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88" i="371" l="1"/>
  <c r="T88" i="371"/>
  <c r="U88" i="371" s="1"/>
  <c r="S88" i="371"/>
  <c r="R88" i="371"/>
  <c r="Q88" i="371"/>
  <c r="T87" i="371"/>
  <c r="V87" i="371" s="1"/>
  <c r="S87" i="371"/>
  <c r="R87" i="371"/>
  <c r="Q87" i="371"/>
  <c r="V86" i="371"/>
  <c r="U86" i="371"/>
  <c r="T86" i="371"/>
  <c r="S86" i="371"/>
  <c r="R86" i="371"/>
  <c r="Q86" i="371"/>
  <c r="T85" i="371"/>
  <c r="V85" i="371" s="1"/>
  <c r="S85" i="371"/>
  <c r="R85" i="371"/>
  <c r="Q85" i="371"/>
  <c r="V84" i="371"/>
  <c r="U84" i="371"/>
  <c r="T84" i="371"/>
  <c r="S84" i="371"/>
  <c r="R84" i="371"/>
  <c r="Q84" i="371"/>
  <c r="T83" i="371"/>
  <c r="V83" i="371" s="1"/>
  <c r="S83" i="371"/>
  <c r="R83" i="371"/>
  <c r="Q83" i="371"/>
  <c r="V82" i="371"/>
  <c r="T82" i="371"/>
  <c r="U82" i="371" s="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T79" i="371"/>
  <c r="V79" i="371" s="1"/>
  <c r="S79" i="371"/>
  <c r="R79" i="371"/>
  <c r="Q79" i="371"/>
  <c r="V78" i="371"/>
  <c r="T78" i="371"/>
  <c r="U78" i="371" s="1"/>
  <c r="S78" i="371"/>
  <c r="R78" i="371"/>
  <c r="Q78" i="371"/>
  <c r="V77" i="371"/>
  <c r="U77" i="371"/>
  <c r="T77" i="371"/>
  <c r="S77" i="371"/>
  <c r="R77" i="371"/>
  <c r="Q77" i="371"/>
  <c r="V76" i="371"/>
  <c r="T76" i="371"/>
  <c r="U76" i="371" s="1"/>
  <c r="S76" i="371"/>
  <c r="R76" i="371"/>
  <c r="Q76" i="371"/>
  <c r="T75" i="371"/>
  <c r="V75" i="371" s="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V70" i="371"/>
  <c r="U70" i="371"/>
  <c r="T70" i="371"/>
  <c r="S70" i="371"/>
  <c r="R70" i="371"/>
  <c r="Q70" i="371"/>
  <c r="T69" i="371"/>
  <c r="V69" i="371" s="1"/>
  <c r="S69" i="371"/>
  <c r="R69" i="371"/>
  <c r="Q69" i="371"/>
  <c r="V68" i="371"/>
  <c r="U68" i="371"/>
  <c r="T68" i="371"/>
  <c r="S68" i="371"/>
  <c r="R68" i="371"/>
  <c r="Q68" i="371"/>
  <c r="T67" i="371"/>
  <c r="V67" i="371" s="1"/>
  <c r="S67" i="371"/>
  <c r="R67" i="371"/>
  <c r="Q67" i="371"/>
  <c r="T66" i="371"/>
  <c r="V66" i="371" s="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T60" i="371"/>
  <c r="V60" i="371" s="1"/>
  <c r="S60" i="371"/>
  <c r="R60" i="371"/>
  <c r="Q60" i="371"/>
  <c r="T59" i="371"/>
  <c r="V59" i="371" s="1"/>
  <c r="S59" i="371"/>
  <c r="R59" i="371"/>
  <c r="Q59" i="371"/>
  <c r="T58" i="371"/>
  <c r="U58" i="371" s="1"/>
  <c r="S58" i="371"/>
  <c r="R58" i="371"/>
  <c r="Q58" i="371"/>
  <c r="T57" i="371"/>
  <c r="U57" i="371" s="1"/>
  <c r="S57" i="371"/>
  <c r="V57" i="371" s="1"/>
  <c r="R57" i="371"/>
  <c r="Q57" i="371"/>
  <c r="T56" i="371"/>
  <c r="U56" i="371" s="1"/>
  <c r="S56" i="371"/>
  <c r="R56" i="371"/>
  <c r="Q56" i="371"/>
  <c r="T55" i="371"/>
  <c r="U55" i="371" s="1"/>
  <c r="S55" i="371"/>
  <c r="V55" i="371" s="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T52" i="371"/>
  <c r="V52" i="371" s="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V49" i="371"/>
  <c r="T49" i="371"/>
  <c r="U49" i="371" s="1"/>
  <c r="S49" i="371"/>
  <c r="R49" i="371"/>
  <c r="Q49" i="371"/>
  <c r="V48" i="371"/>
  <c r="U48" i="371"/>
  <c r="T48" i="371"/>
  <c r="S48" i="371"/>
  <c r="R48" i="371"/>
  <c r="Q48" i="371"/>
  <c r="V47" i="371"/>
  <c r="T47" i="371"/>
  <c r="U47" i="371" s="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T43" i="371"/>
  <c r="U43" i="371" s="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V37" i="371"/>
  <c r="T37" i="371"/>
  <c r="U37" i="371" s="1"/>
  <c r="S37" i="371"/>
  <c r="R37" i="371"/>
  <c r="Q37" i="371"/>
  <c r="T36" i="371"/>
  <c r="V36" i="371" s="1"/>
  <c r="S36" i="371"/>
  <c r="R36" i="371"/>
  <c r="Q36" i="371"/>
  <c r="V35" i="371"/>
  <c r="T35" i="371"/>
  <c r="U35" i="371" s="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T30" i="371"/>
  <c r="U30" i="371" s="1"/>
  <c r="S30" i="371"/>
  <c r="R30" i="371"/>
  <c r="Q30" i="371"/>
  <c r="T29" i="371"/>
  <c r="U29" i="371" s="1"/>
  <c r="S29" i="371"/>
  <c r="V29" i="371" s="1"/>
  <c r="R29" i="371"/>
  <c r="Q29" i="371"/>
  <c r="T28" i="371"/>
  <c r="U28" i="371" s="1"/>
  <c r="S28" i="371"/>
  <c r="R28" i="371"/>
  <c r="Q28" i="371"/>
  <c r="T27" i="371"/>
  <c r="U27" i="371" s="1"/>
  <c r="S27" i="371"/>
  <c r="V27" i="371" s="1"/>
  <c r="R27" i="371"/>
  <c r="Q27" i="371"/>
  <c r="T26" i="371"/>
  <c r="V26" i="371" s="1"/>
  <c r="S26" i="371"/>
  <c r="R26" i="371"/>
  <c r="Q26" i="371"/>
  <c r="T25" i="371"/>
  <c r="U25" i="371" s="1"/>
  <c r="S25" i="371"/>
  <c r="V25" i="371" s="1"/>
  <c r="R25" i="371"/>
  <c r="Q25" i="371"/>
  <c r="T24" i="371"/>
  <c r="U24" i="371" s="1"/>
  <c r="S24" i="371"/>
  <c r="R24" i="371"/>
  <c r="Q24" i="371"/>
  <c r="T23" i="371"/>
  <c r="U23" i="371" s="1"/>
  <c r="S23" i="371"/>
  <c r="V23" i="371" s="1"/>
  <c r="R23" i="371"/>
  <c r="Q23" i="371"/>
  <c r="T22" i="371"/>
  <c r="U22" i="371" s="1"/>
  <c r="S22" i="371"/>
  <c r="R22" i="371"/>
  <c r="Q22" i="371"/>
  <c r="V21" i="371"/>
  <c r="T21" i="371"/>
  <c r="U21" i="371" s="1"/>
  <c r="S21" i="371"/>
  <c r="R21" i="371"/>
  <c r="Q21" i="371"/>
  <c r="T20" i="371"/>
  <c r="U20" i="371" s="1"/>
  <c r="S20" i="371"/>
  <c r="R20" i="371"/>
  <c r="Q20" i="371"/>
  <c r="V19" i="371"/>
  <c r="T19" i="371"/>
  <c r="U19" i="371" s="1"/>
  <c r="S19" i="371"/>
  <c r="R19" i="371"/>
  <c r="Q19" i="371"/>
  <c r="T18" i="371"/>
  <c r="V18" i="371" s="1"/>
  <c r="S18" i="371"/>
  <c r="R18" i="371"/>
  <c r="Q18" i="371"/>
  <c r="V17" i="371"/>
  <c r="T17" i="371"/>
  <c r="U17" i="371" s="1"/>
  <c r="S17" i="371"/>
  <c r="R17" i="371"/>
  <c r="Q17" i="371"/>
  <c r="T16" i="371"/>
  <c r="V16" i="371" s="1"/>
  <c r="S16" i="371"/>
  <c r="R16" i="371"/>
  <c r="Q16" i="371"/>
  <c r="V15" i="371"/>
  <c r="T15" i="371"/>
  <c r="U15" i="371" s="1"/>
  <c r="S15" i="371"/>
  <c r="R15" i="371"/>
  <c r="Q15" i="371"/>
  <c r="T14" i="371"/>
  <c r="V14" i="371" s="1"/>
  <c r="S14" i="371"/>
  <c r="R14" i="371"/>
  <c r="Q14" i="371"/>
  <c r="V13" i="371"/>
  <c r="T13" i="371"/>
  <c r="U13" i="371" s="1"/>
  <c r="S13" i="371"/>
  <c r="R13" i="371"/>
  <c r="Q13" i="371"/>
  <c r="T12" i="371"/>
  <c r="V12" i="371" s="1"/>
  <c r="S12" i="371"/>
  <c r="R12" i="371"/>
  <c r="Q12" i="371"/>
  <c r="V11" i="371"/>
  <c r="T11" i="371"/>
  <c r="U11" i="371" s="1"/>
  <c r="S11" i="371"/>
  <c r="R11" i="371"/>
  <c r="Q11" i="371"/>
  <c r="V10" i="371"/>
  <c r="U10" i="371"/>
  <c r="T10" i="371"/>
  <c r="S10" i="371"/>
  <c r="R10" i="371"/>
  <c r="Q10" i="371"/>
  <c r="V9" i="371"/>
  <c r="T9" i="371"/>
  <c r="U9" i="371" s="1"/>
  <c r="S9" i="37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T6" i="371"/>
  <c r="U6" i="371" s="1"/>
  <c r="S6" i="371"/>
  <c r="R6" i="371"/>
  <c r="Q6" i="371"/>
  <c r="V5" i="371"/>
  <c r="U5" i="371"/>
  <c r="T5" i="371"/>
  <c r="S5" i="371"/>
  <c r="R5" i="371"/>
  <c r="Q5" i="371"/>
  <c r="U8" i="371" l="1"/>
  <c r="U12" i="371"/>
  <c r="U14" i="371"/>
  <c r="U16" i="371"/>
  <c r="U18" i="371"/>
  <c r="V6" i="371"/>
  <c r="V20" i="371"/>
  <c r="V22" i="371"/>
  <c r="V24" i="371"/>
  <c r="V28" i="371"/>
  <c r="V30" i="371"/>
  <c r="V56" i="371"/>
  <c r="V58" i="371"/>
  <c r="U59" i="371"/>
  <c r="U61" i="371"/>
  <c r="U63" i="371"/>
  <c r="U65" i="371"/>
  <c r="U67" i="371"/>
  <c r="U69" i="371"/>
  <c r="U71" i="371"/>
  <c r="U75" i="371"/>
  <c r="U79" i="371"/>
  <c r="U83" i="371"/>
  <c r="U85" i="371"/>
  <c r="U87" i="371"/>
  <c r="U26" i="371"/>
  <c r="U34" i="371"/>
  <c r="U36" i="371"/>
  <c r="U38" i="371"/>
  <c r="U44" i="371"/>
  <c r="U46" i="371"/>
  <c r="U52" i="371"/>
  <c r="U60" i="371"/>
  <c r="U66" i="371"/>
  <c r="C26" i="419"/>
  <c r="O26" i="419" l="1"/>
  <c r="O25" i="419"/>
  <c r="G26" i="419"/>
  <c r="O28" i="419" l="1"/>
  <c r="O27" i="419"/>
  <c r="G25" i="419"/>
  <c r="C25" i="419"/>
  <c r="O20" i="419"/>
  <c r="N20" i="419"/>
  <c r="M20" i="419"/>
  <c r="L20" i="419"/>
  <c r="O19" i="419"/>
  <c r="N19" i="419"/>
  <c r="M19" i="419"/>
  <c r="L19" i="419"/>
  <c r="O17" i="419"/>
  <c r="N17" i="419"/>
  <c r="M17" i="419"/>
  <c r="L17" i="419"/>
  <c r="O16" i="419"/>
  <c r="N16" i="419"/>
  <c r="N18" i="419" s="1"/>
  <c r="M16" i="419"/>
  <c r="L16" i="419"/>
  <c r="O14" i="419"/>
  <c r="N14" i="419"/>
  <c r="M14" i="419"/>
  <c r="L14" i="419"/>
  <c r="O13" i="419"/>
  <c r="N13" i="419"/>
  <c r="M13" i="419"/>
  <c r="L13" i="419"/>
  <c r="O12" i="419"/>
  <c r="N12" i="419"/>
  <c r="M12" i="419"/>
  <c r="L12" i="419"/>
  <c r="O11" i="419"/>
  <c r="N11" i="419"/>
  <c r="M11" i="419"/>
  <c r="L11" i="419"/>
  <c r="AW3" i="418"/>
  <c r="AV3" i="418"/>
  <c r="AU3" i="418"/>
  <c r="AT3" i="418"/>
  <c r="AS3" i="418"/>
  <c r="AR3" i="418"/>
  <c r="AQ3" i="418"/>
  <c r="AP3" i="418"/>
  <c r="M18" i="419" l="1"/>
  <c r="L18" i="419"/>
  <c r="O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L21" i="419" l="1"/>
  <c r="K21" i="419"/>
  <c r="J21" i="419"/>
  <c r="J22" i="419" s="1"/>
  <c r="I21" i="419"/>
  <c r="H21" i="419"/>
  <c r="G21" i="419"/>
  <c r="K20" i="419"/>
  <c r="J20" i="419"/>
  <c r="I20" i="419"/>
  <c r="H20" i="419"/>
  <c r="G20" i="419"/>
  <c r="K19" i="419"/>
  <c r="J19" i="419"/>
  <c r="I19" i="419"/>
  <c r="H19" i="419"/>
  <c r="G19" i="419"/>
  <c r="K17" i="419"/>
  <c r="J17" i="419"/>
  <c r="I17" i="419"/>
  <c r="H17" i="419"/>
  <c r="G17" i="419"/>
  <c r="K16" i="419"/>
  <c r="J16" i="419"/>
  <c r="I16" i="419"/>
  <c r="H16" i="419"/>
  <c r="G16" i="419"/>
  <c r="K14" i="419"/>
  <c r="J14" i="419"/>
  <c r="I14" i="419"/>
  <c r="H14" i="419"/>
  <c r="G14" i="419"/>
  <c r="K13" i="419"/>
  <c r="J13" i="419"/>
  <c r="I13" i="419"/>
  <c r="H13" i="419"/>
  <c r="G13" i="419"/>
  <c r="K12" i="419"/>
  <c r="J12" i="419"/>
  <c r="I12" i="419"/>
  <c r="H12" i="419"/>
  <c r="G12" i="419"/>
  <c r="K11" i="419"/>
  <c r="J11" i="419"/>
  <c r="I11" i="419"/>
  <c r="H11" i="419"/>
  <c r="G11" i="419"/>
  <c r="G18" i="419" l="1"/>
  <c r="K18" i="419"/>
  <c r="G23" i="419"/>
  <c r="K23" i="419"/>
  <c r="I18" i="419"/>
  <c r="J23" i="419"/>
  <c r="J18" i="419"/>
  <c r="H23" i="419"/>
  <c r="K22" i="419"/>
  <c r="I23" i="419"/>
  <c r="L23" i="419"/>
  <c r="H18" i="419"/>
  <c r="G22" i="419"/>
  <c r="H22" i="419"/>
  <c r="I22" i="419"/>
  <c r="L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N6" i="419" l="1"/>
  <c r="O6" i="419"/>
  <c r="L6" i="419"/>
  <c r="M6" i="419"/>
  <c r="J6" i="419"/>
  <c r="I6" i="419"/>
  <c r="H6" i="419"/>
  <c r="K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H3" i="390" l="1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2" i="340" l="1"/>
  <c r="B13" i="340"/>
  <c r="H15" i="339"/>
  <c r="G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<sst xmlns="http://schemas.openxmlformats.org/spreadsheetml/2006/main" count="46564" uniqueCount="8238">
  <si>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</si>
  <si>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</si>
  <si>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</si>
  <si>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</si>
  <si>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</si>
  <si>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</si>
  <si>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</si>
  <si>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</si>
  <si>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</si>
  <si>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</si>
  <si>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</si>
  <si>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</si>
  <si>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</si>
  <si>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</si>
  <si>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</si>
  <si>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</si>
  <si>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</si>
  <si>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</si>
  <si>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</si>
  <si>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</si>
  <si>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</si>
  <si>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</si>
  <si>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</si>
  <si>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</si>
  <si>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</si>
  <si>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</si>
  <si>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</si>
  <si>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</si>
  <si>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</si>
  <si>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</si>
  <si>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</si>
  <si>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</si>
  <si>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</si>
  <si>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</si>
  <si>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</si>
  <si>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</si>
  <si>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</si>
  <si>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</si>
  <si>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</si>
  <si>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</si>
  <si>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</si>
  <si>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</si>
  <si>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</si>
  <si>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</si>
  <si>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</si>
  <si>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</si>
  <si>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</si>
  <si>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</si>
  <si>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</si>
  <si>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</si>
  <si>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</si>
  <si>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</si>
  <si>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</si>
  <si>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</si>
  <si>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</si>
  <si>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</si>
  <si>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</si>
  <si>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</si>
  <si>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</si>
  <si>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</si>
  <si>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</si>
  <si>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</si>
  <si>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</si>
  <si>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</si>
  <si>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</si>
  <si>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</si>
  <si>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</si>
  <si>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</si>
  <si>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</si>
  <si>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</si>
  <si>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</si>
  <si>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</si>
  <si>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</si>
  <si>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</si>
  <si>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</si>
  <si>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</si>
  <si>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</si>
  <si>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</si>
  <si>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</si>
  <si>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</si>
  <si>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</si>
  <si>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</si>
  <si>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</si>
  <si>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</si>
  <si>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</si>
  <si>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</si>
  <si>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</si>
  <si>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</si>
  <si>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</si>
  <si>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</si>
  <si>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</si>
  <si>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</si>
  <si>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</si>
  <si>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</si>
  <si>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</si>
  <si>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</si>
  <si>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</si>
  <si>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</si>
  <si>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</si>
  <si>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</si>
  <si>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</si>
  <si>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</si>
  <si>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</si>
  <si>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</si>
  <si>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</si>
  <si>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</si>
  <si>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</si>
  <si>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</si>
  <si>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</si>
  <si>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</si>
  <si>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</si>
  <si>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</si>
  <si>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</si>
  <si>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</si>
  <si>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</si>
  <si>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</si>
  <si>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</si>
  <si>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</si>
  <si>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</si>
  <si>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</si>
  <si>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</si>
  <si>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</si>
  <si>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</si>
  <si>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</si>
  <si>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</si>
  <si>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</si>
  <si>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</si>
  <si>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</si>
  <si>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</si>
  <si>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</si>
  <si>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</si>
  <si>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</si>
  <si>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</si>
  <si>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</si>
  <si>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</si>
  <si>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</si>
  <si>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</si>
  <si>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</si>
  <si>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</si>
  <si>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</si>
  <si>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</si>
  <si>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</si>
  <si>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</si>
  <si>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</si>
  <si>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</si>
  <si>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</si>
  <si>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</si>
  <si>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</si>
  <si>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</si>
  <si>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</si>
  <si>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</si>
  <si>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</si>
  <si>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</si>
  <si>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</si>
  <si>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</si>
  <si>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</si>
  <si>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</si>
  <si>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</si>
  <si>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</si>
  <si>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</si>
  <si>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</si>
  <si>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</si>
  <si>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</si>
  <si>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</si>
  <si>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</si>
  <si>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</si>
  <si>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</si>
  <si>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</si>
  <si>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</si>
  <si>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</si>
  <si>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</si>
  <si>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</si>
  <si>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</si>
  <si>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</si>
  <si>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</si>
  <si>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</si>
  <si>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</si>
  <si>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</si>
  <si>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</si>
  <si>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</si>
  <si>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</si>
  <si>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</si>
  <si>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</si>
  <si>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</si>
  <si>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</si>
  <si>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</si>
  <si>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</si>
  <si>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</si>
  <si>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</si>
  <si>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</si>
  <si>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</si>
  <si>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</si>
  <si>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</si>
  <si>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</si>
  <si>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</si>
  <si>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</si>
  <si>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</si>
  <si>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</si>
  <si>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</si>
  <si>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</si>
  <si>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</si>
  <si>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</si>
  <si>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</si>
  <si>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</si>
  <si>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</si>
  <si>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</si>
  <si>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</si>
  <si>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</si>
  <si>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</si>
  <si>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</si>
  <si>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</si>
  <si>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</si>
  <si>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</si>
  <si>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</si>
  <si>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</si>
  <si>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</si>
  <si>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</si>
  <si>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</si>
  <si>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</si>
  <si>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</si>
  <si>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</si>
  <si>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</si>
  <si>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</si>
  <si>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</si>
  <si>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</si>
  <si>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</si>
  <si>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</si>
  <si>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</si>
  <si>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</si>
  <si>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</si>
  <si>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</si>
  <si>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</si>
  <si>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</si>
  <si>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</si>
  <si>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</si>
  <si>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</si>
  <si>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</si>
  <si>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</si>
  <si>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</si>
  <si>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</si>
  <si>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</si>
  <si>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</si>
  <si>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</si>
  <si>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</si>
  <si>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</si>
  <si>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</si>
  <si>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</si>
  <si>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</si>
  <si>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</si>
  <si>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</si>
  <si>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</si>
  <si>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</si>
  <si>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</si>
  <si>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</si>
  <si>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zdravotničtí asistenti</t>
  </si>
  <si>
    <t>ošetřovatelé</t>
  </si>
  <si>
    <t>sanitáři</t>
  </si>
  <si>
    <t>abs. stud. oboru přirodověd. zaměření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</si>
  <si>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</si>
  <si>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</si>
  <si>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</si>
  <si>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</si>
  <si>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</si>
  <si>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</si>
  <si>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</si>
  <si>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</si>
  <si>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</si>
  <si>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</si>
  <si>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</si>
  <si>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</si>
  <si>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</si>
  <si>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</si>
  <si>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</si>
  <si>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</si>
  <si>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</si>
  <si>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</si>
  <si>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</si>
  <si>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</si>
  <si>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</si>
  <si>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</si>
  <si>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</si>
  <si>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</si>
  <si>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</si>
  <si>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</si>
  <si>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</si>
  <si>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</si>
  <si>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</si>
  <si>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</si>
  <si>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</si>
  <si>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</si>
  <si>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</si>
  <si>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</si>
  <si>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</si>
  <si>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</si>
  <si>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</si>
  <si>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</si>
  <si>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</si>
  <si>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</si>
  <si>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</si>
  <si>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</si>
  <si>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</si>
  <si>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</si>
  <si>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</si>
  <si>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</si>
  <si>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</si>
  <si>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</si>
  <si>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</si>
  <si>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</si>
  <si>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</si>
  <si>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</si>
  <si>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</si>
  <si>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</si>
  <si>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Kardiochirurgická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</si>
  <si>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</si>
  <si>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</si>
  <si>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</si>
  <si>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</si>
  <si>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</si>
  <si>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</si>
  <si>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</si>
  <si>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</si>
  <si>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</si>
  <si>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</si>
  <si>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</si>
  <si>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</si>
  <si>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</si>
  <si>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</si>
  <si>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50113012     léky - trombolýza (LEK)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</si>
  <si>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</si>
  <si>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</si>
  <si>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</si>
  <si>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</si>
  <si>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</si>
  <si>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</si>
  <si>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</si>
  <si>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</si>
  <si>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</si>
  <si>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</si>
  <si>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50115021     laboratorní diagnostika-skl.ZPr (Z501)</t>
  </si>
  <si>
    <t>--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</si>
  <si>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</si>
  <si>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</si>
  <si>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</si>
  <si>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</si>
  <si>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</si>
  <si>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</si>
  <si>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</si>
  <si>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</si>
  <si>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</si>
  <si>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</si>
  <si>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</si>
  <si>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</si>
  <si>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</si>
  <si>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</si>
  <si>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</si>
  <si>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</si>
  <si>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</si>
  <si>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</si>
  <si>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</si>
  <si>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</si>
  <si>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</si>
  <si>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</si>
  <si>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</si>
  <si>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</si>
  <si>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</si>
  <si>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</si>
  <si>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</si>
  <si>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</si>
  <si>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</si>
  <si>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</si>
  <si>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</si>
  <si>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</si>
  <si>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</si>
  <si>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</si>
  <si>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</si>
  <si>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</si>
  <si>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</si>
  <si>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</si>
  <si>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</si>
  <si>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</si>
  <si>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</si>
  <si>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</si>
  <si>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</si>
  <si>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</si>
  <si>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</si>
  <si>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</si>
  <si>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</si>
  <si>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</si>
  <si>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</si>
  <si>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</si>
  <si>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</si>
  <si>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</si>
  <si>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</si>
  <si>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</si>
  <si>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</si>
  <si>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</si>
  <si>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</si>
  <si>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</si>
  <si>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</si>
  <si>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</si>
  <si>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</si>
  <si>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</si>
  <si>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</si>
  <si>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</si>
  <si>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</si>
  <si>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</si>
  <si>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</si>
  <si>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</si>
  <si>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</si>
  <si>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</si>
  <si>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</si>
  <si>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</si>
  <si>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</si>
  <si>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</si>
  <si>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</si>
  <si>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</si>
  <si>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</si>
  <si>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</si>
  <si>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</si>
  <si>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</si>
  <si>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</si>
  <si>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</si>
  <si>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</si>
  <si>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</si>
  <si>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</si>
  <si>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</si>
  <si>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</si>
  <si>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</si>
  <si>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</si>
  <si>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</si>
  <si>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</si>
  <si>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</si>
  <si>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</si>
  <si>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</si>
  <si>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</si>
  <si>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</si>
  <si>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</si>
  <si>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</si>
  <si>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</si>
  <si>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</si>
  <si>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</si>
  <si>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</si>
  <si>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</si>
  <si>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</si>
  <si>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</si>
  <si>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</si>
  <si>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</si>
  <si>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</si>
  <si>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</si>
  <si>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</si>
  <si>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</si>
  <si>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</si>
  <si>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</si>
  <si>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</si>
  <si>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</si>
  <si>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</si>
  <si>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</si>
  <si>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</si>
  <si>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</si>
  <si>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</si>
  <si>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</si>
  <si>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</si>
  <si>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</si>
  <si>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</si>
  <si>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</si>
  <si>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</si>
  <si>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</si>
  <si>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</si>
  <si>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</si>
  <si>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</si>
  <si>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</si>
  <si>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</si>
  <si>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</si>
  <si>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</si>
  <si>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</si>
  <si>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</si>
  <si>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</si>
  <si>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</si>
  <si>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</si>
  <si>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</si>
  <si>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</si>
  <si>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</si>
  <si>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</si>
  <si>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</si>
  <si>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</si>
  <si>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</si>
  <si>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</si>
  <si>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</si>
  <si>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</si>
  <si>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</si>
  <si>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</si>
  <si>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</si>
  <si>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</si>
  <si>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</si>
  <si>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</si>
  <si>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</si>
  <si>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</si>
  <si>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</si>
  <si>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</si>
  <si>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</si>
  <si>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</si>
  <si>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</si>
  <si>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</si>
  <si>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</si>
  <si>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</si>
  <si>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</si>
  <si>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</si>
  <si>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</si>
  <si>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</si>
  <si>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</si>
  <si>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</si>
  <si>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</si>
  <si>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</si>
  <si>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</si>
  <si>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</si>
  <si>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</si>
  <si>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</si>
  <si>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</si>
  <si>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</si>
  <si>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</si>
  <si>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</si>
  <si>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</si>
  <si>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</si>
  <si>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</si>
  <si>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</si>
  <si>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</si>
  <si>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</si>
  <si>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</si>
  <si>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</si>
  <si>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</si>
  <si>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</si>
  <si>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</si>
  <si>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</si>
  <si>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</si>
  <si>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</si>
  <si>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</si>
  <si>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</si>
  <si>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</si>
  <si>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</si>
  <si>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</si>
  <si>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</si>
  <si>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</si>
  <si>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</si>
  <si>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</si>
  <si>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</si>
  <si>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</si>
  <si>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</si>
  <si>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</si>
  <si>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50</t>
  </si>
  <si>
    <t>Kardiochirurgická klinika</t>
  </si>
  <si>
    <t/>
  </si>
  <si>
    <t>Kardiochirurgická klinika Celkem</t>
  </si>
  <si>
    <t>SumaKL</t>
  </si>
  <si>
    <t>5011</t>
  </si>
  <si>
    <t>lůžkové oddělení 50</t>
  </si>
  <si>
    <t>lůžkové oddělení 50 Celkem</t>
  </si>
  <si>
    <t>SumaNS</t>
  </si>
  <si>
    <t>mezeraNS</t>
  </si>
  <si>
    <t>5021</t>
  </si>
  <si>
    <t>ambulance</t>
  </si>
  <si>
    <t>ambulance Celkem</t>
  </si>
  <si>
    <t>5031</t>
  </si>
  <si>
    <t>JIP 50B</t>
  </si>
  <si>
    <t>JIP 50B Celkem</t>
  </si>
  <si>
    <t>5062</t>
  </si>
  <si>
    <t>operační sál - lokální</t>
  </si>
  <si>
    <t>operační sál - lokální Celkem</t>
  </si>
  <si>
    <t>50113001</t>
  </si>
  <si>
    <t>125034</t>
  </si>
  <si>
    <t>25034</t>
  </si>
  <si>
    <t>DORMICUM</t>
  </si>
  <si>
    <t>INJ SOL 10X1ML/5MG</t>
  </si>
  <si>
    <t>132917</t>
  </si>
  <si>
    <t>32917</t>
  </si>
  <si>
    <t>PREDUCTAL MR</t>
  </si>
  <si>
    <t>POR TBL RET 60X35MG</t>
  </si>
  <si>
    <t>157395</t>
  </si>
  <si>
    <t>57395</t>
  </si>
  <si>
    <t>ACC LONG</t>
  </si>
  <si>
    <t>TBL EFF 10X600MG</t>
  </si>
  <si>
    <t>157396</t>
  </si>
  <si>
    <t>57396</t>
  </si>
  <si>
    <t>TBL EFF 20X600MG</t>
  </si>
  <si>
    <t>126329</t>
  </si>
  <si>
    <t>26329</t>
  </si>
  <si>
    <t>AERIUS</t>
  </si>
  <si>
    <t>POR TBL FLM 30X5MG</t>
  </si>
  <si>
    <t>142546</t>
  </si>
  <si>
    <t>42546</t>
  </si>
  <si>
    <t>LACTULOSE AL SIRUP</t>
  </si>
  <si>
    <t>POR SIR 1X200ML</t>
  </si>
  <si>
    <t>194918</t>
  </si>
  <si>
    <t>94918</t>
  </si>
  <si>
    <t>AMBROBENE</t>
  </si>
  <si>
    <t>TBL 20X30MG</t>
  </si>
  <si>
    <t>158838</t>
  </si>
  <si>
    <t>58838</t>
  </si>
  <si>
    <t>PROPANORM 300MG</t>
  </si>
  <si>
    <t>POR TBL FLM50X300MG</t>
  </si>
  <si>
    <t>130187</t>
  </si>
  <si>
    <t>30187</t>
  </si>
  <si>
    <t>MIDAZOLAM TORREX 5MG/ML</t>
  </si>
  <si>
    <t>INJ 10X1ML/5MG</t>
  </si>
  <si>
    <t>844148</t>
  </si>
  <si>
    <t>104694</t>
  </si>
  <si>
    <t>MUCOSOLVAN PRO DOSPĚLÉ</t>
  </si>
  <si>
    <t>POR SIR 1X100ML</t>
  </si>
  <si>
    <t>23894</t>
  </si>
  <si>
    <t>SERTRALIN ACTAVIS 50 MG</t>
  </si>
  <si>
    <t>POR TBL FLM 30X50MG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</si>
  <si>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</si>
  <si>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</si>
  <si>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</si>
  <si>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</si>
  <si>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</si>
  <si>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</si>
  <si>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</si>
  <si>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</si>
  <si>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</si>
  <si>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</si>
  <si>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</si>
  <si>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</si>
  <si>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</si>
  <si>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47995</t>
  </si>
  <si>
    <t>EZETROL 10 MG TABLETY</t>
  </si>
  <si>
    <t>POR TBL NOB 30X10MG B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</si>
  <si>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</si>
  <si>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</si>
  <si>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</si>
  <si>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</si>
  <si>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</si>
  <si>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</si>
  <si>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</si>
  <si>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</si>
  <si>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</si>
  <si>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</si>
  <si>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</si>
  <si>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</si>
  <si>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</si>
  <si>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</si>
  <si>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</si>
  <si>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</si>
  <si>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</si>
  <si>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</si>
  <si>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</si>
  <si>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</si>
  <si>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</si>
  <si>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</si>
  <si>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</si>
  <si>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</si>
  <si>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</si>
  <si>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</si>
  <si>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</si>
  <si>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</si>
  <si>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</si>
  <si>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</si>
  <si>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</si>
  <si>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</si>
  <si>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</si>
  <si>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</si>
  <si>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</si>
  <si>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</si>
  <si>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</si>
  <si>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</si>
  <si>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</si>
  <si>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</si>
  <si>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</si>
  <si>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</si>
  <si>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</si>
  <si>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</si>
  <si>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</si>
  <si>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</si>
  <si>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</si>
  <si>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</si>
  <si>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</si>
  <si>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</si>
  <si>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</si>
  <si>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101328</t>
  </si>
  <si>
    <t>1328</t>
  </si>
  <si>
    <t>DOPEGYT</t>
  </si>
  <si>
    <t>TBL 50X250MG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</si>
  <si>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</si>
  <si>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</si>
  <si>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</si>
  <si>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</si>
  <si>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</si>
  <si>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</si>
  <si>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</si>
  <si>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</si>
  <si>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</si>
  <si>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</si>
  <si>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</si>
  <si>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</si>
  <si>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</si>
  <si>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</si>
  <si>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</si>
  <si>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</si>
  <si>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</si>
  <si>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</si>
  <si>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102538</t>
  </si>
  <si>
    <t>2538</t>
  </si>
  <si>
    <t>HALOPERIDOL</t>
  </si>
  <si>
    <t>INJ 5X1ML/5MG</t>
  </si>
  <si>
    <t>102592</t>
  </si>
  <si>
    <t>2592</t>
  </si>
  <si>
    <t>MILURIT 100</t>
  </si>
  <si>
    <t>POR TBL NOB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</si>
  <si>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</si>
  <si>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</si>
  <si>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</si>
  <si>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</si>
  <si>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</si>
  <si>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</si>
  <si>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</si>
  <si>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</si>
  <si>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</si>
  <si>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</si>
  <si>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</si>
  <si>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</si>
  <si>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</si>
  <si>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</si>
  <si>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</si>
  <si>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</si>
  <si>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</si>
  <si>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</si>
  <si>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</si>
  <si>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</si>
  <si>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</si>
  <si>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</si>
  <si>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</si>
  <si>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</si>
  <si>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</si>
  <si>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</si>
  <si>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</si>
  <si>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</si>
  <si>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</si>
  <si>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</si>
  <si>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</si>
  <si>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</si>
  <si>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</si>
  <si>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</si>
  <si>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</si>
  <si>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</si>
  <si>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</si>
  <si>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</si>
  <si>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</si>
  <si>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</si>
  <si>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</si>
  <si>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</si>
  <si>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</si>
  <si>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114075</t>
  </si>
  <si>
    <t>14075</t>
  </si>
  <si>
    <t>DETRALEX</t>
  </si>
  <si>
    <t>POR TBL FLM 60</t>
  </si>
  <si>
    <t>114773</t>
  </si>
  <si>
    <t>1055525</t>
  </si>
  <si>
    <t>ISUPREL inj.</t>
  </si>
  <si>
    <t>5x1 ml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</si>
  <si>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</si>
  <si>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</si>
  <si>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</si>
  <si>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</si>
  <si>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</si>
  <si>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</si>
  <si>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</si>
  <si>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</si>
  <si>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116055</t>
  </si>
  <si>
    <t>16055</t>
  </si>
  <si>
    <t>LESCOL XL</t>
  </si>
  <si>
    <t>POR TBL PRO 28X80MG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</si>
  <si>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</si>
  <si>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</si>
  <si>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</si>
  <si>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</si>
  <si>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</si>
  <si>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</si>
  <si>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</si>
  <si>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</si>
  <si>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</si>
  <si>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</si>
  <si>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</si>
  <si>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126409</t>
  </si>
  <si>
    <t>26409</t>
  </si>
  <si>
    <t>ARIXTRA</t>
  </si>
  <si>
    <t>INJ SOL 10X0.5ML</t>
  </si>
  <si>
    <t>126578</t>
  </si>
  <si>
    <t>26578</t>
  </si>
  <si>
    <t>MICARDISPLUS 80/12.5 MG</t>
  </si>
  <si>
    <t>POR TBL NOB 28</t>
  </si>
  <si>
    <t>129384</t>
  </si>
  <si>
    <t>29384</t>
  </si>
  <si>
    <t>MICARDISPLUS 80/25 MG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</si>
  <si>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</si>
  <si>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</si>
  <si>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</si>
  <si>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</si>
  <si>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</si>
  <si>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</si>
  <si>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</si>
  <si>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132992</t>
  </si>
  <si>
    <t>32992</t>
  </si>
  <si>
    <t>ATROVENT N</t>
  </si>
  <si>
    <t>INH SOL PSS200X20RG</t>
  </si>
  <si>
    <t>145310</t>
  </si>
  <si>
    <t>45310</t>
  </si>
  <si>
    <t>ANACID</t>
  </si>
  <si>
    <t>SUS 12X5ML(SACKY)</t>
  </si>
  <si>
    <t>145499</t>
  </si>
  <si>
    <t>45499</t>
  </si>
  <si>
    <t>BETALOC ZOK 100 MG</t>
  </si>
  <si>
    <t>TBL RET 30X100MG</t>
  </si>
  <si>
    <t>146117</t>
  </si>
  <si>
    <t>IBALGIN KRÉM 50G</t>
  </si>
  <si>
    <t>DRM CRM 1X50GM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</si>
  <si>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</si>
  <si>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</si>
  <si>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</si>
  <si>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</si>
  <si>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</si>
  <si>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</si>
  <si>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</si>
  <si>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</si>
  <si>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</si>
  <si>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</si>
  <si>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</si>
  <si>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</si>
  <si>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</si>
  <si>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</si>
  <si>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</si>
  <si>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</si>
  <si>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</si>
  <si>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</si>
  <si>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</si>
  <si>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</si>
  <si>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</si>
  <si>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</si>
  <si>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</si>
  <si>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155823</t>
  </si>
  <si>
    <t>55823</t>
  </si>
  <si>
    <t>TBL OBD 20X500MG</t>
  </si>
  <si>
    <t>156811</t>
  </si>
  <si>
    <t>56811</t>
  </si>
  <si>
    <t>FURORESE 250</t>
  </si>
  <si>
    <t>156993</t>
  </si>
  <si>
    <t>56993</t>
  </si>
  <si>
    <t>CODEIN SLOVAKOFARMA 30MG</t>
  </si>
  <si>
    <t>TBL 10X30MG-BLISTR</t>
  </si>
  <si>
    <t>158037</t>
  </si>
  <si>
    <t>58037</t>
  </si>
  <si>
    <t>BETALOC ZOK 50MG</t>
  </si>
  <si>
    <t>TBL RET 30X50MG</t>
  </si>
  <si>
    <t>158425</t>
  </si>
  <si>
    <t>58425</t>
  </si>
  <si>
    <t>DOLMINA 50</t>
  </si>
  <si>
    <t>TBL OBD 30X50MG</t>
  </si>
  <si>
    <t>158746</t>
  </si>
  <si>
    <t>58746</t>
  </si>
  <si>
    <t>KARDEGIC 0.5 G</t>
  </si>
  <si>
    <t>INJ PSO LQF 6+SOL</t>
  </si>
  <si>
    <t>162859</t>
  </si>
  <si>
    <t>ASPIRIN PROTECT 100</t>
  </si>
  <si>
    <t>POR TBL ENT 98X100MG</t>
  </si>
  <si>
    <t>166555</t>
  </si>
  <si>
    <t>66555</t>
  </si>
  <si>
    <t>MAGNOSOLV</t>
  </si>
  <si>
    <t>GRA 30X6.1GM(SACKY)</t>
  </si>
  <si>
    <t>167939</t>
  </si>
  <si>
    <t>BRILIQUE 90 MG</t>
  </si>
  <si>
    <t>POR TBL FLM 56X90MG</t>
  </si>
  <si>
    <t>176155</t>
  </si>
  <si>
    <t>76155</t>
  </si>
  <si>
    <t>CORVATON FORTE</t>
  </si>
  <si>
    <t>TBL 30X4MG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</si>
  <si>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</si>
  <si>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</si>
  <si>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</si>
  <si>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</si>
  <si>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</si>
  <si>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</si>
  <si>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</si>
  <si>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</si>
  <si>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</si>
  <si>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</si>
  <si>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</si>
  <si>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</si>
  <si>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</si>
  <si>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</si>
  <si>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</si>
  <si>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</si>
  <si>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</si>
  <si>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</si>
  <si>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</si>
  <si>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</si>
  <si>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188219</t>
  </si>
  <si>
    <t>88219</t>
  </si>
  <si>
    <t>LEXAURIN 3</t>
  </si>
  <si>
    <t>POR TBL NOB 30X3MG</t>
  </si>
  <si>
    <t>191836</t>
  </si>
  <si>
    <t>91836</t>
  </si>
  <si>
    <t>INJ 5X1ML/6.5MG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</si>
  <si>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</si>
  <si>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</si>
  <si>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</si>
  <si>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</si>
  <si>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</si>
  <si>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</si>
  <si>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</si>
  <si>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</si>
  <si>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</si>
  <si>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</si>
  <si>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</si>
  <si>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</si>
  <si>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</si>
  <si>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</si>
  <si>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</si>
  <si>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</si>
  <si>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</si>
  <si>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</si>
  <si>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</si>
  <si>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</si>
  <si>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</si>
  <si>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</si>
  <si>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</si>
  <si>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</si>
  <si>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</si>
  <si>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</si>
  <si>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</si>
  <si>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</si>
  <si>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</si>
  <si>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</si>
  <si>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</si>
  <si>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</si>
  <si>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</si>
  <si>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</si>
  <si>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</si>
  <si>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</si>
  <si>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</si>
  <si>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</si>
  <si>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</si>
  <si>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</si>
  <si>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</si>
  <si>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</si>
  <si>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</si>
  <si>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</si>
  <si>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</si>
  <si>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</si>
  <si>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</si>
  <si>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</si>
  <si>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</si>
  <si>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</si>
  <si>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</si>
  <si>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395210</t>
  </si>
  <si>
    <t>0</t>
  </si>
  <si>
    <t>Aqua Touch Jelly 25x6ml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</si>
  <si>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</si>
  <si>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</si>
  <si>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</si>
  <si>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</si>
  <si>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</si>
  <si>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</si>
  <si>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</si>
  <si>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</si>
  <si>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</si>
  <si>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</si>
  <si>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</si>
  <si>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</si>
  <si>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</si>
  <si>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</si>
  <si>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844145</t>
  </si>
  <si>
    <t>56350</t>
  </si>
  <si>
    <t>SPECIES UROLOGICAE PLANTA LEROS</t>
  </si>
  <si>
    <t>SPC 20X1.5GM(SÁČKY)</t>
  </si>
  <si>
    <t>844831</t>
  </si>
  <si>
    <t>DIGOXIN ORION INJ.-MIMOŘÁDNÝ DOVOZ!!</t>
  </si>
  <si>
    <t>INJ SOL 25X1ML/0.25MG</t>
  </si>
  <si>
    <t>844960</t>
  </si>
  <si>
    <t>125114</t>
  </si>
  <si>
    <t>TBL 60X100 MG</t>
  </si>
  <si>
    <t>845075</t>
  </si>
  <si>
    <t>125641</t>
  </si>
  <si>
    <t>TENAXUM</t>
  </si>
  <si>
    <t>POR TBL NOB 90X1MG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</si>
  <si>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</si>
  <si>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</si>
  <si>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</si>
  <si>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</si>
  <si>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</si>
  <si>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</si>
  <si>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</si>
  <si>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</si>
  <si>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</si>
  <si>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</si>
  <si>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</si>
  <si>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</si>
  <si>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</si>
  <si>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</si>
  <si>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</si>
  <si>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</si>
  <si>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846599</t>
  </si>
  <si>
    <t>107754</t>
  </si>
  <si>
    <t>Dobutamin Admeda 250 inf.sol50ml</t>
  </si>
  <si>
    <t>846629</t>
  </si>
  <si>
    <t>100013</t>
  </si>
  <si>
    <t>IBALGIN 400 TBL 24</t>
  </si>
  <si>
    <t xml:space="preserve">POR TBL FLM 24X400MG </t>
  </si>
  <si>
    <t>847132</t>
  </si>
  <si>
    <t>137238</t>
  </si>
  <si>
    <t>ADENOCOR</t>
  </si>
  <si>
    <t>INJ SOL 6X2ML/6MG</t>
  </si>
  <si>
    <t>847488</t>
  </si>
  <si>
    <t>107869</t>
  </si>
  <si>
    <t>APO-ALLOPURINOL</t>
  </si>
  <si>
    <t>POR TBL NOB 100X100MG</t>
  </si>
  <si>
    <t>847871</t>
  </si>
  <si>
    <t>125524</t>
  </si>
  <si>
    <t>APO-AMILZIDE 5/50 MG</t>
  </si>
  <si>
    <t>POR TBL NOB 100X5MG/50MG</t>
  </si>
  <si>
    <t>847974</t>
  </si>
  <si>
    <t>125525</t>
  </si>
  <si>
    <t>APO-IBUPROFEN 400 MG</t>
  </si>
  <si>
    <t>POR TBL FLM 30X400MG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</si>
  <si>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</si>
  <si>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</si>
  <si>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</si>
  <si>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</si>
  <si>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</si>
  <si>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</si>
  <si>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</si>
  <si>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848866</t>
  </si>
  <si>
    <t>119654</t>
  </si>
  <si>
    <t>POR TBL FLM 100X100MG</t>
  </si>
  <si>
    <t>848930</t>
  </si>
  <si>
    <t>155781</t>
  </si>
  <si>
    <t>POR TBL NOB 50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</si>
  <si>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</si>
  <si>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</si>
  <si>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</si>
  <si>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</si>
  <si>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</si>
  <si>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</si>
  <si>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</si>
  <si>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849712</t>
  </si>
  <si>
    <t>125053</t>
  </si>
  <si>
    <t>APO-AMLO 10</t>
  </si>
  <si>
    <t>POR TBL NOB 100X10MG</t>
  </si>
  <si>
    <t>849713</t>
  </si>
  <si>
    <t>125046</t>
  </si>
  <si>
    <t>POR TBL NOB 30X10MG</t>
  </si>
  <si>
    <t>849896</t>
  </si>
  <si>
    <t>134281</t>
  </si>
  <si>
    <t>VALSACOMBI 160 MG/12,5 MG</t>
  </si>
  <si>
    <t>POR TBL FLM 28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</si>
  <si>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</si>
  <si>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</si>
  <si>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</si>
  <si>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</si>
  <si>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</si>
  <si>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</si>
  <si>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</si>
  <si>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</si>
  <si>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</si>
  <si>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</si>
  <si>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</si>
  <si>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TBL FLM 20X1X25MG</t>
  </si>
  <si>
    <t>850602</t>
  </si>
  <si>
    <t>Sonogel na ultrazvuk 500ml</t>
  </si>
  <si>
    <t>987464</t>
  </si>
  <si>
    <t>Menalind Professional čistící pěna 400ml</t>
  </si>
  <si>
    <t>51384</t>
  </si>
  <si>
    <t>INF SOL 10X1000MLPLAH</t>
  </si>
  <si>
    <t>53761</t>
  </si>
  <si>
    <t>NEBILET</t>
  </si>
  <si>
    <t>POR TBL NOB 28X5MG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</si>
  <si>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</si>
  <si>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</si>
  <si>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</si>
  <si>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</si>
  <si>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</si>
  <si>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</si>
  <si>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</si>
  <si>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100536</t>
  </si>
  <si>
    <t>536</t>
  </si>
  <si>
    <t>NORADRENALIN LECIVA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</si>
  <si>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</si>
  <si>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</si>
  <si>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</si>
  <si>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</si>
  <si>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</si>
  <si>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</si>
  <si>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</si>
  <si>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</si>
  <si>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</si>
  <si>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</si>
  <si>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</si>
  <si>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</si>
  <si>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</si>
  <si>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</si>
  <si>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</si>
  <si>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</si>
  <si>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111337</t>
  </si>
  <si>
    <t>52421</t>
  </si>
  <si>
    <t>GERATAM 3 G</t>
  </si>
  <si>
    <t>INJ SOL 4X15ML/3GM</t>
  </si>
  <si>
    <t>116467</t>
  </si>
  <si>
    <t>16467</t>
  </si>
  <si>
    <t>IMACORT</t>
  </si>
  <si>
    <t>DRM CRM 1X20GM</t>
  </si>
  <si>
    <t>118305</t>
  </si>
  <si>
    <t>18305</t>
  </si>
  <si>
    <t>INF SOL10X1000ML PE</t>
  </si>
  <si>
    <t>118390</t>
  </si>
  <si>
    <t>18390</t>
  </si>
  <si>
    <t>POR TBL RET 120X30MG</t>
  </si>
  <si>
    <t>125969</t>
  </si>
  <si>
    <t>25969</t>
  </si>
  <si>
    <t>PROCORALAN 5 MG</t>
  </si>
  <si>
    <t>POR TBL FLM 56X5MG</t>
  </si>
  <si>
    <t>146991</t>
  </si>
  <si>
    <t>46991</t>
  </si>
  <si>
    <t>IMODIUM</t>
  </si>
  <si>
    <t>CPS 20X2MG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</si>
  <si>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</si>
  <si>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</si>
  <si>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</si>
  <si>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</si>
  <si>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</si>
  <si>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</si>
  <si>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</si>
  <si>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</si>
  <si>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</si>
  <si>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</si>
  <si>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</si>
  <si>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157345</t>
  </si>
  <si>
    <t>57345</t>
  </si>
  <si>
    <t>LITALIR</t>
  </si>
  <si>
    <t>CPS 100X500MG</t>
  </si>
  <si>
    <t>159357</t>
  </si>
  <si>
    <t>59357</t>
  </si>
  <si>
    <t>RINGERUV ROZTOK BRAUN</t>
  </si>
  <si>
    <t>INF 10X500ML(LDPE)</t>
  </si>
  <si>
    <t>159940</t>
  </si>
  <si>
    <t>59940</t>
  </si>
  <si>
    <t>SMECTA</t>
  </si>
  <si>
    <t>PLV POR 1X10SACKU</t>
  </si>
  <si>
    <t>185733</t>
  </si>
  <si>
    <t>85733</t>
  </si>
  <si>
    <t>ISOKET LOSUNG 0.1% PRO INFUS.</t>
  </si>
  <si>
    <t>INJ PRO INF 10X10ML</t>
  </si>
  <si>
    <t>189244</t>
  </si>
  <si>
    <t>89244</t>
  </si>
  <si>
    <t>AQUA PRO INJECTIONE ARDEAPHARMA</t>
  </si>
  <si>
    <t>INF 1X250ML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</si>
  <si>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</si>
  <si>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</si>
  <si>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</si>
  <si>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</si>
  <si>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</si>
  <si>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</si>
  <si>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</si>
  <si>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</si>
  <si>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</si>
  <si>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</si>
  <si>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</si>
  <si>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</si>
  <si>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</si>
  <si>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</si>
  <si>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</si>
  <si>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</si>
  <si>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</si>
  <si>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</si>
  <si>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500269</t>
  </si>
  <si>
    <t>KL UNG.LENIENS, 200G</t>
  </si>
  <si>
    <t>841541</t>
  </si>
  <si>
    <t>MENALIND Mycí emulze 500ml</t>
  </si>
  <si>
    <t>845329</t>
  </si>
  <si>
    <t>Biopron9 tob.60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</si>
  <si>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</si>
  <si>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</si>
  <si>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</si>
  <si>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</si>
  <si>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</si>
  <si>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</si>
  <si>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</si>
  <si>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POR TBL FLM 30</t>
  </si>
  <si>
    <t>102684</t>
  </si>
  <si>
    <t>2684</t>
  </si>
  <si>
    <t>GEL 1X20GM</t>
  </si>
  <si>
    <t>100874</t>
  </si>
  <si>
    <t>874</t>
  </si>
  <si>
    <t>OPHTHALMO-AZULEN</t>
  </si>
  <si>
    <t>187822</t>
  </si>
  <si>
    <t>87822</t>
  </si>
  <si>
    <t>ARDUAN</t>
  </si>
  <si>
    <t>INJ SIC 25X4MG+2ML</t>
  </si>
  <si>
    <t>194852</t>
  </si>
  <si>
    <t>94852</t>
  </si>
  <si>
    <t>SOLUVIT N PRO INFUS.</t>
  </si>
  <si>
    <t>INJ SIC 10</t>
  </si>
  <si>
    <t>194916</t>
  </si>
  <si>
    <t>94916</t>
  </si>
  <si>
    <t>INJ 5X2ML/15MG</t>
  </si>
  <si>
    <t>841566</t>
  </si>
  <si>
    <t>KL ETHANOL.C.BENZINO 150G</t>
  </si>
  <si>
    <t>921458</t>
  </si>
  <si>
    <t>KL ETHER 200G</t>
  </si>
  <si>
    <t>113373</t>
  </si>
  <si>
    <t>154858</t>
  </si>
  <si>
    <t xml:space="preserve">PROTAMIN MEDA AMPULLEN </t>
  </si>
  <si>
    <t>INJ 5X5ML/5KU</t>
  </si>
  <si>
    <t>113803</t>
  </si>
  <si>
    <t>13803</t>
  </si>
  <si>
    <t>PANTHENOL SPRAY</t>
  </si>
  <si>
    <t>DRM SPR SUS 1X130GM</t>
  </si>
  <si>
    <t>850095</t>
  </si>
  <si>
    <t>120406</t>
  </si>
  <si>
    <t>THIOPENTAL VUAB INJ. PLV. SOL. 0,5 G</t>
  </si>
  <si>
    <t>INJ PLV SOL 1X0.5GM</t>
  </si>
  <si>
    <t>102963</t>
  </si>
  <si>
    <t>2963</t>
  </si>
  <si>
    <t>PREDNISON 20 LECIVA</t>
  </si>
  <si>
    <t>TBL 20X20MG(BLISTR)</t>
  </si>
  <si>
    <t>116551</t>
  </si>
  <si>
    <t>16551</t>
  </si>
  <si>
    <t>ANEXATE</t>
  </si>
  <si>
    <t>INJ 5X5ML/0.5MG</t>
  </si>
  <si>
    <t>148673</t>
  </si>
  <si>
    <t>XADOS 20 MG TABLETY</t>
  </si>
  <si>
    <t>POR TBL NOB 30X20MG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</si>
  <si>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</si>
  <si>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</si>
  <si>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</si>
  <si>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</si>
  <si>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</si>
  <si>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</si>
  <si>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</si>
  <si>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100641</t>
  </si>
  <si>
    <t>641</t>
  </si>
  <si>
    <t>VITAMIN B12 LECIVA 300RG</t>
  </si>
  <si>
    <t>INJ 5X1ML/300RG</t>
  </si>
  <si>
    <t>102957</t>
  </si>
  <si>
    <t>2957</t>
  </si>
  <si>
    <t>PRESID 5 MG</t>
  </si>
  <si>
    <t>TBL RET 30X5MG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</si>
  <si>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</si>
  <si>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</si>
  <si>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</si>
  <si>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</si>
  <si>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</si>
  <si>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</si>
  <si>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</si>
  <si>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</si>
  <si>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156926</t>
  </si>
  <si>
    <t>56926</t>
  </si>
  <si>
    <t>AQUA PRO INJECTIONE BRAUN</t>
  </si>
  <si>
    <t>INJ SOL 20X10ML-PLA</t>
  </si>
  <si>
    <t>167547</t>
  </si>
  <si>
    <t>67547</t>
  </si>
  <si>
    <t>ALMIRAL</t>
  </si>
  <si>
    <t>INJ 10X3ML/75MG</t>
  </si>
  <si>
    <t>168447</t>
  </si>
  <si>
    <t>TRAJENTA 5 MG</t>
  </si>
  <si>
    <t>169671</t>
  </si>
  <si>
    <t>69671</t>
  </si>
  <si>
    <t>INJECTIO PROCAIN.CHLOR.0.2% ARD</t>
  </si>
  <si>
    <t>INJ 1X500ML 0.2%</t>
  </si>
  <si>
    <t>176205</t>
  </si>
  <si>
    <t>180825</t>
  </si>
  <si>
    <t>HYDROCORTISON 10MG</t>
  </si>
  <si>
    <t>394619</t>
  </si>
  <si>
    <t>Menalind Professional masážní gel 200ml</t>
  </si>
  <si>
    <t>703722</t>
  </si>
  <si>
    <t>MENALIND Olejový spray na ochranu kůže</t>
  </si>
  <si>
    <t>16321</t>
  </si>
  <si>
    <t>BRAUNOVIDON MAST</t>
  </si>
  <si>
    <t>DRM UNG 1X250GM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</si>
  <si>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</si>
  <si>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</si>
  <si>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</si>
  <si>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</si>
  <si>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</si>
  <si>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</si>
  <si>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</si>
  <si>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</si>
  <si>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116320</t>
  </si>
  <si>
    <t>16320</t>
  </si>
  <si>
    <t>UNG 1X100GM-TUBA</t>
  </si>
  <si>
    <t>117166</t>
  </si>
  <si>
    <t>17166</t>
  </si>
  <si>
    <t>BELOSALIC</t>
  </si>
  <si>
    <t>DRM UNG 1X30GM</t>
  </si>
  <si>
    <t>145241</t>
  </si>
  <si>
    <t>45241</t>
  </si>
  <si>
    <t>ISICOM 100 MG</t>
  </si>
  <si>
    <t>POR TBL NOB 100X125MG</t>
  </si>
  <si>
    <t>169724</t>
  </si>
  <si>
    <t>69724</t>
  </si>
  <si>
    <t>ARDEAELYTOSOL NA.HYDR.CARB.4.2%</t>
  </si>
  <si>
    <t>INF 1X80ML</t>
  </si>
  <si>
    <t>169755</t>
  </si>
  <si>
    <t>69755</t>
  </si>
  <si>
    <t>ARDEANUTRISOL G 40</t>
  </si>
  <si>
    <t>187149</t>
  </si>
  <si>
    <t>87149</t>
  </si>
  <si>
    <t>THYROZOL 10</t>
  </si>
  <si>
    <t>TBL OBD 50X10MG</t>
  </si>
  <si>
    <t>848725</t>
  </si>
  <si>
    <t>107677</t>
  </si>
  <si>
    <t>KALIUMCHLORID 7.45% BRAUN</t>
  </si>
  <si>
    <t>INF CNC SOL 20X100ML</t>
  </si>
  <si>
    <t>849045</t>
  </si>
  <si>
    <t>155938</t>
  </si>
  <si>
    <t>HERPESIN 200</t>
  </si>
  <si>
    <t>POR TBL NOB 25X200MG</t>
  </si>
  <si>
    <t>131385</t>
  </si>
  <si>
    <t>31385</t>
  </si>
  <si>
    <t>TENSIOMIN</t>
  </si>
  <si>
    <t>TBL 30X12.5MG</t>
  </si>
  <si>
    <t>58880</t>
  </si>
  <si>
    <t>DOLMINA 100 SR</t>
  </si>
  <si>
    <t>POR TBL PRO 20X100MG</t>
  </si>
  <si>
    <t>100750</t>
  </si>
  <si>
    <t>162390</t>
  </si>
  <si>
    <t>CHAMOMILLA TEVA</t>
  </si>
  <si>
    <t>109305</t>
  </si>
  <si>
    <t>9305</t>
  </si>
  <si>
    <t>LOCOID 0.1%</t>
  </si>
  <si>
    <t>CRM 1X30GM 0.1%</t>
  </si>
  <si>
    <t>117996</t>
  </si>
  <si>
    <t>17996</t>
  </si>
  <si>
    <t>KINEDRYL</t>
  </si>
  <si>
    <t>TBL 10</t>
  </si>
  <si>
    <t>140275</t>
  </si>
  <si>
    <t>40275</t>
  </si>
  <si>
    <t>BACLOFEN</t>
  </si>
  <si>
    <t>TBL 50X25MG</t>
  </si>
  <si>
    <t>147515</t>
  </si>
  <si>
    <t>47515</t>
  </si>
  <si>
    <t>CALCICHEW D3</t>
  </si>
  <si>
    <t>CTB 60</t>
  </si>
  <si>
    <t>188663</t>
  </si>
  <si>
    <t>17994</t>
  </si>
  <si>
    <t>CALCII CARBONICI 0,5 TBL. MEDICAMENTA</t>
  </si>
  <si>
    <t>POR TBL NOB 100X0.5GM</t>
  </si>
  <si>
    <t>191032</t>
  </si>
  <si>
    <t>91032</t>
  </si>
  <si>
    <t>SECATOXIN /R/ FORTE</t>
  </si>
  <si>
    <t>GTT 25ML 25MG/10ML</t>
  </si>
  <si>
    <t>845813</t>
  </si>
  <si>
    <t>Deca durabolin 50mg amp.1x1ml - MIMOŘÁDNÝ DOVOZ!!</t>
  </si>
  <si>
    <t>849382</t>
  </si>
  <si>
    <t>119697</t>
  </si>
  <si>
    <t>COLCHICUM-DISPERT</t>
  </si>
  <si>
    <t>POR TBL OBD 20X500RG</t>
  </si>
  <si>
    <t>900071</t>
  </si>
  <si>
    <t>KL TBL MAGN.LACT 0,5G+B6 0,02G, 100TBL</t>
  </si>
  <si>
    <t>900881</t>
  </si>
  <si>
    <t>KL BALS.VISNEVSKI 100G</t>
  </si>
  <si>
    <t>175025</t>
  </si>
  <si>
    <t>75025</t>
  </si>
  <si>
    <t>THIAMIN LECIVA</t>
  </si>
  <si>
    <t>TBL 20X50MG(BLISTR)</t>
  </si>
  <si>
    <t>395019</t>
  </si>
  <si>
    <t>KL CHLADIVE MAZANI 450 g FAGRON</t>
  </si>
  <si>
    <t>DPH 15%</t>
  </si>
  <si>
    <t>841314</t>
  </si>
  <si>
    <t>MENALIND Ochranná pěna 100ml</t>
  </si>
  <si>
    <t>847477</t>
  </si>
  <si>
    <t>151436</t>
  </si>
  <si>
    <t>FERRLECIT</t>
  </si>
  <si>
    <t>INJ SOL 6X5ML/62.5MG</t>
  </si>
  <si>
    <t>102132</t>
  </si>
  <si>
    <t>2132</t>
  </si>
  <si>
    <t>CARDILAN</t>
  </si>
  <si>
    <t>INJ 10X10ML</t>
  </si>
  <si>
    <t>128831</t>
  </si>
  <si>
    <t>28831</t>
  </si>
  <si>
    <t>AERIUS 2,5 MG</t>
  </si>
  <si>
    <t>POR TBL DIS 30X2.5MG</t>
  </si>
  <si>
    <t>930127</t>
  </si>
  <si>
    <t>KL CHLADIVE MAZANI 800 g FAGRON</t>
  </si>
  <si>
    <t>152225</t>
  </si>
  <si>
    <t>52225</t>
  </si>
  <si>
    <t>THIOCTACID 600 T</t>
  </si>
  <si>
    <t>INJ SOL 5X24ML/600MG</t>
  </si>
  <si>
    <t>850729</t>
  </si>
  <si>
    <t>157875</t>
  </si>
  <si>
    <t>PARACETAMOL KABI 10MG/ML</t>
  </si>
  <si>
    <t>INF SOL 10X100ML/1000MG</t>
  </si>
  <si>
    <t>920200</t>
  </si>
  <si>
    <t>15877</t>
  </si>
  <si>
    <t>DZ BRAUNOL 1 L</t>
  </si>
  <si>
    <t>102439</t>
  </si>
  <si>
    <t>2439</t>
  </si>
  <si>
    <t>MARCAINE 0.5%</t>
  </si>
  <si>
    <t>INJ SOL5X20ML/100MG</t>
  </si>
  <si>
    <t>155911</t>
  </si>
  <si>
    <t>55911</t>
  </si>
  <si>
    <t>PEROXID VODÍKU 3% COO</t>
  </si>
  <si>
    <t>DRM SOL 1X100ML 3%</t>
  </si>
  <si>
    <t>158659</t>
  </si>
  <si>
    <t>58659</t>
  </si>
  <si>
    <t>ATENOLOL AL 25</t>
  </si>
  <si>
    <t>POR TBL NOB 30X25MG</t>
  </si>
  <si>
    <t>847767</t>
  </si>
  <si>
    <t>500140</t>
  </si>
  <si>
    <t>JANUMET 50 MG/1000 MG</t>
  </si>
  <si>
    <t>POR TBL FLM 56X50MG/1000MG</t>
  </si>
  <si>
    <t>116306</t>
  </si>
  <si>
    <t>16306</t>
  </si>
  <si>
    <t>MIFLONID 400</t>
  </si>
  <si>
    <t>INH PLV CPS60X400RG</t>
  </si>
  <si>
    <t>841680</t>
  </si>
  <si>
    <t>KL SOL.BORGLYCEROLI 3%  20G</t>
  </si>
  <si>
    <t>921284</t>
  </si>
  <si>
    <t>KL ETHER 180G</t>
  </si>
  <si>
    <t>2584</t>
  </si>
  <si>
    <t>GLUKÓZA 40 BRAUN</t>
  </si>
  <si>
    <t>447</t>
  </si>
  <si>
    <t>EPHEDRIN BIOTIKA</t>
  </si>
  <si>
    <t>INJ SOL 10X1ML/50MG</t>
  </si>
  <si>
    <t>132082</t>
  </si>
  <si>
    <t>32082</t>
  </si>
  <si>
    <t>IBALGIN 400 (IBUPROFEN 400)</t>
  </si>
  <si>
    <t>TBL OBD 100X400MG</t>
  </si>
  <si>
    <t>192414</t>
  </si>
  <si>
    <t>92414</t>
  </si>
  <si>
    <t>SEPTONEX</t>
  </si>
  <si>
    <t>SPR 1X45ML</t>
  </si>
  <si>
    <t>846094</t>
  </si>
  <si>
    <t>129023</t>
  </si>
  <si>
    <t>PROPOFOL-LIPURO 1% (10MG/ML) 5X20ML</t>
  </si>
  <si>
    <t xml:space="preserve">INJ+INF EML 5X20ML/200MG </t>
  </si>
  <si>
    <t>101845</t>
  </si>
  <si>
    <t>1845</t>
  </si>
  <si>
    <t>TISERCIN</t>
  </si>
  <si>
    <t>INJ 10X1ML/25MG</t>
  </si>
  <si>
    <t>850305</t>
  </si>
  <si>
    <t>Biopron9 tob.120</t>
  </si>
  <si>
    <t>849180</t>
  </si>
  <si>
    <t>155941</t>
  </si>
  <si>
    <t>HERPESIN</t>
  </si>
  <si>
    <t>CRM 1X5GM 5%</t>
  </si>
  <si>
    <t>114938</t>
  </si>
  <si>
    <t>14938</t>
  </si>
  <si>
    <t>ROCALTROL 0.50 MCG</t>
  </si>
  <si>
    <t>POR CPSMOL30X0.50RG</t>
  </si>
  <si>
    <t>159570</t>
  </si>
  <si>
    <t>59570</t>
  </si>
  <si>
    <t>FERRO-FOLGAMMA</t>
  </si>
  <si>
    <t>CPS 50</t>
  </si>
  <si>
    <t>112895</t>
  </si>
  <si>
    <t>12895</t>
  </si>
  <si>
    <t>AULIN</t>
  </si>
  <si>
    <t>POR GRA SOL30SÁČKŮ</t>
  </si>
  <si>
    <t>116302</t>
  </si>
  <si>
    <t>16302</t>
  </si>
  <si>
    <t>MIFLONID 200</t>
  </si>
  <si>
    <t>INH PLVCPS120X200RG</t>
  </si>
  <si>
    <t>114821</t>
  </si>
  <si>
    <t>14821</t>
  </si>
  <si>
    <t>CONDROSULF 800</t>
  </si>
  <si>
    <t>TBL OBD 30X800MG</t>
  </si>
  <si>
    <t>117926</t>
  </si>
  <si>
    <t>17926</t>
  </si>
  <si>
    <t>ZALDIAR</t>
  </si>
  <si>
    <t>168903</t>
  </si>
  <si>
    <t>XARELTO 20 MG</t>
  </si>
  <si>
    <t>POR TBL FLM 28X20MG</t>
  </si>
  <si>
    <t>118489</t>
  </si>
  <si>
    <t>18489</t>
  </si>
  <si>
    <t>LISKANTIN</t>
  </si>
  <si>
    <t>POR TBL NOB 100X250MG</t>
  </si>
  <si>
    <t>920065</t>
  </si>
  <si>
    <t>KL SOL.METHYLROS.CHL.1% 100G</t>
  </si>
  <si>
    <t>128290</t>
  </si>
  <si>
    <t>28290</t>
  </si>
  <si>
    <t>APIDRA 100 JEDNOTEK/ML</t>
  </si>
  <si>
    <t>SDR INJ SOL 5X3ML</t>
  </si>
  <si>
    <t>840230</t>
  </si>
  <si>
    <t>KL NOSNI MAST S HG,15G</t>
  </si>
  <si>
    <t>500117</t>
  </si>
  <si>
    <t>Sportovka C chladivá</t>
  </si>
  <si>
    <t>180g/200ml</t>
  </si>
  <si>
    <t>842936</t>
  </si>
  <si>
    <t>MENALIND Ošetřující šampon 500ml</t>
  </si>
  <si>
    <t>107678</t>
  </si>
  <si>
    <t>INF CNC SOL 20X20ML</t>
  </si>
  <si>
    <t>397057</t>
  </si>
  <si>
    <t>Suppositoria Glyc.Sanova Classic 2g</t>
  </si>
  <si>
    <t>988793</t>
  </si>
  <si>
    <t>142866</t>
  </si>
  <si>
    <t>QUETIAPINE POLPHARMA 100 MG POTAHOVANÉ TABLETY</t>
  </si>
  <si>
    <t>POR TBL FLM 60X100MG</t>
  </si>
  <si>
    <t>185809</t>
  </si>
  <si>
    <t>85809</t>
  </si>
  <si>
    <t>LERIVON</t>
  </si>
  <si>
    <t>TBL 30X10MG</t>
  </si>
  <si>
    <t>394153</t>
  </si>
  <si>
    <t>Calcium pantotenicum mast 30g Generica</t>
  </si>
  <si>
    <t>397174</t>
  </si>
  <si>
    <t>IR  PosiFlush  1x 10 ml  Fresenius Kabi</t>
  </si>
  <si>
    <t>10 ml F1/1 v předplněné stříkačce</t>
  </si>
  <si>
    <t>397238</t>
  </si>
  <si>
    <t>KL ETHANOLUM BENZ.DENAT. 500ml /400g/</t>
  </si>
  <si>
    <t>UN 1170</t>
  </si>
  <si>
    <t>202701</t>
  </si>
  <si>
    <t>AESCIN-TEVA</t>
  </si>
  <si>
    <t>POR TBL ENT 90X20MG</t>
  </si>
  <si>
    <t>198054</t>
  </si>
  <si>
    <t>SANVAL 10 MG</t>
  </si>
  <si>
    <t>POR TBL FLM 20X10MG</t>
  </si>
  <si>
    <t>198058</t>
  </si>
  <si>
    <t>POR TBL FLM 100X10MG</t>
  </si>
  <si>
    <t>202924</t>
  </si>
  <si>
    <t>POR TBL FLM 10X250MG</t>
  </si>
  <si>
    <t>187158</t>
  </si>
  <si>
    <t>ANESIA 10 MG/ML INJ/INF EML.</t>
  </si>
  <si>
    <t>INJ+INF EML 5X20ML/200MG</t>
  </si>
  <si>
    <t>197782</t>
  </si>
  <si>
    <t>URIZIA 6 MG/0,4 MG TABLETY S ŘÍZENÝM UVOLŇOVÁNÍM</t>
  </si>
  <si>
    <t>POR TBL FRT 30X6MG/0.4MG</t>
  </si>
  <si>
    <t>397339</t>
  </si>
  <si>
    <t>Menalind mycí žínky</t>
  </si>
  <si>
    <t>8ks</t>
  </si>
  <si>
    <t>23987</t>
  </si>
  <si>
    <t>DZ OCTENISEPT drm. sol. 250 ml</t>
  </si>
  <si>
    <t>DRM SOL 1X250ML</t>
  </si>
  <si>
    <t>168650</t>
  </si>
  <si>
    <t>DEXDOR</t>
  </si>
  <si>
    <t>INF CNC SOL 5X2ML</t>
  </si>
  <si>
    <t>179333</t>
  </si>
  <si>
    <t>DORETA 75 MG/650 MG</t>
  </si>
  <si>
    <t>POR TBL FLM 90</t>
  </si>
  <si>
    <t>190973</t>
  </si>
  <si>
    <t>TRIPLIXAM 10 MG/2,5 MG/10 MG</t>
  </si>
  <si>
    <t>989656</t>
  </si>
  <si>
    <t>Calcium pantothenicum mast Generica 100g</t>
  </si>
  <si>
    <t>179326</t>
  </si>
  <si>
    <t>POR TBL FLM 20</t>
  </si>
  <si>
    <t>150660</t>
  </si>
  <si>
    <t>CEREBROLYSIN</t>
  </si>
  <si>
    <t>INJ SOL 5X10ML</t>
  </si>
  <si>
    <t>201896</t>
  </si>
  <si>
    <t>VASOPIRIN 100 MG</t>
  </si>
  <si>
    <t>POR TBL ENT 60X100MG</t>
  </si>
  <si>
    <t>201607</t>
  </si>
  <si>
    <t>POR TBL FLM 10</t>
  </si>
  <si>
    <t>201384</t>
  </si>
  <si>
    <t>ALDACTONE-AMPULE</t>
  </si>
  <si>
    <t>INJ 10X10ML/200MG</t>
  </si>
  <si>
    <t>199963</t>
  </si>
  <si>
    <t>MEGACE 160 MG</t>
  </si>
  <si>
    <t>POR TBL NOB 30X160MG</t>
  </si>
  <si>
    <t>203170</t>
  </si>
  <si>
    <t>GOPTEN 0,5 MG</t>
  </si>
  <si>
    <t>POR CPS DUR 28X0.5MG</t>
  </si>
  <si>
    <t>157141</t>
  </si>
  <si>
    <t>ZULBEX 20 MG</t>
  </si>
  <si>
    <t>POR TBL ENT 56X20MG</t>
  </si>
  <si>
    <t>192202</t>
  </si>
  <si>
    <t>ELOCOM</t>
  </si>
  <si>
    <t>DRM CRM 1X30GM 0.1%</t>
  </si>
  <si>
    <t>215172</t>
  </si>
  <si>
    <t>KREON 25 000</t>
  </si>
  <si>
    <t>POR CPS ETD 50</t>
  </si>
  <si>
    <t>161371</t>
  </si>
  <si>
    <t>SUXAMETHONIUM CHLORID VUAB 100 MG</t>
  </si>
  <si>
    <t>157139</t>
  </si>
  <si>
    <t>POR TBL ENT 28X20MG</t>
  </si>
  <si>
    <t>214593</t>
  </si>
  <si>
    <t>ERCEFURYL 200 MG CPS.</t>
  </si>
  <si>
    <t>POR CPS DUR 14X200MG</t>
  </si>
  <si>
    <t>215476</t>
  </si>
  <si>
    <t>EBRANTIL 30 RETARD</t>
  </si>
  <si>
    <t>POR CPS PRO 50X30MG</t>
  </si>
  <si>
    <t>847908</t>
  </si>
  <si>
    <t>155052</t>
  </si>
  <si>
    <t>IBALGIN KRÉM 100G</t>
  </si>
  <si>
    <t xml:space="preserve">DRM CRM 1X100GM </t>
  </si>
  <si>
    <t>990695</t>
  </si>
  <si>
    <t>Indulona Měsíčková 85ml</t>
  </si>
  <si>
    <t>990718</t>
  </si>
  <si>
    <t>Indulona Olivová 85ml</t>
  </si>
  <si>
    <t>203954</t>
  </si>
  <si>
    <t>BISEPTOL 480</t>
  </si>
  <si>
    <t>POR TBL NOB 28X480MG</t>
  </si>
  <si>
    <t>134821</t>
  </si>
  <si>
    <t>ISOLYTE  FFX - VAK</t>
  </si>
  <si>
    <t>INF SOL 10X1000ML Freeflex</t>
  </si>
  <si>
    <t>215473</t>
  </si>
  <si>
    <t>EBRANTIL I.V. 25</t>
  </si>
  <si>
    <t>INJ SOL 5X5ML/25MG</t>
  </si>
  <si>
    <t>129025</t>
  </si>
  <si>
    <t>PROPOFOL-LIPURO 1 % (10MG/ML)</t>
  </si>
  <si>
    <t>INJ+INF EML 10X50ML/500MG</t>
  </si>
  <si>
    <t>215474</t>
  </si>
  <si>
    <t>EBRANTIL I.V.50</t>
  </si>
  <si>
    <t>INJ SOL 5X10ML/50MG</t>
  </si>
  <si>
    <t>210402</t>
  </si>
  <si>
    <t>TOUJEO 300 JEDNOTEK/ML</t>
  </si>
  <si>
    <t>SDR INJ SOL 3X1.5ML</t>
  </si>
  <si>
    <t>501542</t>
  </si>
  <si>
    <t>KL CPS NITROFURANTOIN 100MG</t>
  </si>
  <si>
    <t>50 CPS</t>
  </si>
  <si>
    <t>115318</t>
  </si>
  <si>
    <t>HELICID 20 ZENTIVA</t>
  </si>
  <si>
    <t>POR CPS ETD 90X20MG</t>
  </si>
  <si>
    <t>990927</t>
  </si>
  <si>
    <t>Klysma salinické 135ml</t>
  </si>
  <si>
    <t>138847</t>
  </si>
  <si>
    <t>POR TBL FLM 9X10</t>
  </si>
  <si>
    <t>216104</t>
  </si>
  <si>
    <t>CLARINASE REPETABS</t>
  </si>
  <si>
    <t>POR TBL PRO 14 II</t>
  </si>
  <si>
    <t>132522</t>
  </si>
  <si>
    <t>EGILOK 25 MG</t>
  </si>
  <si>
    <t>TBL 60X25MG</t>
  </si>
  <si>
    <t>203171</t>
  </si>
  <si>
    <t>GOPTEN 2 MG</t>
  </si>
  <si>
    <t>POR CPS DUR 28X2MG</t>
  </si>
  <si>
    <t>59571</t>
  </si>
  <si>
    <t>POR CPS MOL 100</t>
  </si>
  <si>
    <t>56695</t>
  </si>
  <si>
    <t>MCP HEXAL 10</t>
  </si>
  <si>
    <t>POR TBL NOB 50X10MG</t>
  </si>
  <si>
    <t>216199</t>
  </si>
  <si>
    <t>KLACID 500</t>
  </si>
  <si>
    <t>POR TBL FLM 14X500MG</t>
  </si>
  <si>
    <t>167508</t>
  </si>
  <si>
    <t>DUOPLAVIN 75 MG/100 MG</t>
  </si>
  <si>
    <t>149178</t>
  </si>
  <si>
    <t>NIMVASTID 1,5 MG</t>
  </si>
  <si>
    <t>POR TBL DIS 28X1X1.5MG</t>
  </si>
  <si>
    <t>215606</t>
  </si>
  <si>
    <t>192390</t>
  </si>
  <si>
    <t>POR TBL ENT 60X220MG</t>
  </si>
  <si>
    <t>501596</t>
  </si>
  <si>
    <t>ECOLAV Výplach očí 100ml</t>
  </si>
  <si>
    <t>100 ml</t>
  </si>
  <si>
    <t>215605</t>
  </si>
  <si>
    <t>POR CPS ETD 28X20MG</t>
  </si>
  <si>
    <t>186161</t>
  </si>
  <si>
    <t>V-PENICILIN 0,8 MEGA BIOTIKA</t>
  </si>
  <si>
    <t>POR TBL NOB 30X800KU</t>
  </si>
  <si>
    <t>216978</t>
  </si>
  <si>
    <t>FORMANO</t>
  </si>
  <si>
    <t>INH PLV CPS 60X12RG</t>
  </si>
  <si>
    <t>106777</t>
  </si>
  <si>
    <t>CITALOPRAM ORION 10 MG</t>
  </si>
  <si>
    <t>TBL FLM 28X10MG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</si>
  <si>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</si>
  <si>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</si>
  <si>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</si>
  <si>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</si>
  <si>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</si>
  <si>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</si>
  <si>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</si>
  <si>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</si>
  <si>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</si>
  <si>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</si>
  <si>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</si>
  <si>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</si>
  <si>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</si>
  <si>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</si>
  <si>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</si>
  <si>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</si>
  <si>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</si>
  <si>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</si>
  <si>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</si>
  <si>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</si>
  <si>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</si>
  <si>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</si>
  <si>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</si>
  <si>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</si>
  <si>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</si>
  <si>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</si>
  <si>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115864</t>
  </si>
  <si>
    <t>15864</t>
  </si>
  <si>
    <t>TRITACE 10</t>
  </si>
  <si>
    <t>117121</t>
  </si>
  <si>
    <t>17121</t>
  </si>
  <si>
    <t>LANZUL</t>
  </si>
  <si>
    <t>CPS 28X30MG</t>
  </si>
  <si>
    <t>117122</t>
  </si>
  <si>
    <t>17122</t>
  </si>
  <si>
    <t>CPS 56X30MG</t>
  </si>
  <si>
    <t>130560</t>
  </si>
  <si>
    <t>30560</t>
  </si>
  <si>
    <t>CADUET 10MG/10MG</t>
  </si>
  <si>
    <t>132063</t>
  </si>
  <si>
    <t>32063</t>
  </si>
  <si>
    <t>FRAXIPARINE</t>
  </si>
  <si>
    <t>INJ SOL 10X0.8ML</t>
  </si>
  <si>
    <t>140368</t>
  </si>
  <si>
    <t>40368</t>
  </si>
  <si>
    <t>MEDROL 4 MG</t>
  </si>
  <si>
    <t>POR TBL NOB30X4MG-L</t>
  </si>
  <si>
    <t>147740</t>
  </si>
  <si>
    <t>47740</t>
  </si>
  <si>
    <t>RIVOCOR 5</t>
  </si>
  <si>
    <t>147741</t>
  </si>
  <si>
    <t>47741</t>
  </si>
  <si>
    <t>RIVOCOR 10</t>
  </si>
  <si>
    <t>POR TBL FLM 30X10MG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</si>
  <si>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</si>
  <si>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</si>
  <si>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</si>
  <si>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</si>
  <si>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</si>
  <si>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</si>
  <si>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</si>
  <si>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</si>
  <si>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</si>
  <si>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</si>
  <si>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</si>
  <si>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</si>
  <si>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</si>
  <si>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</si>
  <si>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</si>
  <si>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</si>
  <si>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</si>
  <si>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</si>
  <si>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</si>
  <si>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159808</t>
  </si>
  <si>
    <t>59808</t>
  </si>
  <si>
    <t>FRAXIPARINE FORTE</t>
  </si>
  <si>
    <t>INJ 10X0.8ML/15.2KU</t>
  </si>
  <si>
    <t>166029</t>
  </si>
  <si>
    <t>66029</t>
  </si>
  <si>
    <t>ZODAC</t>
  </si>
  <si>
    <t>TBL OBD 10X10MG</t>
  </si>
  <si>
    <t>166030</t>
  </si>
  <si>
    <t>66030</t>
  </si>
  <si>
    <t>TBL OBD 30X10MG</t>
  </si>
  <si>
    <t>166759</t>
  </si>
  <si>
    <t>KINITO 50 MG, POTAHOVANÉ TABLETY</t>
  </si>
  <si>
    <t>POR TBL FLM 40X50MG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</si>
  <si>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</si>
  <si>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</si>
  <si>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</si>
  <si>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</si>
  <si>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</si>
  <si>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</si>
  <si>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</si>
  <si>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</si>
  <si>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</si>
  <si>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</si>
  <si>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</si>
  <si>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192342</t>
  </si>
  <si>
    <t>WARFARIN PMCS 5 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</si>
  <si>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</si>
  <si>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</si>
  <si>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</si>
  <si>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</si>
  <si>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</si>
  <si>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</si>
  <si>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</si>
  <si>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</si>
  <si>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</si>
  <si>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</si>
  <si>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</si>
  <si>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</si>
  <si>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</si>
  <si>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</si>
  <si>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</si>
  <si>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845220</t>
  </si>
  <si>
    <t>101211</t>
  </si>
  <si>
    <t>PRESTARIUM NEO</t>
  </si>
  <si>
    <t>POR TBL FLM 90X5MG</t>
  </si>
  <si>
    <t>846338</t>
  </si>
  <si>
    <t>122685</t>
  </si>
  <si>
    <t>PRESTARIUM NEO COMBI 5mg/1,25mg</t>
  </si>
  <si>
    <t>848765</t>
  </si>
  <si>
    <t>107938</t>
  </si>
  <si>
    <t>INJ SOL 6X3ML/150MG</t>
  </si>
  <si>
    <t>848905</t>
  </si>
  <si>
    <t>148074</t>
  </si>
  <si>
    <t>ROSUCARD 20 MG POTAHOVANÉ TABLETY</t>
  </si>
  <si>
    <t>POR TBL FLM 90X20MG</t>
  </si>
  <si>
    <t>848907</t>
  </si>
  <si>
    <t>148072</t>
  </si>
  <si>
    <t>POR TBL FLM 30X20MG</t>
  </si>
  <si>
    <t>849453</t>
  </si>
  <si>
    <t>163077</t>
  </si>
  <si>
    <t>AMARYL 2 MG</t>
  </si>
  <si>
    <t>POR TBL NOB 30X2MG</t>
  </si>
  <si>
    <t>849831</t>
  </si>
  <si>
    <t>162008</t>
  </si>
  <si>
    <t>PRESTARIUM NEO COMBI 10 MG/2,5 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</si>
  <si>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</si>
  <si>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</si>
  <si>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</si>
  <si>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</si>
  <si>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</si>
  <si>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</si>
  <si>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</si>
  <si>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</si>
  <si>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</si>
  <si>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</si>
  <si>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</si>
  <si>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</si>
  <si>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</si>
  <si>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</si>
  <si>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</si>
  <si>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</si>
  <si>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</si>
  <si>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</si>
  <si>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</si>
  <si>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145215</t>
  </si>
  <si>
    <t>45215</t>
  </si>
  <si>
    <t>ZOXON 4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</si>
  <si>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</si>
  <si>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</si>
  <si>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</si>
  <si>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</si>
  <si>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</si>
  <si>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</si>
  <si>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</si>
  <si>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</si>
  <si>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</si>
  <si>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</si>
  <si>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</si>
  <si>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</si>
  <si>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</si>
  <si>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</si>
  <si>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</si>
  <si>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194113</t>
  </si>
  <si>
    <t>94113</t>
  </si>
  <si>
    <t>TBL 100X3MG</t>
  </si>
  <si>
    <t>846824</t>
  </si>
  <si>
    <t>124087</t>
  </si>
  <si>
    <t>PRESTANCE 5 MG/5 MG</t>
  </si>
  <si>
    <t>POR TBL NOB 30</t>
  </si>
  <si>
    <t>848251</t>
  </si>
  <si>
    <t>122632</t>
  </si>
  <si>
    <t>SORTIS 80 MG</t>
  </si>
  <si>
    <t>POR TBL FLM 30X80MG</t>
  </si>
  <si>
    <t>848924</t>
  </si>
  <si>
    <t>148078</t>
  </si>
  <si>
    <t>ROSUCARD 40 MG POTAHOVANÉ TABLETY</t>
  </si>
  <si>
    <t>POR TBL FLM 90X40MG</t>
  </si>
  <si>
    <t>848947</t>
  </si>
  <si>
    <t>135928</t>
  </si>
  <si>
    <t>ESOPREX 10 MG</t>
  </si>
  <si>
    <t>849187</t>
  </si>
  <si>
    <t>111902</t>
  </si>
  <si>
    <t>NITRESAN 20 MG</t>
  </si>
  <si>
    <t>199600</t>
  </si>
  <si>
    <t>99600</t>
  </si>
  <si>
    <t>POR TBL FLM 90X10MG</t>
  </si>
  <si>
    <t>132058</t>
  </si>
  <si>
    <t>32058</t>
  </si>
  <si>
    <t>INJ SOL 10X0.3ML</t>
  </si>
  <si>
    <t>845219</t>
  </si>
  <si>
    <t>101233</t>
  </si>
  <si>
    <t>PRESTARIUM NEO FORTE</t>
  </si>
  <si>
    <t>849767</t>
  </si>
  <si>
    <t>162012</t>
  </si>
  <si>
    <t>109710</t>
  </si>
  <si>
    <t>9710</t>
  </si>
  <si>
    <t>INJ SIC 1X125MG+2ML</t>
  </si>
  <si>
    <t>117431</t>
  </si>
  <si>
    <t>17431</t>
  </si>
  <si>
    <t>CITALEC 20 ZENTIVA</t>
  </si>
  <si>
    <t>POR TBL FLM30X20MG</t>
  </si>
  <si>
    <t>192034</t>
  </si>
  <si>
    <t>92034</t>
  </si>
  <si>
    <t>DEPAKINE CHRONO 300</t>
  </si>
  <si>
    <t>TBL RET 100X300MG</t>
  </si>
  <si>
    <t>847149</t>
  </si>
  <si>
    <t>124115</t>
  </si>
  <si>
    <t>PRESTANCE 10 MG/5 MG</t>
  </si>
  <si>
    <t>130779</t>
  </si>
  <si>
    <t>30779</t>
  </si>
  <si>
    <t>SUFENTANIL TORREX 5 MCG/ML</t>
  </si>
  <si>
    <t>INJ SOL 5X10ML/50RG</t>
  </si>
  <si>
    <t>849660</t>
  </si>
  <si>
    <t>111904</t>
  </si>
  <si>
    <t>POR TBL NOB 100X20MG</t>
  </si>
  <si>
    <t>147466</t>
  </si>
  <si>
    <t>EUTHYROX 137 MIKROGRAMŮ</t>
  </si>
  <si>
    <t>POR TBL NOB 100X137RG II</t>
  </si>
  <si>
    <t>846979</t>
  </si>
  <si>
    <t>124133</t>
  </si>
  <si>
    <t>PRESTANCE 10 MG/10 MG</t>
  </si>
  <si>
    <t>POR TBL NOB 90</t>
  </si>
  <si>
    <t>154032</t>
  </si>
  <si>
    <t>54032</t>
  </si>
  <si>
    <t>VERAPAMIL AL 240 RETARD</t>
  </si>
  <si>
    <t>POR TBL RET50X240MG</t>
  </si>
  <si>
    <t>142392</t>
  </si>
  <si>
    <t>42392</t>
  </si>
  <si>
    <t>TRACRIUM 50</t>
  </si>
  <si>
    <t>INJ 5X5ML/50MG</t>
  </si>
  <si>
    <t>169191</t>
  </si>
  <si>
    <t>69191</t>
  </si>
  <si>
    <t>EUTHYROX 150</t>
  </si>
  <si>
    <t>TBL 100X150RG</t>
  </si>
  <si>
    <t>160319</t>
  </si>
  <si>
    <t>SEVOFLURANE BAXTER 100 %</t>
  </si>
  <si>
    <t>INH LIQ VAP 1X250ML</t>
  </si>
  <si>
    <t>142463</t>
  </si>
  <si>
    <t>42463</t>
  </si>
  <si>
    <t>FLIXOTIDE 125 INHALER N</t>
  </si>
  <si>
    <t>INH SUS PSS60X125RG</t>
  </si>
  <si>
    <t>846883</t>
  </si>
  <si>
    <t>103060</t>
  </si>
  <si>
    <t>REQUIP-MODUTAB 8 MG</t>
  </si>
  <si>
    <t>POR TBL PRO 28X8MG</t>
  </si>
  <si>
    <t>844378</t>
  </si>
  <si>
    <t>114067</t>
  </si>
  <si>
    <t>LOZAP 50 ZENTIVA</t>
  </si>
  <si>
    <t>POR TBLFLM 90X50MG</t>
  </si>
  <si>
    <t>849578</t>
  </si>
  <si>
    <t>149480</t>
  </si>
  <si>
    <t>ZYLLT 75 MG</t>
  </si>
  <si>
    <t>POR TBL FLM 28X75MG</t>
  </si>
  <si>
    <t>147657</t>
  </si>
  <si>
    <t>47657</t>
  </si>
  <si>
    <t>FLIXOTIDE 250 INHALER N</t>
  </si>
  <si>
    <t>INH SUS PSS60X250RG</t>
  </si>
  <si>
    <t>191922</t>
  </si>
  <si>
    <t>SIOFOR 1000</t>
  </si>
  <si>
    <t>POR TBL FLM 60X1000MG</t>
  </si>
  <si>
    <t>158701</t>
  </si>
  <si>
    <t>58701</t>
  </si>
  <si>
    <t>TAMOXIFEN EBEWE 10MG</t>
  </si>
  <si>
    <t>TBL 100X10MG</t>
  </si>
  <si>
    <t>176913</t>
  </si>
  <si>
    <t>119593</t>
  </si>
  <si>
    <t>19593</t>
  </si>
  <si>
    <t>TORVACARD 20</t>
  </si>
  <si>
    <t>203097</t>
  </si>
  <si>
    <t>AMOKSIKLAV 1 G</t>
  </si>
  <si>
    <t>POR TBL FLM 21X1GM</t>
  </si>
  <si>
    <t>149483</t>
  </si>
  <si>
    <t>POR TBL FLM 56X75MG</t>
  </si>
  <si>
    <t>213480</t>
  </si>
  <si>
    <t>INJ SOL 10X0.6ML</t>
  </si>
  <si>
    <t>213494</t>
  </si>
  <si>
    <t>INJ SOL 10X0.4ML</t>
  </si>
  <si>
    <t>214427</t>
  </si>
  <si>
    <t>CONTROLOC I.V.</t>
  </si>
  <si>
    <t>INJ PLV SOL 1X40MG</t>
  </si>
  <si>
    <t>213487</t>
  </si>
  <si>
    <t>213489</t>
  </si>
  <si>
    <t>213484</t>
  </si>
  <si>
    <t>INJ SOL 10X1ML</t>
  </si>
  <si>
    <t>213490</t>
  </si>
  <si>
    <t>214525</t>
  </si>
  <si>
    <t>990810</t>
  </si>
  <si>
    <t>195939</t>
  </si>
  <si>
    <t>SERTRALIN APOTEX 50 MG POTAHOVANÉ TABLETY</t>
  </si>
  <si>
    <t>214526</t>
  </si>
  <si>
    <t>POR TBL ENT 100X40MG I</t>
  </si>
  <si>
    <t>187427</t>
  </si>
  <si>
    <t>LETROX 100</t>
  </si>
  <si>
    <t>POR TBL NOB 100X100RG II</t>
  </si>
  <si>
    <t>214435</t>
  </si>
  <si>
    <t>CONTROLOC 20 MG</t>
  </si>
  <si>
    <t>POR TBL ENT 100X20MG</t>
  </si>
  <si>
    <t>195941</t>
  </si>
  <si>
    <t>POR TBL FLM 100X50MG</t>
  </si>
  <si>
    <t>127736</t>
  </si>
  <si>
    <t>MIDAZOLAM ACCORD 1 MG/ML</t>
  </si>
  <si>
    <t>INJ+INF SOL 10X5MLX1MG/ML</t>
  </si>
  <si>
    <t>127737</t>
  </si>
  <si>
    <t>MIDAZOLAM ACCORD 5 MG/ML</t>
  </si>
  <si>
    <t>INJ+INF SOL 10X1MLX5MG/ML</t>
  </si>
  <si>
    <t>132858</t>
  </si>
  <si>
    <t>32858</t>
  </si>
  <si>
    <t>NAC AL 600 ŠUMIVÉ TABLETY</t>
  </si>
  <si>
    <t>POR TBL EFF20X600MG</t>
  </si>
  <si>
    <t>50113006</t>
  </si>
  <si>
    <t>841761</t>
  </si>
  <si>
    <t>PreOp 4x200ml</t>
  </si>
  <si>
    <t>133339</t>
  </si>
  <si>
    <t>33339</t>
  </si>
  <si>
    <t>DIASIP S PŘÍCHUTÍ JAHODOVOU</t>
  </si>
  <si>
    <t>POR SOL 1X200ML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</si>
  <si>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</si>
  <si>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</si>
  <si>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</si>
  <si>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</si>
  <si>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</si>
  <si>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</si>
  <si>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</si>
  <si>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</si>
  <si>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</si>
  <si>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33742</t>
  </si>
  <si>
    <t>NUTRIDRINK COMPACT PROTEIN S PŘÍCHUTÍ JAHODOVOU</t>
  </si>
  <si>
    <t>POR SOL 4X125ML</t>
  </si>
  <si>
    <t>133220</t>
  </si>
  <si>
    <t>33220</t>
  </si>
  <si>
    <t>PROTIFAR</t>
  </si>
  <si>
    <t>POR PLV SOL 1X225GM</t>
  </si>
  <si>
    <t>846763</t>
  </si>
  <si>
    <t>33419</t>
  </si>
  <si>
    <t>NUTRIDRINK COMPACT S PŘÍCHUTÍ BANÁNOVOU</t>
  </si>
  <si>
    <t>33833</t>
  </si>
  <si>
    <t>DIASIP S PŘÍCHUTÍ CAPPUCCINO</t>
  </si>
  <si>
    <t>POR SOL 4X200ML</t>
  </si>
  <si>
    <t>33848</t>
  </si>
  <si>
    <t>NUTRIDRINK S PŘÍCHUTÍ ČOKOLÁDOVOU</t>
  </si>
  <si>
    <t>33847</t>
  </si>
  <si>
    <t>NUTRIDRINK S PŘÍCHUTÍ VANILKOVOU</t>
  </si>
  <si>
    <t>50113012</t>
  </si>
  <si>
    <t>193650</t>
  </si>
  <si>
    <t>93650</t>
  </si>
  <si>
    <t>ACTILYSE 50MG</t>
  </si>
  <si>
    <t>INJ SIC 1X50MG+50ML</t>
  </si>
  <si>
    <t>50113013</t>
  </si>
  <si>
    <t>12191</t>
  </si>
  <si>
    <t>MEGAMOX 1 G</t>
  </si>
  <si>
    <t>POR TBL FLM 14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</si>
  <si>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</si>
  <si>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</si>
  <si>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</si>
  <si>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</si>
  <si>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</si>
  <si>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</si>
  <si>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</si>
  <si>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</si>
  <si>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</si>
  <si>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</si>
  <si>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</si>
  <si>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</si>
  <si>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</si>
  <si>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</si>
  <si>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</si>
  <si>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117149</t>
  </si>
  <si>
    <t>17149</t>
  </si>
  <si>
    <t>POR TBL FLM12X375MG</t>
  </si>
  <si>
    <t>120605</t>
  </si>
  <si>
    <t>20605</t>
  </si>
  <si>
    <t>COLOMYCIN INJEKCE 1000000 IU</t>
  </si>
  <si>
    <t>INJ PLV SOL 10X1MU</t>
  </si>
  <si>
    <t>147727</t>
  </si>
  <si>
    <t>47727</t>
  </si>
  <si>
    <t>ZINNAT 500 MG</t>
  </si>
  <si>
    <t>TBL OBD 10X500MG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</si>
  <si>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</si>
  <si>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</si>
  <si>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</si>
  <si>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</si>
  <si>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</si>
  <si>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</si>
  <si>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</si>
  <si>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</si>
  <si>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192359</t>
  </si>
  <si>
    <t>92359</t>
  </si>
  <si>
    <t>PROSTAPHLIN 1000MG</t>
  </si>
  <si>
    <t>INJ SIC 1X1000MG</t>
  </si>
  <si>
    <t>197654</t>
  </si>
  <si>
    <t>97654</t>
  </si>
  <si>
    <t>DOXYBENE 100MG</t>
  </si>
  <si>
    <t>CPS 10X100MG</t>
  </si>
  <si>
    <t>844576</t>
  </si>
  <si>
    <t>100339</t>
  </si>
  <si>
    <t>DALACIN C 300 MG</t>
  </si>
  <si>
    <t>POR CPS DUR 16X300MG</t>
  </si>
  <si>
    <t>111706</t>
  </si>
  <si>
    <t>11706</t>
  </si>
  <si>
    <t>INJ 10X5ML</t>
  </si>
  <si>
    <t>72973</t>
  </si>
  <si>
    <t>AMOKSIKLAV 600 MG</t>
  </si>
  <si>
    <t>INJ PLV SOL 5X600MG</t>
  </si>
  <si>
    <t>144328</t>
  </si>
  <si>
    <t>GARAMYCIN SCHWAMM</t>
  </si>
  <si>
    <t>DRM SPO 1X130MG</t>
  </si>
  <si>
    <t>196413</t>
  </si>
  <si>
    <t>96413</t>
  </si>
  <si>
    <t>GENTAMICIN 40MG LEK</t>
  </si>
  <si>
    <t>INJ 10X2ML/40MG</t>
  </si>
  <si>
    <t>846019</t>
  </si>
  <si>
    <t>107744</t>
  </si>
  <si>
    <t>MACMIROR COMPLEX</t>
  </si>
  <si>
    <t>VAG UNG 1X30GM+APL</t>
  </si>
  <si>
    <t>112737</t>
  </si>
  <si>
    <t>12737</t>
  </si>
  <si>
    <t>DOXYHEXAL 200 TABS</t>
  </si>
  <si>
    <t>TBL 10X200MG</t>
  </si>
  <si>
    <t>175022</t>
  </si>
  <si>
    <t>75022</t>
  </si>
  <si>
    <t>COTRIMOXAZOL AL FORTE</t>
  </si>
  <si>
    <t>TBL 10X960MG</t>
  </si>
  <si>
    <t>113453</t>
  </si>
  <si>
    <t>PIPERACILLIN/TAZOBACTAM KABI 4 G/0,5 G</t>
  </si>
  <si>
    <t>INF PLV SOL 10X4.5GM</t>
  </si>
  <si>
    <t>183926</t>
  </si>
  <si>
    <t>AZEPO 1 G</t>
  </si>
  <si>
    <t>INJ+INF PLV SOL 10X1GM</t>
  </si>
  <si>
    <t>202911</t>
  </si>
  <si>
    <t>DILIZOLEN 2 MG/ML</t>
  </si>
  <si>
    <t>INF SOL 10X300ML/600MG</t>
  </si>
  <si>
    <t>137499</t>
  </si>
  <si>
    <t>KLACID I.V.</t>
  </si>
  <si>
    <t>INF PLV SOL 1X500MG</t>
  </si>
  <si>
    <t>136083</t>
  </si>
  <si>
    <t>AMPICILLIN AND SULBACTAM IBI 1 G + 500 MG PRÁŠEK P</t>
  </si>
  <si>
    <t>INJ PLV SOL 10X1G+500MG/LAH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</si>
  <si>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</si>
  <si>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</si>
  <si>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</si>
  <si>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</si>
  <si>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</si>
  <si>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</si>
  <si>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</si>
  <si>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</si>
  <si>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</si>
  <si>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</si>
  <si>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</si>
  <si>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</si>
  <si>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</si>
  <si>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</si>
  <si>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</si>
  <si>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</si>
  <si>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201970</t>
  </si>
  <si>
    <t>PAMYCON NA PŘÍPRAVU KAPEK</t>
  </si>
  <si>
    <t>DRM PLV SOL 1X1LAH</t>
  </si>
  <si>
    <t>201977</t>
  </si>
  <si>
    <t>PENICILIN G 5,0 DRASELNÁ SO. BIOTIKA</t>
  </si>
  <si>
    <t>INJ PLV SOL 10X5MU</t>
  </si>
  <si>
    <t>207116</t>
  </si>
  <si>
    <t>OFLOXIN INF</t>
  </si>
  <si>
    <t>INF SOL 10X100ML</t>
  </si>
  <si>
    <t>201967</t>
  </si>
  <si>
    <t>VULMIZOLIN 1,0</t>
  </si>
  <si>
    <t>INJ PLV SOL 10X1GM</t>
  </si>
  <si>
    <t>201961</t>
  </si>
  <si>
    <t>AMPICILIN 1,0 BIOTIKA</t>
  </si>
  <si>
    <t>INJ PLV SOL 10X1000MG</t>
  </si>
  <si>
    <t>115658</t>
  </si>
  <si>
    <t>15658</t>
  </si>
  <si>
    <t>CIPLOX 500</t>
  </si>
  <si>
    <t>195147</t>
  </si>
  <si>
    <t>AMIKACIN MEDOPHARM 500 MG/2 ML</t>
  </si>
  <si>
    <t>INJ+INF SOL 10X2ML/500MG</t>
  </si>
  <si>
    <t>201974</t>
  </si>
  <si>
    <t>PENICILIN G 1,0 DRASELNÁ SO. BIOTIKA</t>
  </si>
  <si>
    <t>207280</t>
  </si>
  <si>
    <t>FUROLIN TABLETY</t>
  </si>
  <si>
    <t>POR TBL NOB 30X100MG</t>
  </si>
  <si>
    <t>203855</t>
  </si>
  <si>
    <t>CEFOTAXIME LEK 1 G PRÁŠEK PRO INJEKČNÍ ROZTOK</t>
  </si>
  <si>
    <t>IMS+IVN INJ PLV SOL 10X1GM</t>
  </si>
  <si>
    <t>105951</t>
  </si>
  <si>
    <t>5951</t>
  </si>
  <si>
    <t>AMOKSIKLAV 1G</t>
  </si>
  <si>
    <t>TBL OBD 14X1GM</t>
  </si>
  <si>
    <t>194155</t>
  </si>
  <si>
    <t>94155</t>
  </si>
  <si>
    <t>ABAKTAL</t>
  </si>
  <si>
    <t>INJ 10X5ML/400MG</t>
  </si>
  <si>
    <t>197000</t>
  </si>
  <si>
    <t>97000</t>
  </si>
  <si>
    <t>METRONIDAZOLE 0.5% POLFA</t>
  </si>
  <si>
    <t>INJ 1X100ML 5MG/1ML</t>
  </si>
  <si>
    <t>145010</t>
  </si>
  <si>
    <t>45010</t>
  </si>
  <si>
    <t>AZITROMYCIN SANDOZ 500 MG</t>
  </si>
  <si>
    <t>POR TBL FLM 3X500MG</t>
  </si>
  <si>
    <t>166265</t>
  </si>
  <si>
    <t>VANCOMYCIN MYLAN 500 MG</t>
  </si>
  <si>
    <t>166269</t>
  </si>
  <si>
    <t>VANCOMYCIN MYLAN 1000 MG</t>
  </si>
  <si>
    <t>INF PLV SOL 1X1GM</t>
  </si>
  <si>
    <t>183817</t>
  </si>
  <si>
    <t>ARCHIFAR 1 G</t>
  </si>
  <si>
    <t>50113014</t>
  </si>
  <si>
    <t>166036</t>
  </si>
  <si>
    <t>66036</t>
  </si>
  <si>
    <t>MYCOMAX 100</t>
  </si>
  <si>
    <t>CPS 28X100MG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</si>
  <si>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</si>
  <si>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</si>
  <si>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</si>
  <si>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</si>
  <si>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</si>
  <si>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</si>
  <si>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</si>
  <si>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</si>
  <si>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116895</t>
  </si>
  <si>
    <t>16895</t>
  </si>
  <si>
    <t>IMAZOL KRÉMPASTA</t>
  </si>
  <si>
    <t>DRM PST 1X30GM</t>
  </si>
  <si>
    <t>176150</t>
  </si>
  <si>
    <t>76150</t>
  </si>
  <si>
    <t>BATRAFEN</t>
  </si>
  <si>
    <t>CRM 1X20GM</t>
  </si>
  <si>
    <t>176152</t>
  </si>
  <si>
    <t>76152</t>
  </si>
  <si>
    <t>LIQ 1X20ML</t>
  </si>
  <si>
    <t>164401</t>
  </si>
  <si>
    <t>FLUCONAZOL KABI 2 MG/ML</t>
  </si>
  <si>
    <t>INF SOL 10X100ML/200MG</t>
  </si>
  <si>
    <t>64942</t>
  </si>
  <si>
    <t>DIFLUCAN 100 MG</t>
  </si>
  <si>
    <t>POR CPS DUR 28X100MG</t>
  </si>
  <si>
    <t>196852</t>
  </si>
  <si>
    <t>VORIKONAZOL SANDOZ 200 MG PRÁŠEK PRO INFUZNÍ ROZTO</t>
  </si>
  <si>
    <t>INF PLV SOL 1X200MG</t>
  </si>
  <si>
    <t>50113008</t>
  </si>
  <si>
    <t>26042</t>
  </si>
  <si>
    <t>KIOVIG 10 g CZ Baxter</t>
  </si>
  <si>
    <t>50113002</t>
  </si>
  <si>
    <t>132599</t>
  </si>
  <si>
    <t>32599</t>
  </si>
  <si>
    <t>OLICLINOMEL N4-550E</t>
  </si>
  <si>
    <t>INF EML 4X2000ML</t>
  </si>
  <si>
    <t>142607</t>
  </si>
  <si>
    <t>42607</t>
  </si>
  <si>
    <t>OLICLINOMEL N7-1000E</t>
  </si>
  <si>
    <t>111453</t>
  </si>
  <si>
    <t>11453</t>
  </si>
  <si>
    <t>OLICLINOMEL N8-800</t>
  </si>
  <si>
    <t>INF EML4X2000ML</t>
  </si>
  <si>
    <t>103414</t>
  </si>
  <si>
    <t>3414</t>
  </si>
  <si>
    <t>NUTRIFLEX PERI</t>
  </si>
  <si>
    <t>INF SOL 5X2000ML</t>
  </si>
  <si>
    <t>152194</t>
  </si>
  <si>
    <t>NUTRIFLEX OMEGA SPECIAL</t>
  </si>
  <si>
    <t>INF EML 5X1250ML</t>
  </si>
  <si>
    <t>397302</t>
  </si>
  <si>
    <t>3290</t>
  </si>
  <si>
    <t>INF SOL 5X1000ML</t>
  </si>
  <si>
    <t>930065</t>
  </si>
  <si>
    <t>DZ PRONTOSAN ROZTOK 350ml</t>
  </si>
  <si>
    <t>930444</t>
  </si>
  <si>
    <t>KL AQUA PURIF. KUL., FAG. 1 kg</t>
  </si>
  <si>
    <t>840572</t>
  </si>
  <si>
    <t>Sonografický gel Vita 520ml</t>
  </si>
  <si>
    <t>920235</t>
  </si>
  <si>
    <t>15880</t>
  </si>
  <si>
    <t>DZ BRAUNOL 500 ML</t>
  </si>
  <si>
    <t>142547</t>
  </si>
  <si>
    <t>42547</t>
  </si>
  <si>
    <t>POR SIR 1X500ML</t>
  </si>
  <si>
    <t>185325</t>
  </si>
  <si>
    <t>85325</t>
  </si>
  <si>
    <t>INJ SOL 5X3ML/15MG</t>
  </si>
  <si>
    <t>100527</t>
  </si>
  <si>
    <t>527</t>
  </si>
  <si>
    <t>NATRIUM SALICYLICUM BIOTIKA</t>
  </si>
  <si>
    <t>INJ 10X10ML 10%</t>
  </si>
  <si>
    <t>100643</t>
  </si>
  <si>
    <t>643</t>
  </si>
  <si>
    <t>VITAMIN B12 LECIVA 1000RG</t>
  </si>
  <si>
    <t>INJ 5X1ML/1000RG</t>
  </si>
  <si>
    <t>100889</t>
  </si>
  <si>
    <t>889</t>
  </si>
  <si>
    <t>PITYOL</t>
  </si>
  <si>
    <t>132225</t>
  </si>
  <si>
    <t>32225</t>
  </si>
  <si>
    <t>TBL RET 28X25MG</t>
  </si>
  <si>
    <t>145273</t>
  </si>
  <si>
    <t>45273</t>
  </si>
  <si>
    <t>ENAP 5MG</t>
  </si>
  <si>
    <t>154150</t>
  </si>
  <si>
    <t>54150</t>
  </si>
  <si>
    <t>156992</t>
  </si>
  <si>
    <t>56992</t>
  </si>
  <si>
    <t>CODEIN SLOVAKOFARMA 15MG</t>
  </si>
  <si>
    <t>TBL 10X15MG-BLISTR</t>
  </si>
  <si>
    <t>159941</t>
  </si>
  <si>
    <t>59941</t>
  </si>
  <si>
    <t>PLV POR 1X30SACKU</t>
  </si>
  <si>
    <t>184090</t>
  </si>
  <si>
    <t>84090</t>
  </si>
  <si>
    <t>DEXAMED</t>
  </si>
  <si>
    <t>INJ 10X2ML/8MG</t>
  </si>
  <si>
    <t>184700</t>
  </si>
  <si>
    <t>84700</t>
  </si>
  <si>
    <t>OTOBACID N</t>
  </si>
  <si>
    <t>AUR GTT SOL 1X5ML</t>
  </si>
  <si>
    <t>188217</t>
  </si>
  <si>
    <t>88217</t>
  </si>
  <si>
    <t>LEXAURIN</t>
  </si>
  <si>
    <t>TBL 30X1.5MG</t>
  </si>
  <si>
    <t>192729</t>
  </si>
  <si>
    <t>92729</t>
  </si>
  <si>
    <t>ACIDUM ASCORBICUM</t>
  </si>
  <si>
    <t>INJ 5X5ML</t>
  </si>
  <si>
    <t>194804</t>
  </si>
  <si>
    <t>94804</t>
  </si>
  <si>
    <t>MODURETIC</t>
  </si>
  <si>
    <t>841535</t>
  </si>
  <si>
    <t>MENALIND Kožní ochranný krém 200 ml</t>
  </si>
  <si>
    <t>848209</t>
  </si>
  <si>
    <t>115402</t>
  </si>
  <si>
    <t>CLEXANE</t>
  </si>
  <si>
    <t>INJ SOL 10X0.6ML/6KU</t>
  </si>
  <si>
    <t>900441</t>
  </si>
  <si>
    <t>KL ETHER  LÉKOPISNÝ 1000 ml Fagron, Kulich</t>
  </si>
  <si>
    <t>jednotka 1 ks   UN 1155</t>
  </si>
  <si>
    <t>905097</t>
  </si>
  <si>
    <t>158767</t>
  </si>
  <si>
    <t>DZ OCTENISEPT 250 ml</t>
  </si>
  <si>
    <t>sprej</t>
  </si>
  <si>
    <t>100612</t>
  </si>
  <si>
    <t>612</t>
  </si>
  <si>
    <t>SYNTOSTIGMIN</t>
  </si>
  <si>
    <t>INJ 10X1ML/0.5MG</t>
  </si>
  <si>
    <t>145981</t>
  </si>
  <si>
    <t>45981</t>
  </si>
  <si>
    <t>CERNEVIT</t>
  </si>
  <si>
    <t>INJ PLV SOL10X750MG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</si>
  <si>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</si>
  <si>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</si>
  <si>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</si>
  <si>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</si>
  <si>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</si>
  <si>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</si>
  <si>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</si>
  <si>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</si>
  <si>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104071</t>
  </si>
  <si>
    <t>4071</t>
  </si>
  <si>
    <t>INJ 10X2ML</t>
  </si>
  <si>
    <t>165633</t>
  </si>
  <si>
    <t>165751</t>
  </si>
  <si>
    <t>GELASPAN 4% EBI20x500 ml</t>
  </si>
  <si>
    <t>INF SOL20X500ML VAK</t>
  </si>
  <si>
    <t>920170</t>
  </si>
  <si>
    <t>DZ TRIXO 500 ML</t>
  </si>
  <si>
    <t>100409</t>
  </si>
  <si>
    <t>409</t>
  </si>
  <si>
    <t>CALCIUM CHLORATUM BIOTIKA</t>
  </si>
  <si>
    <t>118175</t>
  </si>
  <si>
    <t>18175</t>
  </si>
  <si>
    <t>PROPOFOL 1% MCT/LCT FRESENIUS</t>
  </si>
  <si>
    <t>INJ EML 10X100ML</t>
  </si>
  <si>
    <t>159398</t>
  </si>
  <si>
    <t>59398</t>
  </si>
  <si>
    <t>TRACUTIL</t>
  </si>
  <si>
    <t>INF 5X10ML</t>
  </si>
  <si>
    <t>162597</t>
  </si>
  <si>
    <t>62597</t>
  </si>
  <si>
    <t>ENAP I.V.</t>
  </si>
  <si>
    <t>INJ 5X1ML/1.25MG</t>
  </si>
  <si>
    <t>169725</t>
  </si>
  <si>
    <t>69725</t>
  </si>
  <si>
    <t>ARDEAELYTOSOL NA.HYDR.CARB.8.4%</t>
  </si>
  <si>
    <t>169789</t>
  </si>
  <si>
    <t>69789</t>
  </si>
  <si>
    <t>INF 1X500ML</t>
  </si>
  <si>
    <t>847940</t>
  </si>
  <si>
    <t>155338</t>
  </si>
  <si>
    <t>SIMDAX 2,5 MG/ML</t>
  </si>
  <si>
    <t>INF CNC SOL 1X5ML</t>
  </si>
  <si>
    <t>850655</t>
  </si>
  <si>
    <t>Citra-lock 4% 5ml</t>
  </si>
  <si>
    <t>902087</t>
  </si>
  <si>
    <t>IR  CITRALYSAT K2 5000 ml</t>
  </si>
  <si>
    <t>dialys.rozt.</t>
  </si>
  <si>
    <t>100392</t>
  </si>
  <si>
    <t>392</t>
  </si>
  <si>
    <t>ATROPIN BIOTIKA 0.5MG</t>
  </si>
  <si>
    <t>162317</t>
  </si>
  <si>
    <t>62317</t>
  </si>
  <si>
    <t>BETADINE - zelená</t>
  </si>
  <si>
    <t>LIQ 1X1000ML</t>
  </si>
  <si>
    <t>144357</t>
  </si>
  <si>
    <t>44357</t>
  </si>
  <si>
    <t>REMESTYP 1.0</t>
  </si>
  <si>
    <t>INJ 5X10ML/1MG</t>
  </si>
  <si>
    <t>193723</t>
  </si>
  <si>
    <t>93723</t>
  </si>
  <si>
    <t>INDOMETACIN 50 BERLIN-CHEMIE</t>
  </si>
  <si>
    <t>SUP 10X50MG</t>
  </si>
  <si>
    <t>394712</t>
  </si>
  <si>
    <t>IR  AQUA STERILE OPLACH.1x1000 ml ECOTAINER</t>
  </si>
  <si>
    <t>IR OPLACH</t>
  </si>
  <si>
    <t>790011</t>
  </si>
  <si>
    <t>Emspoma M 500g/chladivá</t>
  </si>
  <si>
    <t>799062</t>
  </si>
  <si>
    <t>MENALIND Ošetřující olej 500ml</t>
  </si>
  <si>
    <t>159392</t>
  </si>
  <si>
    <t>59392</t>
  </si>
  <si>
    <t>BROMHEXIN - EGIS</t>
  </si>
  <si>
    <t>SOL 1X60ML/120MG</t>
  </si>
  <si>
    <t>840987</t>
  </si>
  <si>
    <t>IR  AQUA STERILE OPLACH.6x1000 ml</t>
  </si>
  <si>
    <t>IR OPLACH-FR</t>
  </si>
  <si>
    <t>843217</t>
  </si>
  <si>
    <t>CATAPRES 0,15MG INJ-MIMOŘÁDNÝ DOVOZ!!</t>
  </si>
  <si>
    <t>INJ 5X1ML/0.15MG</t>
  </si>
  <si>
    <t>149952</t>
  </si>
  <si>
    <t>49952</t>
  </si>
  <si>
    <t>DERMOVATE</t>
  </si>
  <si>
    <t>UNG 1X25GM 0.05%</t>
  </si>
  <si>
    <t>188900</t>
  </si>
  <si>
    <t>88900</t>
  </si>
  <si>
    <t>STOPTUSSIN</t>
  </si>
  <si>
    <t>POR GTT SOL 1X25ML</t>
  </si>
  <si>
    <t>921184</t>
  </si>
  <si>
    <t>KL UNGUENTUM</t>
  </si>
  <si>
    <t>394106</t>
  </si>
  <si>
    <t>Isolda regenerační krém oliva a čajovník</t>
  </si>
  <si>
    <t>100ml</t>
  </si>
  <si>
    <t>394107</t>
  </si>
  <si>
    <t>Isolda výživný krém keratin a mandle</t>
  </si>
  <si>
    <t>841783</t>
  </si>
  <si>
    <t>Isolda krém s Aloe vera a panthenolem.100ml</t>
  </si>
  <si>
    <t>169595</t>
  </si>
  <si>
    <t>69595</t>
  </si>
  <si>
    <t>ARDEAELYTOSOL L-ARGININCHL.21%</t>
  </si>
  <si>
    <t>169667</t>
  </si>
  <si>
    <t>69667</t>
  </si>
  <si>
    <t>ARDEAELYTOSOL NA.HYDR.FOSF.8.7%</t>
  </si>
  <si>
    <t>INF 1X200ML</t>
  </si>
  <si>
    <t>849971</t>
  </si>
  <si>
    <t>137494</t>
  </si>
  <si>
    <t>Esmocard HCL 100mg/10ml inj.5 x 100mg/10ml</t>
  </si>
  <si>
    <t>850675</t>
  </si>
  <si>
    <t>Menalind professional tělové mléko 500ml</t>
  </si>
  <si>
    <t>842266</t>
  </si>
  <si>
    <t>Ubrousky detske vlhčené</t>
  </si>
  <si>
    <t>844242</t>
  </si>
  <si>
    <t>105937</t>
  </si>
  <si>
    <t>TETRASPAN 6%</t>
  </si>
  <si>
    <t>INF SOL 20X500ML</t>
  </si>
  <si>
    <t>128178</t>
  </si>
  <si>
    <t>28178</t>
  </si>
  <si>
    <t>TACHOSIL</t>
  </si>
  <si>
    <t>DRM SPO 3.0X2.5CM</t>
  </si>
  <si>
    <t>100584</t>
  </si>
  <si>
    <t>584</t>
  </si>
  <si>
    <t>PYRIDOXIN LECIVA</t>
  </si>
  <si>
    <t>INJ 5X1ML 50MG</t>
  </si>
  <si>
    <t>930535</t>
  </si>
  <si>
    <t>DZ OCTENIDOL 250ml</t>
  </si>
  <si>
    <t>187000</t>
  </si>
  <si>
    <t>87000</t>
  </si>
  <si>
    <t>ARDEAOSMOSOL MA 20 (Mannitol)</t>
  </si>
  <si>
    <t>790012</t>
  </si>
  <si>
    <t>Emspoma O 500g/hřejivá</t>
  </si>
  <si>
    <t>902074</t>
  </si>
  <si>
    <t>85278</t>
  </si>
  <si>
    <t>VOLULYTE 6%</t>
  </si>
  <si>
    <t>118656</t>
  </si>
  <si>
    <t>NALBUPHIN ORPHA</t>
  </si>
  <si>
    <t>INJ SOL 10X2ML</t>
  </si>
  <si>
    <t>171615</t>
  </si>
  <si>
    <t>TACHYBEN I.V. 25 MG INJEKČNÍ ROZTOK</t>
  </si>
  <si>
    <t>171616</t>
  </si>
  <si>
    <t>TACHYBEN I.V. 50 MG INJEKČNÍ ROZTOK</t>
  </si>
  <si>
    <t>395211</t>
  </si>
  <si>
    <t>Aqua Touch Jelly 25x11ml</t>
  </si>
  <si>
    <t>149990</t>
  </si>
  <si>
    <t>49990</t>
  </si>
  <si>
    <t>EXACYL</t>
  </si>
  <si>
    <t>INJ 5X5ML/500MG</t>
  </si>
  <si>
    <t>187825</t>
  </si>
  <si>
    <t>87825</t>
  </si>
  <si>
    <t>191217</t>
  </si>
  <si>
    <t>91217</t>
  </si>
  <si>
    <t>VENTER</t>
  </si>
  <si>
    <t>TBL 50X1GM</t>
  </si>
  <si>
    <t>395850</t>
  </si>
  <si>
    <t>OptiLube lubrikační gel</t>
  </si>
  <si>
    <t>tuba 113g</t>
  </si>
  <si>
    <t>846826</t>
  </si>
  <si>
    <t>125002</t>
  </si>
  <si>
    <t>ESMERON INJ.SOL.10X5ML</t>
  </si>
  <si>
    <t>902082</t>
  </si>
  <si>
    <t>IR  NATRIUM CITRICUM 4%1x2000ml</t>
  </si>
  <si>
    <t>IR dial. rozt. Phoenix 1 kart.= 6ks po 2000ml</t>
  </si>
  <si>
    <t>129027</t>
  </si>
  <si>
    <t>INJ+INF EML 10X100ML/1000MG</t>
  </si>
  <si>
    <t>187721</t>
  </si>
  <si>
    <t>87721</t>
  </si>
  <si>
    <t>RAPIFEN</t>
  </si>
  <si>
    <t>INJ 5X2ML</t>
  </si>
  <si>
    <t>847482</t>
  </si>
  <si>
    <t>Sofnolime - absorpční vápno</t>
  </si>
  <si>
    <t>846853</t>
  </si>
  <si>
    <t>124418</t>
  </si>
  <si>
    <t>ROCURONIUM B. BRAUN 10 MG/ML</t>
  </si>
  <si>
    <t xml:space="preserve">INJ+INF SOL 10X5ML </t>
  </si>
  <si>
    <t>114989</t>
  </si>
  <si>
    <t>14989</t>
  </si>
  <si>
    <t>RIVOTRIL</t>
  </si>
  <si>
    <t>INJ 5X1ML/1MG+SOLV.</t>
  </si>
  <si>
    <t>850027</t>
  </si>
  <si>
    <t>125122</t>
  </si>
  <si>
    <t>APO-DICLO SR 100</t>
  </si>
  <si>
    <t>POR TBL RET 100X100MG</t>
  </si>
  <si>
    <t>132221</t>
  </si>
  <si>
    <t>32221</t>
  </si>
  <si>
    <t>MEDISOL BI0</t>
  </si>
  <si>
    <t>DLPHFLSOL1X4.8LT+SO</t>
  </si>
  <si>
    <t>154113</t>
  </si>
  <si>
    <t>54113</t>
  </si>
  <si>
    <t>MEDISOL K2</t>
  </si>
  <si>
    <t>SOL 1X5LT(VAK)</t>
  </si>
  <si>
    <t>137493</t>
  </si>
  <si>
    <t>ESMOCARD HCL ORPHA 2500 MG/10 ML KONCENTRÁT PRO PŘ</t>
  </si>
  <si>
    <t>INF CNC SOL 1X2500MG/10ML</t>
  </si>
  <si>
    <t>280863</t>
  </si>
  <si>
    <t>80863</t>
  </si>
  <si>
    <t>CAVILON NSBF-SPRAY</t>
  </si>
  <si>
    <t>28ML PRO OŠETŘENÍ RAN</t>
  </si>
  <si>
    <t>176954</t>
  </si>
  <si>
    <t>ALGIFEN NEO</t>
  </si>
  <si>
    <t>POR GTT SOL 1X50ML</t>
  </si>
  <si>
    <t>200863</t>
  </si>
  <si>
    <t>OPH GTT SOL 1X10ML PLAST</t>
  </si>
  <si>
    <t>500745</t>
  </si>
  <si>
    <t>Isolda hojivý krém heřmánek a vitamin A</t>
  </si>
  <si>
    <t>395712</t>
  </si>
  <si>
    <t>HBF Calcium panthotenát mast 30g</t>
  </si>
  <si>
    <t>83538</t>
  </si>
  <si>
    <t>NITRO POHL</t>
  </si>
  <si>
    <t>INF SOL 1X50ML/50MG</t>
  </si>
  <si>
    <t>989970</t>
  </si>
  <si>
    <t>168651</t>
  </si>
  <si>
    <t>INF CNC SOL 25X2ML</t>
  </si>
  <si>
    <t>901176</t>
  </si>
  <si>
    <t>IR AC.BORICI AQ.OPHTAL.50 ML</t>
  </si>
  <si>
    <t>IR OČNI VODA 50 ml</t>
  </si>
  <si>
    <t>988837</t>
  </si>
  <si>
    <t>Calcium pantothenicum krém Generica  30g</t>
  </si>
  <si>
    <t>500088</t>
  </si>
  <si>
    <t>DZ PRONTORAL 250ML</t>
  </si>
  <si>
    <t>203092</t>
  </si>
  <si>
    <t>LIDOCAIN EGIS 10 %</t>
  </si>
  <si>
    <t>DRM SPR SOL 1X38GM</t>
  </si>
  <si>
    <t>990241</t>
  </si>
  <si>
    <t>3M Cavilon Ochranný bariérový krém tuba 28g</t>
  </si>
  <si>
    <t>214619</t>
  </si>
  <si>
    <t>TRENTAL 400</t>
  </si>
  <si>
    <t>POR TBL RET 100X400MG</t>
  </si>
  <si>
    <t>214904</t>
  </si>
  <si>
    <t>EUPHYLLIN CR N 200</t>
  </si>
  <si>
    <t>POR CPS PRO 50X200MG</t>
  </si>
  <si>
    <t>214616</t>
  </si>
  <si>
    <t>162083</t>
  </si>
  <si>
    <t>ENTEROL</t>
  </si>
  <si>
    <t>POR CPS DUR 50X250MG</t>
  </si>
  <si>
    <t>990204</t>
  </si>
  <si>
    <t>3M Cavilon Ubrousky pro péči při inkontinenci 8ks</t>
  </si>
  <si>
    <t>501570</t>
  </si>
  <si>
    <t>Tiapridex 12x2ml/100mg inj.- Mimořádný dovoz!!</t>
  </si>
  <si>
    <t>216900</t>
  </si>
  <si>
    <t>NORADRENALIN LÉČIVA</t>
  </si>
  <si>
    <t>IVN INF CNC SOL 5X5ML</t>
  </si>
  <si>
    <t>991430</t>
  </si>
  <si>
    <t>Vasopresin inj.25x1ml- MIMOŘÁDNÝ DOVOZ!!</t>
  </si>
  <si>
    <t>991469</t>
  </si>
  <si>
    <t xml:space="preserve">ISOLDA konopný krém s pupalkovým olejem </t>
  </si>
  <si>
    <t>991470</t>
  </si>
  <si>
    <t xml:space="preserve">ISOLDA krém keratin s mandlovým olejem </t>
  </si>
  <si>
    <t>132670</t>
  </si>
  <si>
    <t>991592</t>
  </si>
  <si>
    <t>ISOLDA krém heřmánek s arganovým olejem 100 ml</t>
  </si>
  <si>
    <t>119653</t>
  </si>
  <si>
    <t>TBL FLM 60X320MG/60MG</t>
  </si>
  <si>
    <t>156187</t>
  </si>
  <si>
    <t>HEMOSOL B0</t>
  </si>
  <si>
    <t>HMD+HFL SOL 2X5000ML I</t>
  </si>
  <si>
    <t>204356</t>
  </si>
  <si>
    <t>REGIOCIT ROZTOK PRO HEMOFILTRACI</t>
  </si>
  <si>
    <t>HFL SOL 2X5000ML</t>
  </si>
  <si>
    <t>204603</t>
  </si>
  <si>
    <t>BIPHOZYL ROZTOK PRO HEMODIALÝZU/HEMOFILTRACI</t>
  </si>
  <si>
    <t>HMD+HFL SOL 2X5000ML</t>
  </si>
  <si>
    <t>992024</t>
  </si>
  <si>
    <t>Atracurium Hexal 50mg/5ml - MIMOŘ.DOVOZ!!!</t>
  </si>
  <si>
    <t xml:space="preserve">1x5amp. </t>
  </si>
  <si>
    <t>105496</t>
  </si>
  <si>
    <t>5496</t>
  </si>
  <si>
    <t>TBL OBD 60X10MG</t>
  </si>
  <si>
    <t>109711</t>
  </si>
  <si>
    <t>9711</t>
  </si>
  <si>
    <t>INJ SIC 1X500MG+8ML</t>
  </si>
  <si>
    <t>194882</t>
  </si>
  <si>
    <t>94882</t>
  </si>
  <si>
    <t>INJ SIC 1X250MG+4ML</t>
  </si>
  <si>
    <t>130652</t>
  </si>
  <si>
    <t>30652</t>
  </si>
  <si>
    <t>REASEC</t>
  </si>
  <si>
    <t>TBL 20X2.5MG</t>
  </si>
  <si>
    <t>121088</t>
  </si>
  <si>
    <t>21088</t>
  </si>
  <si>
    <t>SUFENTANIL TORREX 50 MCG/ML</t>
  </si>
  <si>
    <t>INJ SOL 5X5ML/250RG</t>
  </si>
  <si>
    <t>129448</t>
  </si>
  <si>
    <t>29448</t>
  </si>
  <si>
    <t>NOVOSEVEN 50 KIU (1 MG)</t>
  </si>
  <si>
    <t>INJ PSO LQF 1MG</t>
  </si>
  <si>
    <t>187425</t>
  </si>
  <si>
    <t>LETROX 50</t>
  </si>
  <si>
    <t>POR TBL NOB 100X50RG II</t>
  </si>
  <si>
    <t>184245</t>
  </si>
  <si>
    <t>LETROX 75</t>
  </si>
  <si>
    <t>POR TBL NOB 100X75MCG II</t>
  </si>
  <si>
    <t>193745</t>
  </si>
  <si>
    <t>ELIQUIS 5 MG</t>
  </si>
  <si>
    <t>POR TBL FLM 60X5MG</t>
  </si>
  <si>
    <t>29449</t>
  </si>
  <si>
    <t>NOVOSEVEN 100 KIU (2 MG)</t>
  </si>
  <si>
    <t>INJ PSO LQF 2MG</t>
  </si>
  <si>
    <t>169714</t>
  </si>
  <si>
    <t>LETROX 125</t>
  </si>
  <si>
    <t>POR TBL NOB 100X125MCG</t>
  </si>
  <si>
    <t>187607</t>
  </si>
  <si>
    <t>ONDANSETRON B. BRAUN 2 MG/ML</t>
  </si>
  <si>
    <t>INJ SOL 20X4ML/8MG LDPE</t>
  </si>
  <si>
    <t>203820</t>
  </si>
  <si>
    <t xml:space="preserve">FULLHALE 25 MIKROGRAMŮ/125 MIKROGRAMŮ/DÁVKA SUS K </t>
  </si>
  <si>
    <t>INH SUS PSS 1 (120DÁV)</t>
  </si>
  <si>
    <t>127738</t>
  </si>
  <si>
    <t>INJ+INF SOL 10X3MLX5MG/ML</t>
  </si>
  <si>
    <t>846016</t>
  </si>
  <si>
    <t>Nutrison Advanced Protison 500ml</t>
  </si>
  <si>
    <t>1X500ML</t>
  </si>
  <si>
    <t>990658</t>
  </si>
  <si>
    <t xml:space="preserve">Nutricomp Glutamine Plus MB 500ml </t>
  </si>
  <si>
    <t>133340</t>
  </si>
  <si>
    <t>33340</t>
  </si>
  <si>
    <t>DIASIP S PŘÍCHUTÍ VANILKOVOU</t>
  </si>
  <si>
    <t>133146</t>
  </si>
  <si>
    <t>33530</t>
  </si>
  <si>
    <t>NUTRISON MULTI FIBRE</t>
  </si>
  <si>
    <t>POR SOL 1X1000ML-VA</t>
  </si>
  <si>
    <t>33424</t>
  </si>
  <si>
    <t>NUTRISON ADVANCED CUBISON</t>
  </si>
  <si>
    <t>POR SOL 1X1000ML</t>
  </si>
  <si>
    <t>848207</t>
  </si>
  <si>
    <t>33422</t>
  </si>
  <si>
    <t>Nutrison Advanced DIASON LOW ENERGY</t>
  </si>
  <si>
    <t>por.sol.1000ml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</si>
  <si>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</si>
  <si>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</si>
  <si>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</si>
  <si>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</si>
  <si>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</si>
  <si>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</si>
  <si>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</si>
  <si>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</si>
  <si>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</si>
  <si>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987792</t>
  </si>
  <si>
    <t>33749</t>
  </si>
  <si>
    <t>NUTRIDRINK CREME S PŘÍCHUTÍ BANÁNOVOU</t>
  </si>
  <si>
    <t>33855</t>
  </si>
  <si>
    <t>NUTRIDRINK BALÍČEK 5+1</t>
  </si>
  <si>
    <t>POR SOL 6X200ML</t>
  </si>
  <si>
    <t>33859</t>
  </si>
  <si>
    <t>NUTRIDRINK JUICE STYLE S PŘÍCHUTÍ JABLEČNOU</t>
  </si>
  <si>
    <t>33858</t>
  </si>
  <si>
    <t>NUTRIDRINK JUICE STYLE S PŘÍCHUTÍ JAHODOVOU</t>
  </si>
  <si>
    <t>33856</t>
  </si>
  <si>
    <t>NUTRIDRINK YOGHURT S PŘÍCHUTÍ MALINA</t>
  </si>
  <si>
    <t>33857</t>
  </si>
  <si>
    <t>NUTRIDRINK YOGHURT S PŘÍCHUTÍ VANILKA A CITRÓN</t>
  </si>
  <si>
    <t>217005</t>
  </si>
  <si>
    <t>NUTRICOMP SOUP JEMNÉ KUŘECÍ KARI</t>
  </si>
  <si>
    <t>217006</t>
  </si>
  <si>
    <t>NUTRICOMP SOUP ZELENINOVÁ POLÉVKA</t>
  </si>
  <si>
    <t>102427</t>
  </si>
  <si>
    <t>2427</t>
  </si>
  <si>
    <t>ENTIZOL</t>
  </si>
  <si>
    <t>TBL 20X250MG</t>
  </si>
  <si>
    <t>103708</t>
  </si>
  <si>
    <t>3708</t>
  </si>
  <si>
    <t>ZYVOXID</t>
  </si>
  <si>
    <t>INF SOL 10X300ML</t>
  </si>
  <si>
    <t>194453</t>
  </si>
  <si>
    <t>94453</t>
  </si>
  <si>
    <t>CIPRINOL 250</t>
  </si>
  <si>
    <t>TBL OBD 10X250MG</t>
  </si>
  <si>
    <t>847476</t>
  </si>
  <si>
    <t>112782</t>
  </si>
  <si>
    <t xml:space="preserve">GENTAMICIN B.BRAUN 3 MG/ML INFUZNÍ ROZTOK </t>
  </si>
  <si>
    <t>INF SOL 20X80ML</t>
  </si>
  <si>
    <t>117041</t>
  </si>
  <si>
    <t>17041</t>
  </si>
  <si>
    <t>CEFOBID 1 G</t>
  </si>
  <si>
    <t>INJ SIC 1X1GM</t>
  </si>
  <si>
    <t>186264</t>
  </si>
  <si>
    <t>86264</t>
  </si>
  <si>
    <t>TOBREX</t>
  </si>
  <si>
    <t>GTT OPH 5ML 3MG/1ML</t>
  </si>
  <si>
    <t>199803</t>
  </si>
  <si>
    <t>DURACEF 500 MG</t>
  </si>
  <si>
    <t>POR CPS DUR 12X500MG</t>
  </si>
  <si>
    <t>216183</t>
  </si>
  <si>
    <t>126127</t>
  </si>
  <si>
    <t>26127</t>
  </si>
  <si>
    <t>TYGACIL 50 MG</t>
  </si>
  <si>
    <t>INF PLV SOL 10X50MG/5ML</t>
  </si>
  <si>
    <t>126902</t>
  </si>
  <si>
    <t>26902</t>
  </si>
  <si>
    <t>VFEND 200 MG</t>
  </si>
  <si>
    <t>129428</t>
  </si>
  <si>
    <t>500720</t>
  </si>
  <si>
    <t>MYCAMINE 100 MG</t>
  </si>
  <si>
    <t>INF PLV SOL 1X100MG</t>
  </si>
  <si>
    <t>164407</t>
  </si>
  <si>
    <t>INF SOL 10X200ML/400MG</t>
  </si>
  <si>
    <t>0062464</t>
  </si>
  <si>
    <t>Haemocomplettan P 1000mg</t>
  </si>
  <si>
    <t>0138455</t>
  </si>
  <si>
    <t>ALBUNORM 20%</t>
  </si>
  <si>
    <t>200G/L INF SOL 1X100ML</t>
  </si>
  <si>
    <t>6480</t>
  </si>
  <si>
    <t>Ocplex 20ml 500 I.U. Phoenix</t>
  </si>
  <si>
    <t>0129056</t>
  </si>
  <si>
    <t>ATENATIV 500 I.U. Phoenix</t>
  </si>
  <si>
    <t>158628</t>
  </si>
  <si>
    <t>58628</t>
  </si>
  <si>
    <t>NUTRAMIN VLI</t>
  </si>
  <si>
    <t>142003</t>
  </si>
  <si>
    <t>NEPHROTECT</t>
  </si>
  <si>
    <t>INF SOL 10X500ML</t>
  </si>
  <si>
    <t>149415</t>
  </si>
  <si>
    <t>49415</t>
  </si>
  <si>
    <t>AMINOPLASMAL B.BRAUN 10%</t>
  </si>
  <si>
    <t>149409</t>
  </si>
  <si>
    <t>49409</t>
  </si>
  <si>
    <t>AMINOPLASMAL B.BRAUN 5% E</t>
  </si>
  <si>
    <t>116337</t>
  </si>
  <si>
    <t>16337</t>
  </si>
  <si>
    <t>LIPOPLUS 20%</t>
  </si>
  <si>
    <t>INFEML10X250ML-SKLO</t>
  </si>
  <si>
    <t>152196</t>
  </si>
  <si>
    <t>INF EML 5X2500ML</t>
  </si>
  <si>
    <t>396914</t>
  </si>
  <si>
    <t>52301</t>
  </si>
  <si>
    <t>AMINOPLASMAL HEPA-10%</t>
  </si>
  <si>
    <t>INF 10X500ML</t>
  </si>
  <si>
    <t>102486</t>
  </si>
  <si>
    <t>2486</t>
  </si>
  <si>
    <t>KALIUM CHLORATUM LECIVA 7.5%</t>
  </si>
  <si>
    <t>INJ 5X10ML 7.5%</t>
  </si>
  <si>
    <t>111671</t>
  </si>
  <si>
    <t>11671</t>
  </si>
  <si>
    <t>PLASMALYTE ROZTOK</t>
  </si>
  <si>
    <t>INF SOL 10X1000ML</t>
  </si>
  <si>
    <t>162320</t>
  </si>
  <si>
    <t>62320</t>
  </si>
  <si>
    <t>BETADINE</t>
  </si>
  <si>
    <t>UNG 1X20GM</t>
  </si>
  <si>
    <t>847713</t>
  </si>
  <si>
    <t>125526</t>
  </si>
  <si>
    <t>POR TBL FLM 100X400MG</t>
  </si>
  <si>
    <t>905098</t>
  </si>
  <si>
    <t>23989</t>
  </si>
  <si>
    <t>DZ OCTENISEPT 1 l</t>
  </si>
  <si>
    <t>900240</t>
  </si>
  <si>
    <t>DZ TRIXO LIND 500ML</t>
  </si>
  <si>
    <t>109210</t>
  </si>
  <si>
    <t>9210</t>
  </si>
  <si>
    <t>LEKOPTIN</t>
  </si>
  <si>
    <t>INJ 50X2ML/5MG</t>
  </si>
  <si>
    <t>104344</t>
  </si>
  <si>
    <t>4344</t>
  </si>
  <si>
    <t>HYPNOMIDATE</t>
  </si>
  <si>
    <t>INJ 5X10ML/20MG</t>
  </si>
  <si>
    <t>395851</t>
  </si>
  <si>
    <t>OptiLube Active lubrikační gel</t>
  </si>
  <si>
    <t>stříkačka 11ml</t>
  </si>
  <si>
    <t>900814</t>
  </si>
  <si>
    <t>KL SOL.FORMAL.K FIXACI TKANI,1000G</t>
  </si>
  <si>
    <t>100407</t>
  </si>
  <si>
    <t>407</t>
  </si>
  <si>
    <t>CALCIUM BIOTIKA</t>
  </si>
  <si>
    <t>INJ 10X10ML/1GM</t>
  </si>
  <si>
    <t>900321</t>
  </si>
  <si>
    <t>KL PRIPRAVEK</t>
  </si>
  <si>
    <t>159358</t>
  </si>
  <si>
    <t>59358</t>
  </si>
  <si>
    <t>INF 10X1000ML(LDPE)</t>
  </si>
  <si>
    <t>192730</t>
  </si>
  <si>
    <t>92730</t>
  </si>
  <si>
    <t>INJ 50X5ML</t>
  </si>
  <si>
    <t>198880</t>
  </si>
  <si>
    <t>98880</t>
  </si>
  <si>
    <t>930043</t>
  </si>
  <si>
    <t>DZ TRIXO LIND 100 ml</t>
  </si>
  <si>
    <t>121393</t>
  </si>
  <si>
    <t>21393</t>
  </si>
  <si>
    <t>PATENTBLAU V - MIMOŘ.DOVOZ!!!</t>
  </si>
  <si>
    <t>INJ 5X2ML/50MG</t>
  </si>
  <si>
    <t>128176</t>
  </si>
  <si>
    <t>28176</t>
  </si>
  <si>
    <t>DRM SPO 9.5X4.8CM</t>
  </si>
  <si>
    <t>187814</t>
  </si>
  <si>
    <t>87814</t>
  </si>
  <si>
    <t>CALYPSOL</t>
  </si>
  <si>
    <t>INJ 5X10ML/500MG</t>
  </si>
  <si>
    <t>500989</t>
  </si>
  <si>
    <t>KL MS HYDROG.PEROX. 3% 1000g</t>
  </si>
  <si>
    <t>158233</t>
  </si>
  <si>
    <t>58233</t>
  </si>
  <si>
    <t>IR  SOL.THOMAS</t>
  </si>
  <si>
    <t>INF CNC SOL 1X50ML</t>
  </si>
  <si>
    <t>161489</t>
  </si>
  <si>
    <t>REMIFENTANIL B. BRAUN 1 MG</t>
  </si>
  <si>
    <t>INJ+INF PLV CSL 5X1MG</t>
  </si>
  <si>
    <t>134824</t>
  </si>
  <si>
    <t>ISOLYTE BP - PLAST. LÁHEV</t>
  </si>
  <si>
    <t xml:space="preserve">INF SOL 10X1000ML KP </t>
  </si>
  <si>
    <t>KCHIR: lůžkové oddělení 50</t>
  </si>
  <si>
    <t>KCHIR: ambulance</t>
  </si>
  <si>
    <t>KCHIR: JIP 50B</t>
  </si>
  <si>
    <t>KCHIR: operační sál - lokální</t>
  </si>
  <si>
    <t>Lékárna - léčiva</t>
  </si>
  <si>
    <t>Lékárna - enterární výživa</t>
  </si>
  <si>
    <t>Lékárna - trombolýza</t>
  </si>
  <si>
    <t>Lékárna - antibiotika</t>
  </si>
  <si>
    <t>Lékárna - antimykotika</t>
  </si>
  <si>
    <t>393 TO krevní deriváty IVLP (112 01 003)</t>
  </si>
  <si>
    <t>Lékárna - parenter. výživa</t>
  </si>
  <si>
    <t>5031 - KCHIR: JIP 50B</t>
  </si>
  <si>
    <t>5011 - KCHIR: lůžkové oddělení 50</t>
  </si>
  <si>
    <t>5062 - KCHIR: operační sál - lokální</t>
  </si>
  <si>
    <t>5021 - KCHIR: ambulance</t>
  </si>
  <si>
    <t>N05CD08 - Midazolam</t>
  </si>
  <si>
    <t>J02AC03 - Vorikonazol</t>
  </si>
  <si>
    <t>J01DB04 - Cefazolin</t>
  </si>
  <si>
    <t>J01CR01 - Ampicilin a enzymový inhibitor</t>
  </si>
  <si>
    <t>R05CB01 - Acetylcystein</t>
  </si>
  <si>
    <t>J01MA01 - Ofloxacin</t>
  </si>
  <si>
    <t>J01GB06 - Amikacin</t>
  </si>
  <si>
    <t>A06AD11 - Laktulóza</t>
  </si>
  <si>
    <t>J01GB03 - Gentamicin</t>
  </si>
  <si>
    <t>J02AC01 - Flukonazol</t>
  </si>
  <si>
    <t>C01EB15 - Trimetazidin</t>
  </si>
  <si>
    <t>A02BC02 - Pantoprazol</t>
  </si>
  <si>
    <t>N06AB06 - Sertralin</t>
  </si>
  <si>
    <t>C01BC03 - Propafenon</t>
  </si>
  <si>
    <t>J01CR02 - Amoxicilin a enzymový inhibitor</t>
  </si>
  <si>
    <t>B01AA03 - Warfarin</t>
  </si>
  <si>
    <t>N05BA12 - Alprazolam</t>
  </si>
  <si>
    <t>B01AC04 - Klopidogrel</t>
  </si>
  <si>
    <t>C07AB05 - Betaxolol</t>
  </si>
  <si>
    <t>R06AE07 - Cetirizin</t>
  </si>
  <si>
    <t>C07AB07 - Bisoprolol</t>
  </si>
  <si>
    <t>J01XA01 - Vankomycin</t>
  </si>
  <si>
    <t>C07AG02 - Karvedilol</t>
  </si>
  <si>
    <t>N01AH03 - Sufentanyl</t>
  </si>
  <si>
    <t>C08CA08 - Nitrendipin</t>
  </si>
  <si>
    <t>N06AB10 - Escitalopram</t>
  </si>
  <si>
    <t>C08DA01 - Verapamil</t>
  </si>
  <si>
    <t>R03AK06 - Salmeterol a flutikason</t>
  </si>
  <si>
    <t>C09AA04 - Perindopril</t>
  </si>
  <si>
    <t>J01MA02 - Ciprofloxacin</t>
  </si>
  <si>
    <t>C09AA05 - Ramipril</t>
  </si>
  <si>
    <t>J01XD01 - Metronidazol</t>
  </si>
  <si>
    <t>C09BA04 - Perindopril a diuretika</t>
  </si>
  <si>
    <t>M03AC04 - Atrakurium</t>
  </si>
  <si>
    <t>C09BB04 - Perindopril a amlodipin</t>
  </si>
  <si>
    <t>N03AX12 - Gabapentin</t>
  </si>
  <si>
    <t>C09CA01 - Losartan</t>
  </si>
  <si>
    <t>N06AB04 - Citalopram</t>
  </si>
  <si>
    <t>C09CA07 - Telmisartan</t>
  </si>
  <si>
    <t>R03BA05 - Flutikason</t>
  </si>
  <si>
    <t>C10AA05 - Atorvastatin</t>
  </si>
  <si>
    <t>L02BA01 - Tamoxifen</t>
  </si>
  <si>
    <t>C10AA07 - Rosuvastatin</t>
  </si>
  <si>
    <t>C02CA04 - Doxazosin</t>
  </si>
  <si>
    <t>C10BX03 - Atorvastatin a amlodipin</t>
  </si>
  <si>
    <t>B01AB06 - Nadroparin</t>
  </si>
  <si>
    <t>G04CA02 - Tamsulosin</t>
  </si>
  <si>
    <t>J01MA03 - Pefloxacin</t>
  </si>
  <si>
    <t>H02AB04 - Methylprednisolon</t>
  </si>
  <si>
    <t>J01XB01 - Kolistin</t>
  </si>
  <si>
    <t>H03AA01 - Levothyroxin, sodná sůl</t>
  </si>
  <si>
    <t>J01XX08 - Linezolid</t>
  </si>
  <si>
    <t>J01AA12 - Tigecyklin</t>
  </si>
  <si>
    <t>B02BD08 - Eptakog alfa (aktivovaný)</t>
  </si>
  <si>
    <t>J01CE01 - Benzylpenicilin</t>
  </si>
  <si>
    <t>N01AB08 - Sevofluran</t>
  </si>
  <si>
    <t>J01CF04 - Oxacilin</t>
  </si>
  <si>
    <t>N03AG01 - Kyselina valproová</t>
  </si>
  <si>
    <t>A07DA - Antipropulziva</t>
  </si>
  <si>
    <t>N04BC04 - Ropinirol</t>
  </si>
  <si>
    <t>A10AB05 - Inzulin aspart</t>
  </si>
  <si>
    <t>A04AA01 - Ondansetron</t>
  </si>
  <si>
    <t>J01CR05 - Piperacilin a enzymový inhibitor</t>
  </si>
  <si>
    <t>C01BD01 - Amiodaron</t>
  </si>
  <si>
    <t>A10BA02 - Metformin</t>
  </si>
  <si>
    <t>R03AC02 - Salbutamol</t>
  </si>
  <si>
    <t>J01DC02 - Cefuroxim</t>
  </si>
  <si>
    <t>A02BC03 - Lansoprazol</t>
  </si>
  <si>
    <t>J01DH02 - Meropenem</t>
  </si>
  <si>
    <t>V06XX - Potraviny pro zvláštní lékařské účely (PZLÚ)</t>
  </si>
  <si>
    <t>J01FA09 - Klarithromycin</t>
  </si>
  <si>
    <t>B01AF02 - Apixaban</t>
  </si>
  <si>
    <t>J01FA10 - Azithromycin</t>
  </si>
  <si>
    <t>A03FA07 - Itopridum</t>
  </si>
  <si>
    <t>J01FF01 - Klindamycin</t>
  </si>
  <si>
    <t>A10BB12 - Glimepirid</t>
  </si>
  <si>
    <t>A02BC02</t>
  </si>
  <si>
    <t>40MG INJ PLV SOL 1</t>
  </si>
  <si>
    <t>CONTROLOC</t>
  </si>
  <si>
    <t>20MG TBL ENT 100</t>
  </si>
  <si>
    <t>40MG TBL ENT 28 I</t>
  </si>
  <si>
    <t>40MG TBL ENT 100 I</t>
  </si>
  <si>
    <t>A02BC03</t>
  </si>
  <si>
    <t>30MG CPS DUR 28</t>
  </si>
  <si>
    <t>30MG CPS DUR 56</t>
  </si>
  <si>
    <t>A03FA07</t>
  </si>
  <si>
    <t>KINITO</t>
  </si>
  <si>
    <t>50MG TBL FLM 40</t>
  </si>
  <si>
    <t>A06AD11</t>
  </si>
  <si>
    <t>LACTULOSE AL</t>
  </si>
  <si>
    <t>0,667G/ML SIR 1X200ML</t>
  </si>
  <si>
    <t>A10AB05</t>
  </si>
  <si>
    <t>NOVORAPID</t>
  </si>
  <si>
    <t>100U/ML INJ SOL 1X10ML</t>
  </si>
  <si>
    <t>A10BA02</t>
  </si>
  <si>
    <t>1000MG TBL FLM 60</t>
  </si>
  <si>
    <t>500MG TBL FLM 60 I</t>
  </si>
  <si>
    <t>A10BB12</t>
  </si>
  <si>
    <t>AMARYL</t>
  </si>
  <si>
    <t>2MG TBL NOB 30</t>
  </si>
  <si>
    <t>B01AA03</t>
  </si>
  <si>
    <t>WARFARIN PMCS</t>
  </si>
  <si>
    <t>5MG TBL NOB 100 I</t>
  </si>
  <si>
    <t>WARFARIN ORION</t>
  </si>
  <si>
    <t>3MG TBL NOB 100</t>
  </si>
  <si>
    <t>5MG TBL NOB 100</t>
  </si>
  <si>
    <t>B01AB06</t>
  </si>
  <si>
    <t>19000IU/ML INJ SOL ISP 10X0,6ML</t>
  </si>
  <si>
    <t>19000IU/ML INJ SOL ISP 10X1ML</t>
  </si>
  <si>
    <t>9500IU/ML INJ SOL ISP 10X0,3ML</t>
  </si>
  <si>
    <t>9500IU/ML INJ SOL ISP 10X0,6ML</t>
  </si>
  <si>
    <t>9500IU/ML INJ SOL ISP 10X1ML</t>
  </si>
  <si>
    <t>9500IU/ML INJ SOL ISP 10X0,4ML</t>
  </si>
  <si>
    <t>9500IU/ML INJ SOL ISP 10X0,8ML</t>
  </si>
  <si>
    <t>19000IU/ML INJ SOL ISP 10X0,8ML</t>
  </si>
  <si>
    <t>B01AC04</t>
  </si>
  <si>
    <t>ZYLLT</t>
  </si>
  <si>
    <t>75MG TBL FLM 28</t>
  </si>
  <si>
    <t>75MG TBL FLM 56</t>
  </si>
  <si>
    <t>C01BC03</t>
  </si>
  <si>
    <t>PROPANORM</t>
  </si>
  <si>
    <t>300MG TBL FLM 50</t>
  </si>
  <si>
    <t>C01BD01</t>
  </si>
  <si>
    <t>50MG/ML INJ SOL 6X3ML</t>
  </si>
  <si>
    <t>200MG TBL NOB 30</t>
  </si>
  <si>
    <t>200MG TBL NOB 60</t>
  </si>
  <si>
    <t>C01EB15</t>
  </si>
  <si>
    <t>35MG TBL RET 60</t>
  </si>
  <si>
    <t>C02CA04</t>
  </si>
  <si>
    <t>4MG TBL NOB 30</t>
  </si>
  <si>
    <t>C07AB05</t>
  </si>
  <si>
    <t>LOKREN</t>
  </si>
  <si>
    <t>20MG TBL FLM 28</t>
  </si>
  <si>
    <t>C07AB07</t>
  </si>
  <si>
    <t>5MG TBL FLM 90</t>
  </si>
  <si>
    <t>5MG TBL FLM 30</t>
  </si>
  <si>
    <t>10MG TBL FLM 30</t>
  </si>
  <si>
    <t>C07AG02</t>
  </si>
  <si>
    <t>6,25MG TBL NOB 30</t>
  </si>
  <si>
    <t>25MG TBL NOB 30</t>
  </si>
  <si>
    <t>C08CA08</t>
  </si>
  <si>
    <t>NITRESAN</t>
  </si>
  <si>
    <t>20MG TBL NOB 30</t>
  </si>
  <si>
    <t>20MG TBL NOB 100</t>
  </si>
  <si>
    <t>C08DA01</t>
  </si>
  <si>
    <t>240MG TBL RET 50</t>
  </si>
  <si>
    <t>C09AA04</t>
  </si>
  <si>
    <t>10MG TBL FLM 90</t>
  </si>
  <si>
    <t>C09AA05</t>
  </si>
  <si>
    <t>TRITACE</t>
  </si>
  <si>
    <t>10MG TBL NOB 30</t>
  </si>
  <si>
    <t>1,25MG TBL NOB 20</t>
  </si>
  <si>
    <t>2,5MG TBL NOB 20</t>
  </si>
  <si>
    <t>5MG TBL NOB 30</t>
  </si>
  <si>
    <t>C09BA04</t>
  </si>
  <si>
    <t>PRESTARIUM NEO COMBI</t>
  </si>
  <si>
    <t>5MG/1,25MG TBL FLM 30</t>
  </si>
  <si>
    <t>10MG/2,5MG TBL FLM 30</t>
  </si>
  <si>
    <t>10MG/2,5MG TBL FLM 90</t>
  </si>
  <si>
    <t>C09BB04</t>
  </si>
  <si>
    <t>PRESTANCE</t>
  </si>
  <si>
    <t>5MG/5MG TBL NOB 30</t>
  </si>
  <si>
    <t>10MG/5MG TBL NOB 30</t>
  </si>
  <si>
    <t>10MG/10MG TBL NOB 90</t>
  </si>
  <si>
    <t>C09CA01</t>
  </si>
  <si>
    <t>50MG TBL FLM 90 II</t>
  </si>
  <si>
    <t>C09CA07</t>
  </si>
  <si>
    <t>TELMISARTAN SANDOZ</t>
  </si>
  <si>
    <t>80MG TBL NOB 30</t>
  </si>
  <si>
    <t>C10AA05</t>
  </si>
  <si>
    <t>SORTIS</t>
  </si>
  <si>
    <t>80MG TBL FLM 30</t>
  </si>
  <si>
    <t>20MG TBL FLM 90 BLI AL</t>
  </si>
  <si>
    <t>20MG TBL FLM 30</t>
  </si>
  <si>
    <t>20MG TBL FLM 100</t>
  </si>
  <si>
    <t>40MG TBL FLM 30</t>
  </si>
  <si>
    <t>40MG TBL FLM 100</t>
  </si>
  <si>
    <t>C10AA07</t>
  </si>
  <si>
    <t>ROSUCARD</t>
  </si>
  <si>
    <t>20MG TBL FLM 90</t>
  </si>
  <si>
    <t>40MG TBL FLM 90</t>
  </si>
  <si>
    <t>C10BX03</t>
  </si>
  <si>
    <t>CADUET</t>
  </si>
  <si>
    <t>10MG/10MG TBL FLM 30</t>
  </si>
  <si>
    <t>G04CA02</t>
  </si>
  <si>
    <t>0,4MG CPS RDR 30</t>
  </si>
  <si>
    <t>H02AB04</t>
  </si>
  <si>
    <t>MEDROL</t>
  </si>
  <si>
    <t>4MG TBL NOB 30 I</t>
  </si>
  <si>
    <t>40MG/ML INJ PSO LQF 40MG+1ML</t>
  </si>
  <si>
    <t>62,5MG/ML INJ PSO LQF 125MG+2ML</t>
  </si>
  <si>
    <t>H03AA01</t>
  </si>
  <si>
    <t>EUTHYROX</t>
  </si>
  <si>
    <t>137MCG TBL NOB 100 II</t>
  </si>
  <si>
    <t>100MCG TBL NOB 100 II</t>
  </si>
  <si>
    <t>50MCG TBL NOB 100</t>
  </si>
  <si>
    <t>150MCG TBL NOB 100</t>
  </si>
  <si>
    <t>J01CE01</t>
  </si>
  <si>
    <t>5000000IU INJ PLV SOL 10</t>
  </si>
  <si>
    <t>J01CF04</t>
  </si>
  <si>
    <t>PROSTAPHLIN</t>
  </si>
  <si>
    <t>1000MG INJ PLV SOL 1</t>
  </si>
  <si>
    <t>J01CR01</t>
  </si>
  <si>
    <t>AMPICILLIN AND SULBACTAM IBI 1 G + 500 MG PRÁŠEK PRO INJEKČNÍ ROZTOK</t>
  </si>
  <si>
    <t>1G/0,5G INJ PLV SOL 10 LAH (20 ML)</t>
  </si>
  <si>
    <t>1G/0,5G INJ PLV SOL 1</t>
  </si>
  <si>
    <t>J01CR02</t>
  </si>
  <si>
    <t>875MG/125MG TBL FLM 14</t>
  </si>
  <si>
    <t>875MG/125MG TBL FLM 21</t>
  </si>
  <si>
    <t>AMOKSIKLAV 1,2 G</t>
  </si>
  <si>
    <t>1000MG/200MG INJ+INF PLV SOL 5</t>
  </si>
  <si>
    <t>J01DB04</t>
  </si>
  <si>
    <t>AZEPO</t>
  </si>
  <si>
    <t>1G INJ+INF PLV SOL 10</t>
  </si>
  <si>
    <t>1G INJ PLV SOL 10</t>
  </si>
  <si>
    <t>J01DC02</t>
  </si>
  <si>
    <t>CEFUROXIM KABI</t>
  </si>
  <si>
    <t>1500MG INJ+INF PLV SOL 10</t>
  </si>
  <si>
    <t>J01DH02</t>
  </si>
  <si>
    <t>ARCHIFAR</t>
  </si>
  <si>
    <t>J01FA10</t>
  </si>
  <si>
    <t>AZITROMYCIN SANDOZ</t>
  </si>
  <si>
    <t>500MG TBL FLM 3</t>
  </si>
  <si>
    <t>J01FF01</t>
  </si>
  <si>
    <t>CLINDAMYCIN KABI</t>
  </si>
  <si>
    <t>150MG/ML INJ SOL 10X4ML</t>
  </si>
  <si>
    <t>J01GB03</t>
  </si>
  <si>
    <t>GENTAMICIN LEK 40 MG/2 ML</t>
  </si>
  <si>
    <t>20MG/ML INJ+INF SOL 10X2ML</t>
  </si>
  <si>
    <t>40MG/ML INJ+INF SOL 10X2ML</t>
  </si>
  <si>
    <t>J01GB06</t>
  </si>
  <si>
    <t>250MG/ML INJ+INF SOL 10X2ML</t>
  </si>
  <si>
    <t>J01MA01</t>
  </si>
  <si>
    <t>2MG/ML INF SOL 10X100ML</t>
  </si>
  <si>
    <t>J01MA02</t>
  </si>
  <si>
    <t>J01MA03</t>
  </si>
  <si>
    <t>ABAKTAL 400 MG/5 ML</t>
  </si>
  <si>
    <t>80MG/ML INF SOL 10X5ML</t>
  </si>
  <si>
    <t>J01XA01</t>
  </si>
  <si>
    <t>VANCOMYCIN MYLAN</t>
  </si>
  <si>
    <t>500MG INF PLV SOL 1</t>
  </si>
  <si>
    <t>1000MG INF PLV SOL 1</t>
  </si>
  <si>
    <t>J01XD01</t>
  </si>
  <si>
    <t>METRONIDAZOLE 0,5%-POLPHARMA</t>
  </si>
  <si>
    <t>5MG/ML INF SOL 1X100ML</t>
  </si>
  <si>
    <t>J02AC01</t>
  </si>
  <si>
    <t>FLUCONAZOL KABI</t>
  </si>
  <si>
    <t>DIFLUCAN</t>
  </si>
  <si>
    <t>100MG CPS DUR 28 I</t>
  </si>
  <si>
    <t>100MG CPS DUR 28</t>
  </si>
  <si>
    <t>J02AC03</t>
  </si>
  <si>
    <t>VORIKONAZOL SANDOZ</t>
  </si>
  <si>
    <t>200MG INF PLV SOL 1</t>
  </si>
  <si>
    <t>L02BA01</t>
  </si>
  <si>
    <t>TAMOXIFEN 'EBEWE'</t>
  </si>
  <si>
    <t>10MG TBL NOB 100</t>
  </si>
  <si>
    <t>M03AC04</t>
  </si>
  <si>
    <t>10MG/ML INJ SOL 5X5ML</t>
  </si>
  <si>
    <t>N01AB08</t>
  </si>
  <si>
    <t>SEVOFLURANE BAXTER</t>
  </si>
  <si>
    <t>100% INH LIQ VAP 1X250ML</t>
  </si>
  <si>
    <t>N01AH03</t>
  </si>
  <si>
    <t>SUFENTANIL TORREX</t>
  </si>
  <si>
    <t>5MCG/ML INJ SOL 5X10ML</t>
  </si>
  <si>
    <t>N03AG01</t>
  </si>
  <si>
    <t>DEPAKINE CHRONO 300 MG SÉCABLE</t>
  </si>
  <si>
    <t>300MG TBL RET 100</t>
  </si>
  <si>
    <t>N03AX12</t>
  </si>
  <si>
    <t>NEURONTIN</t>
  </si>
  <si>
    <t>300MG CPS DUR 50</t>
  </si>
  <si>
    <t>300MG CPS DUR 100</t>
  </si>
  <si>
    <t>N04BC04</t>
  </si>
  <si>
    <t>REQUIP-MODUTAB</t>
  </si>
  <si>
    <t>8MG TBL PRO 28 I</t>
  </si>
  <si>
    <t>N05BA12</t>
  </si>
  <si>
    <t>0,25MG TBL NOB 30</t>
  </si>
  <si>
    <t>N05CD08</t>
  </si>
  <si>
    <t>MIDAZOLAM ACCORD</t>
  </si>
  <si>
    <t>1MG/ML INJ+INF SOL 10X5ML</t>
  </si>
  <si>
    <t>5MG/ML INJ+INF SOL 10X1ML</t>
  </si>
  <si>
    <t>7,5MG TBL FLM 10</t>
  </si>
  <si>
    <t>5MG/ML INJ SOL 10X1ML</t>
  </si>
  <si>
    <t>MIDAZOLAM TORREX</t>
  </si>
  <si>
    <t>N06AB04</t>
  </si>
  <si>
    <t>N06AB06</t>
  </si>
  <si>
    <t>SERTRALIN APOTEX</t>
  </si>
  <si>
    <t>50MG TBL FLM 30</t>
  </si>
  <si>
    <t>50MG TBL FLM 100</t>
  </si>
  <si>
    <t>SERTRALIN ACTAVIS</t>
  </si>
  <si>
    <t>N06AB10</t>
  </si>
  <si>
    <t>ESOPREX</t>
  </si>
  <si>
    <t>R03AC02</t>
  </si>
  <si>
    <t>100MCG/DÁV INH SUS PSS 200DÁV</t>
  </si>
  <si>
    <t>VENTOLIN</t>
  </si>
  <si>
    <t>5MG/ML INH SOL 1X20ML</t>
  </si>
  <si>
    <t>R03BA05</t>
  </si>
  <si>
    <t>125MCG/DÁV INH SUS PSS 60DÁV</t>
  </si>
  <si>
    <t>250MCG/DÁV INH SUS PSS 60DÁV</t>
  </si>
  <si>
    <t>R05CB01</t>
  </si>
  <si>
    <t>600MG TBL EFF 20</t>
  </si>
  <si>
    <t>R06AE07</t>
  </si>
  <si>
    <t>10MG TBL FLM 10</t>
  </si>
  <si>
    <t>V06XX</t>
  </si>
  <si>
    <t>POR SOL 1X225G</t>
  </si>
  <si>
    <t>CUBITAN S PŘÍCHUTÍ VANILKOVOU</t>
  </si>
  <si>
    <t>CUBITAN S PŘÍCHUTÍ ČOKOLÁDOVOU</t>
  </si>
  <si>
    <t>CUBITAN S PŘÍCHUTÍ JAHODOVOU</t>
  </si>
  <si>
    <t>A04AA01</t>
  </si>
  <si>
    <t>ONDANSETRON B. BRAUN</t>
  </si>
  <si>
    <t>2MG/ML INJ SOL 20X4ML II</t>
  </si>
  <si>
    <t>0,667G/ML SIR 1X500ML</t>
  </si>
  <si>
    <t>A07DA</t>
  </si>
  <si>
    <t>2,5MG/0,025MG TBL NOB 20</t>
  </si>
  <si>
    <t>B01AF02</t>
  </si>
  <si>
    <t>ELIQUIS</t>
  </si>
  <si>
    <t>5MG TBL FLM 60</t>
  </si>
  <si>
    <t>B02BD08</t>
  </si>
  <si>
    <t>NOVOSEVEN</t>
  </si>
  <si>
    <t>1MG(50KIU) INJ PSO LQF 1+1X1,1ML II</t>
  </si>
  <si>
    <t>2MG(100KIU) INJ PSO LQF 1+1X2,1ML II</t>
  </si>
  <si>
    <t>62,5MG/ML INJ PSO LQF 250MG+4ML</t>
  </si>
  <si>
    <t>62,5MG/ML INJ PSO LQF 500MG+8ML</t>
  </si>
  <si>
    <t>125MCG TBL NOB 100 II</t>
  </si>
  <si>
    <t>75MCG TBL NOB 100 II</t>
  </si>
  <si>
    <t>50MCG TBL NOB 100 II</t>
  </si>
  <si>
    <t>J01AA12</t>
  </si>
  <si>
    <t>TYGACIL</t>
  </si>
  <si>
    <t>50MG INF PLV SOL 10</t>
  </si>
  <si>
    <t>J01CR05</t>
  </si>
  <si>
    <t>PIPERACILLIN/TAZOBACTAM KABI</t>
  </si>
  <si>
    <t>4G/0,5G INF PLV SOL 10</t>
  </si>
  <si>
    <t>J01FA09</t>
  </si>
  <si>
    <t>GENTAMICIN B.BRAUN</t>
  </si>
  <si>
    <t>3MG/ML INF SOL 20X80ML</t>
  </si>
  <si>
    <t>J01XB01</t>
  </si>
  <si>
    <t>COLOMYCIN INJEKCE 1 000 000 MEZINÁRODNÍCH JEDNOTEK</t>
  </si>
  <si>
    <t>1000000IU INJ PLV SOL+SOL NEB 10X1MIU</t>
  </si>
  <si>
    <t>J01XX08</t>
  </si>
  <si>
    <t>DILIZOLEN</t>
  </si>
  <si>
    <t>2MG/ML INF SOL 10X300ML</t>
  </si>
  <si>
    <t>2MG/ML INF SOL 10X200ML</t>
  </si>
  <si>
    <t>VFEND</t>
  </si>
  <si>
    <t>50MCG/ML INJ SOL 5X5ML</t>
  </si>
  <si>
    <t>5MG/ML INJ+INF SOL 10X3ML</t>
  </si>
  <si>
    <t>5MG/ML INJ SOL 5X3ML</t>
  </si>
  <si>
    <t>R03AK06</t>
  </si>
  <si>
    <t>FULLHALE</t>
  </si>
  <si>
    <t>25MCG/125MCG/DÁV INH SUS PSS 1 (120DÁV)</t>
  </si>
  <si>
    <t>10MG TBL FLM 60</t>
  </si>
  <si>
    <t>NUTRISON ADVANCED DIASON LOW ENERGY</t>
  </si>
  <si>
    <t>POR SOL 4X125G</t>
  </si>
  <si>
    <t>NUTRIDRINK CREME S PŘÍCHUTÍ LESNÍHO OVOCE</t>
  </si>
  <si>
    <t>NUTRIDRINK BALÍČEK 5 + 1</t>
  </si>
  <si>
    <t>130MG SPO MED 1</t>
  </si>
  <si>
    <t>Přehled plnění pozitivního listu - spotřeba léčivých přípravků - orientační přehled</t>
  </si>
  <si>
    <t>50 - Kardiochirurgická klinika</t>
  </si>
  <si>
    <t>5011 - lůžkové oddělení 50</t>
  </si>
  <si>
    <t>5021 - ambulance</t>
  </si>
  <si>
    <t>5031 - JIP 50B</t>
  </si>
  <si>
    <t>5062 - operační sál - lokální</t>
  </si>
  <si>
    <t>HVLP</t>
  </si>
  <si>
    <t>IPLP</t>
  </si>
  <si>
    <t>PZT</t>
  </si>
  <si>
    <t>89301501</t>
  </si>
  <si>
    <t>Standardní lůžková péče Celkem</t>
  </si>
  <si>
    <t>89301502</t>
  </si>
  <si>
    <t>Všeobecná ambulance Celkem</t>
  </si>
  <si>
    <t xml:space="preserve"> </t>
  </si>
  <si>
    <t>* Legenda</t>
  </si>
  <si>
    <t>DIAPZT = Pomůcky pro diabetiky, jejichž název začíná slovem "Pumpa"</t>
  </si>
  <si>
    <t>Gwozdziewicz Marek</t>
  </si>
  <si>
    <t>Hájek Roman</t>
  </si>
  <si>
    <t>Hanák Václav</t>
  </si>
  <si>
    <t>Homola Pavel</t>
  </si>
  <si>
    <t>Kaláb Martin</t>
  </si>
  <si>
    <t>Klváček Aleš</t>
  </si>
  <si>
    <t>Konečný Jakub</t>
  </si>
  <si>
    <t>Lonský Vladimír</t>
  </si>
  <si>
    <t>Maderová Kateřina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</si>
  <si>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</si>
  <si>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</si>
  <si>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</si>
  <si>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</si>
  <si>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</si>
  <si>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</si>
  <si>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Amiodaron</t>
  </si>
  <si>
    <t>Amoxicilin a enzymový inhibitor</t>
  </si>
  <si>
    <t>Atorvastatin</t>
  </si>
  <si>
    <t>Bisoprolol</t>
  </si>
  <si>
    <t>3801</t>
  </si>
  <si>
    <t>CONCOR COR</t>
  </si>
  <si>
    <t>2,5MG TBL FLM 28</t>
  </si>
  <si>
    <t>3822</t>
  </si>
  <si>
    <t>5MG TBL FLM 28</t>
  </si>
  <si>
    <t>Furosemid</t>
  </si>
  <si>
    <t>98218</t>
  </si>
  <si>
    <t>40MG TBL NOB 20</t>
  </si>
  <si>
    <t>Hydrochlorothiazid a kalium šetřící diuretika</t>
  </si>
  <si>
    <t>47477</t>
  </si>
  <si>
    <t>LORADUR MITE</t>
  </si>
  <si>
    <t>2,5MG/25MG TBL NOB 20</t>
  </si>
  <si>
    <t>94803</t>
  </si>
  <si>
    <t>5MG/50MG TBL NOB 20</t>
  </si>
  <si>
    <t>47475</t>
  </si>
  <si>
    <t>LORADUR</t>
  </si>
  <si>
    <t>Karvedilol</t>
  </si>
  <si>
    <t>14839</t>
  </si>
  <si>
    <t>DILATREND 6,25</t>
  </si>
  <si>
    <t>Klopidogrel</t>
  </si>
  <si>
    <t>Kyselina acetylsalicylová</t>
  </si>
  <si>
    <t>151142</t>
  </si>
  <si>
    <t>ANOPYRIN</t>
  </si>
  <si>
    <t>100MG TBL NOB 30</t>
  </si>
  <si>
    <t>71960</t>
  </si>
  <si>
    <t>100MG TBL NOB 5X10</t>
  </si>
  <si>
    <t>Metoprolol</t>
  </si>
  <si>
    <t>13778</t>
  </si>
  <si>
    <t>BETALOC ZOK</t>
  </si>
  <si>
    <t>100MG TBL PRO 28</t>
  </si>
  <si>
    <t>25MG TBL PRO 100</t>
  </si>
  <si>
    <t>25MG TBL PRO 28</t>
  </si>
  <si>
    <t>49937</t>
  </si>
  <si>
    <t>50MG TBL PRO 28</t>
  </si>
  <si>
    <t>Perindopril</t>
  </si>
  <si>
    <t>101205</t>
  </si>
  <si>
    <t>101197</t>
  </si>
  <si>
    <t>5MG TBL FLM 5</t>
  </si>
  <si>
    <t>Perindopril a diuretika</t>
  </si>
  <si>
    <t>Ramipril</t>
  </si>
  <si>
    <t>Různé jiné kombinace železa</t>
  </si>
  <si>
    <t>320MG/60MG TBL FLM 50</t>
  </si>
  <si>
    <t>Spironolakton</t>
  </si>
  <si>
    <t>25MG TBL NOB 20</t>
  </si>
  <si>
    <t>Sulfamethoxazol a trimethoprim</t>
  </si>
  <si>
    <t>400MG/80MG TBL NOB 20</t>
  </si>
  <si>
    <t>91291</t>
  </si>
  <si>
    <t>40MG/8MG/ML SIR 100ML</t>
  </si>
  <si>
    <t>Warfarin</t>
  </si>
  <si>
    <t>Glykopyrronium-bromid</t>
  </si>
  <si>
    <t>193552</t>
  </si>
  <si>
    <t>SEEBRI BREEZHALER</t>
  </si>
  <si>
    <t>44MCG INH PLV CPS DUR 30X1+1IN</t>
  </si>
  <si>
    <t>Alopurinol</t>
  </si>
  <si>
    <t>100MG TBL NOB 50</t>
  </si>
  <si>
    <t>Amlodipin</t>
  </si>
  <si>
    <t>2954</t>
  </si>
  <si>
    <t>AGEN 10</t>
  </si>
  <si>
    <t>12494</t>
  </si>
  <si>
    <t>AUGMENTIN 1 G</t>
  </si>
  <si>
    <t>875MG/125MG TBL FLM 14 I</t>
  </si>
  <si>
    <t>Betaxolol</t>
  </si>
  <si>
    <t>Ciprofloxacin</t>
  </si>
  <si>
    <t>53202</t>
  </si>
  <si>
    <t>CIPHIN 500</t>
  </si>
  <si>
    <t>TBL FLM 10X500MG</t>
  </si>
  <si>
    <t>40MG TBL NOB 50</t>
  </si>
  <si>
    <t>47476</t>
  </si>
  <si>
    <t>5MG/50MG TBL NOB 50</t>
  </si>
  <si>
    <t>Chlorid draselný</t>
  </si>
  <si>
    <t>17188</t>
  </si>
  <si>
    <t>500MG TBL ENT 50</t>
  </si>
  <si>
    <t>Indapamid</t>
  </si>
  <si>
    <t>158287</t>
  </si>
  <si>
    <t>INDAP 2,5 MG</t>
  </si>
  <si>
    <t>TBL NOB 3X10X2,5MG</t>
  </si>
  <si>
    <t>Kodein</t>
  </si>
  <si>
    <t>90</t>
  </si>
  <si>
    <t>CODEIN SLOVAKOFARMA</t>
  </si>
  <si>
    <t>30MG TBL NOB 10</t>
  </si>
  <si>
    <t>100MG/50MG TBL NOB 50</t>
  </si>
  <si>
    <t>200214</t>
  </si>
  <si>
    <t>100MG TBL NOB 56</t>
  </si>
  <si>
    <t>100MG TBL PRO 30</t>
  </si>
  <si>
    <t>Molsidomin</t>
  </si>
  <si>
    <t>49561</t>
  </si>
  <si>
    <t>MOLSIHEXAL RETARD</t>
  </si>
  <si>
    <t>8MG TBL PRO 60</t>
  </si>
  <si>
    <t>Nadroparin</t>
  </si>
  <si>
    <t>32061</t>
  </si>
  <si>
    <t>59806</t>
  </si>
  <si>
    <t>19000IU/ML INJ SOL ISP 10X0,6M</t>
  </si>
  <si>
    <t>19000IU/ML INJ SOL ISP 10X0,8M</t>
  </si>
  <si>
    <t>Nitrendipin</t>
  </si>
  <si>
    <t>111901</t>
  </si>
  <si>
    <t>20MG TBL NOB 20</t>
  </si>
  <si>
    <t>Nitrofurantoin</t>
  </si>
  <si>
    <t>154748</t>
  </si>
  <si>
    <t>NITROFURANTOIN - RATIOPHARM 100 MG</t>
  </si>
  <si>
    <t>POR CPS PRO 50X100MG</t>
  </si>
  <si>
    <t>Pantoprazol</t>
  </si>
  <si>
    <t>49122</t>
  </si>
  <si>
    <t>40MG TBL ENT 28</t>
  </si>
  <si>
    <t>Prednison</t>
  </si>
  <si>
    <t>PREDNISON 20 LÉČIVA</t>
  </si>
  <si>
    <t>56973</t>
  </si>
  <si>
    <t>1,25MG TBL NOB 30</t>
  </si>
  <si>
    <t>56977</t>
  </si>
  <si>
    <t>2,5MG TBL NOB 30</t>
  </si>
  <si>
    <t>320MG/60MG TBL FLM 60</t>
  </si>
  <si>
    <t>25MG TBL NOB 100</t>
  </si>
  <si>
    <t>3377</t>
  </si>
  <si>
    <t>Sultamicilin</t>
  </si>
  <si>
    <t>375MG TBL FLM 12</t>
  </si>
  <si>
    <t>Tamsulosin</t>
  </si>
  <si>
    <t>14499</t>
  </si>
  <si>
    <t>OMNIC TOCAS 0,4</t>
  </si>
  <si>
    <t>0,4MG TBL PRO 30</t>
  </si>
  <si>
    <t>Telmisartan</t>
  </si>
  <si>
    <t>Telmisartan a diuretika</t>
  </si>
  <si>
    <t>MICARDISPLUS</t>
  </si>
  <si>
    <t>80MG/12,5MG TBL NOB 28</t>
  </si>
  <si>
    <t>Trimetazidin</t>
  </si>
  <si>
    <t>Urapidil</t>
  </si>
  <si>
    <t>83272</t>
  </si>
  <si>
    <t>60MG CPS PRO 50</t>
  </si>
  <si>
    <t>Verapamil</t>
  </si>
  <si>
    <t>Apixaban</t>
  </si>
  <si>
    <t>168328</t>
  </si>
  <si>
    <t>2,5MG TBL FLM 60X1</t>
  </si>
  <si>
    <t>Perindopril, amlodipin a indapamid</t>
  </si>
  <si>
    <t>TRIPLIXAM</t>
  </si>
  <si>
    <t>10MG/2,5MG/10MG TBL FLM 30</t>
  </si>
  <si>
    <t>125058</t>
  </si>
  <si>
    <t>5MG TBL NOB 28</t>
  </si>
  <si>
    <t>125059</t>
  </si>
  <si>
    <t>176914</t>
  </si>
  <si>
    <t>94164</t>
  </si>
  <si>
    <t>CONCOR 5</t>
  </si>
  <si>
    <t>1G TBL PRO 30</t>
  </si>
  <si>
    <t>2,5MG CPS DUR 30</t>
  </si>
  <si>
    <t>100MG/50MG TBL NOB 100</t>
  </si>
  <si>
    <t>162858</t>
  </si>
  <si>
    <t>100MG TBL ENT 28</t>
  </si>
  <si>
    <t>155780</t>
  </si>
  <si>
    <t>100MG/50MG TBL NOB 20</t>
  </si>
  <si>
    <t>49934</t>
  </si>
  <si>
    <t>25MG TBL PRO 30</t>
  </si>
  <si>
    <t>Nebivolol</t>
  </si>
  <si>
    <t>49120</t>
  </si>
  <si>
    <t>40MG TBL ENT 14</t>
  </si>
  <si>
    <t>56974</t>
  </si>
  <si>
    <t>1,25MG TBL NOB 50</t>
  </si>
  <si>
    <t>Sodná sůl metamizolu</t>
  </si>
  <si>
    <t>NOVALGIN TABLETY</t>
  </si>
  <si>
    <t>500MG TBL FLM 20</t>
  </si>
  <si>
    <t>167673</t>
  </si>
  <si>
    <t>TOLURA</t>
  </si>
  <si>
    <t>80MG TBL NOB 28</t>
  </si>
  <si>
    <t>26575</t>
  </si>
  <si>
    <t>80MG/12,5MG TBL NOB 98</t>
  </si>
  <si>
    <t>29385</t>
  </si>
  <si>
    <t>80MG/25MG TBL NOB 28X1</t>
  </si>
  <si>
    <t>210158</t>
  </si>
  <si>
    <t>TOLUCOMBI</t>
  </si>
  <si>
    <t>80MG/12,5MG TBL NOB 100 II</t>
  </si>
  <si>
    <t>Theofylin</t>
  </si>
  <si>
    <t>200MG CPS PRO 50</t>
  </si>
  <si>
    <t>Alfuzosin</t>
  </si>
  <si>
    <t>136153</t>
  </si>
  <si>
    <t>ALFUZOSIN MYLAN 5 MG</t>
  </si>
  <si>
    <t>TBL PRO 30X5MG</t>
  </si>
  <si>
    <t>1710</t>
  </si>
  <si>
    <t>MILURIT 300</t>
  </si>
  <si>
    <t>300MG TBL NOB 30</t>
  </si>
  <si>
    <t>132712</t>
  </si>
  <si>
    <t>14709</t>
  </si>
  <si>
    <t>RIVODARON 200</t>
  </si>
  <si>
    <t>2945</t>
  </si>
  <si>
    <t>AGEN 5</t>
  </si>
  <si>
    <t>5950</t>
  </si>
  <si>
    <t>875MG/125MG TBL FLM 10</t>
  </si>
  <si>
    <t>19590</t>
  </si>
  <si>
    <t>TORVACARD 10</t>
  </si>
  <si>
    <t>10MG TBL FLM 30 BLI AL</t>
  </si>
  <si>
    <t>19594</t>
  </si>
  <si>
    <t>TORVACARD 40</t>
  </si>
  <si>
    <t>40MG TBL FLM 30 BLI AL</t>
  </si>
  <si>
    <t>50316</t>
  </si>
  <si>
    <t>TULIP</t>
  </si>
  <si>
    <t>201467</t>
  </si>
  <si>
    <t>LIPFIX</t>
  </si>
  <si>
    <t>10MG TBL FLM 28 II</t>
  </si>
  <si>
    <t>204678</t>
  </si>
  <si>
    <t>TORVACARD NEO</t>
  </si>
  <si>
    <t>157851</t>
  </si>
  <si>
    <t>ATORVASTATIN +PHARMA</t>
  </si>
  <si>
    <t>40MG TBL FLM 28</t>
  </si>
  <si>
    <t>157853</t>
  </si>
  <si>
    <t>40MG TBL FLM 50</t>
  </si>
  <si>
    <t>Betahistin</t>
  </si>
  <si>
    <t>104628</t>
  </si>
  <si>
    <t>Jiný</t>
  </si>
  <si>
    <t>Bikalutamid</t>
  </si>
  <si>
    <t>129919</t>
  </si>
  <si>
    <t>APO-BICALUTAMID</t>
  </si>
  <si>
    <t>150MG TBL FLM 28</t>
  </si>
  <si>
    <t>158692</t>
  </si>
  <si>
    <t>BISOPROLOL MYLAN</t>
  </si>
  <si>
    <t>158673</t>
  </si>
  <si>
    <t>2,5MG TBL FLM 30</t>
  </si>
  <si>
    <t>Bromazepam</t>
  </si>
  <si>
    <t>3MG TBL NOB 30</t>
  </si>
  <si>
    <t>Cetirizin</t>
  </si>
  <si>
    <t>155687</t>
  </si>
  <si>
    <t>ZYRTEC</t>
  </si>
  <si>
    <t>500MG TBL FLM 10</t>
  </si>
  <si>
    <t>Citalopram</t>
  </si>
  <si>
    <t>Digoxin</t>
  </si>
  <si>
    <t>DIGOXIN 0,125 LÉČIVA</t>
  </si>
  <si>
    <t>0,125MG TBL NOB 30</t>
  </si>
  <si>
    <t>Diklofenak</t>
  </si>
  <si>
    <t>100MG TBL PRO 20</t>
  </si>
  <si>
    <t>Diosmin, kombinace</t>
  </si>
  <si>
    <t>500MG TBL FLM 60</t>
  </si>
  <si>
    <t>Escitalopram</t>
  </si>
  <si>
    <t>Ezetimib</t>
  </si>
  <si>
    <t>EZETROL</t>
  </si>
  <si>
    <t>10MG TBL NOB 30 B</t>
  </si>
  <si>
    <t>8675</t>
  </si>
  <si>
    <t>10MG TBL NOB 50 A</t>
  </si>
  <si>
    <t>Fenofibrát</t>
  </si>
  <si>
    <t>58271</t>
  </si>
  <si>
    <t>LIPANTHYL 267 M</t>
  </si>
  <si>
    <t>267MG CPS DUR 30</t>
  </si>
  <si>
    <t>Fenoxymethylpenicilin</t>
  </si>
  <si>
    <t>92435</t>
  </si>
  <si>
    <t>800000IU TBL NOB 30</t>
  </si>
  <si>
    <t>Fluvastatin</t>
  </si>
  <si>
    <t>200993</t>
  </si>
  <si>
    <t>80MG TBL PRO 30</t>
  </si>
  <si>
    <t>Glimepirid</t>
  </si>
  <si>
    <t>163085</t>
  </si>
  <si>
    <t>24165</t>
  </si>
  <si>
    <t>OLTAR</t>
  </si>
  <si>
    <t>3MG TBL NOB 20</t>
  </si>
  <si>
    <t>5MG/50MG TBL NOB 30</t>
  </si>
  <si>
    <t>Hydroxymočovina</t>
  </si>
  <si>
    <t>500MG CPS DUR 100</t>
  </si>
  <si>
    <t>Isosorbid-mononitrát</t>
  </si>
  <si>
    <t>21793</t>
  </si>
  <si>
    <t>MONOTAB SR</t>
  </si>
  <si>
    <t>Isradipin</t>
  </si>
  <si>
    <t>16439</t>
  </si>
  <si>
    <t>LOMIR SRO</t>
  </si>
  <si>
    <t>5MG CPS PRO 30</t>
  </si>
  <si>
    <t>Jiná</t>
  </si>
  <si>
    <t>177794</t>
  </si>
  <si>
    <t>Kandesartan</t>
  </si>
  <si>
    <t>171556</t>
  </si>
  <si>
    <t>CARZAP</t>
  </si>
  <si>
    <t>32MG TBL NOB 30</t>
  </si>
  <si>
    <t>98922</t>
  </si>
  <si>
    <t>ATRAM 6,25</t>
  </si>
  <si>
    <t>22025</t>
  </si>
  <si>
    <t>CORYOL</t>
  </si>
  <si>
    <t>25MG TBL NOB 50</t>
  </si>
  <si>
    <t>Klindamycin</t>
  </si>
  <si>
    <t>DALACIN C</t>
  </si>
  <si>
    <t>300MG CPS DUR 16</t>
  </si>
  <si>
    <t>158391</t>
  </si>
  <si>
    <t>CLOPIDOGREL ACCORD</t>
  </si>
  <si>
    <t>75MG TBL FLM 30</t>
  </si>
  <si>
    <t>188845</t>
  </si>
  <si>
    <t>STACYL</t>
  </si>
  <si>
    <t>100MG TBL ENT 30 I</t>
  </si>
  <si>
    <t>46217</t>
  </si>
  <si>
    <t>ASPIRIN</t>
  </si>
  <si>
    <t>500MG TBL NOB 50</t>
  </si>
  <si>
    <t>Lansoprazol</t>
  </si>
  <si>
    <t>Levocetirizin</t>
  </si>
  <si>
    <t>32717</t>
  </si>
  <si>
    <t>XYZAL</t>
  </si>
  <si>
    <t>5MG TBL FLM 10</t>
  </si>
  <si>
    <t>Levothyroxin, sodná sůl</t>
  </si>
  <si>
    <t>46692</t>
  </si>
  <si>
    <t>75MCG TBL NOB 100</t>
  </si>
  <si>
    <t>47144</t>
  </si>
  <si>
    <t>POR TBL NOB 100X100RG I</t>
  </si>
  <si>
    <t>69190</t>
  </si>
  <si>
    <t>50MCG TBL NOB 50</t>
  </si>
  <si>
    <t>97186</t>
  </si>
  <si>
    <t>100MCG TBL NOB 100</t>
  </si>
  <si>
    <t>Lisinopril a amlodipin</t>
  </si>
  <si>
    <t>177394</t>
  </si>
  <si>
    <t>AMESOS</t>
  </si>
  <si>
    <t>20MG/5MG TBL NOB 30</t>
  </si>
  <si>
    <t>Losartan</t>
  </si>
  <si>
    <t>114065</t>
  </si>
  <si>
    <t>50MG TBL FLM 30 II</t>
  </si>
  <si>
    <t>Magnesium-laktát</t>
  </si>
  <si>
    <t>86393</t>
  </si>
  <si>
    <t>MAGNESII LACTICI 0,5 TBL. MEDICAMENTA</t>
  </si>
  <si>
    <t>0,5G TBL NOB 50</t>
  </si>
  <si>
    <t>184525</t>
  </si>
  <si>
    <t>0,5G TBL NOB 20</t>
  </si>
  <si>
    <t>Metformin</t>
  </si>
  <si>
    <t>144454</t>
  </si>
  <si>
    <t>METFORMIN 500 MG ZENTIVA</t>
  </si>
  <si>
    <t>152142</t>
  </si>
  <si>
    <t>GLUCOPHAGE XR</t>
  </si>
  <si>
    <t>750MG TBL PRO 30 I</t>
  </si>
  <si>
    <t>23797</t>
  </si>
  <si>
    <t>GLUCOPHAGE</t>
  </si>
  <si>
    <t>100100</t>
  </si>
  <si>
    <t>STADAMET 500</t>
  </si>
  <si>
    <t>500MG TBL FLM 30</t>
  </si>
  <si>
    <t>191920</t>
  </si>
  <si>
    <t>1000MG TBL FLM 10</t>
  </si>
  <si>
    <t>144459</t>
  </si>
  <si>
    <t>METFORMIN 1000 MG ZENTIVA</t>
  </si>
  <si>
    <t>1000MG TBL FLM 30</t>
  </si>
  <si>
    <t>Metformin a vildagliptin</t>
  </si>
  <si>
    <t>29739</t>
  </si>
  <si>
    <t>EUCREAS</t>
  </si>
  <si>
    <t>50MG/1000MG TBL FLM 30 I</t>
  </si>
  <si>
    <t>46981</t>
  </si>
  <si>
    <t>BETALOC SR</t>
  </si>
  <si>
    <t>200MG TBL PRO 30</t>
  </si>
  <si>
    <t>58036</t>
  </si>
  <si>
    <t>50MG TBL PRO 56</t>
  </si>
  <si>
    <t>58039</t>
  </si>
  <si>
    <t>200MG TBL PRO 28</t>
  </si>
  <si>
    <t>32060</t>
  </si>
  <si>
    <t>9500IU/ML INJ SOL ISP 2X0,6ML</t>
  </si>
  <si>
    <t>32062</t>
  </si>
  <si>
    <t>9500IU/ML INJ SOL ISP 2X0,8ML</t>
  </si>
  <si>
    <t>32064</t>
  </si>
  <si>
    <t>59807</t>
  </si>
  <si>
    <t>19000IU/ML INJ SOL ISP 2X0,8ML</t>
  </si>
  <si>
    <t>13316</t>
  </si>
  <si>
    <t>LUSOPRESS</t>
  </si>
  <si>
    <t>20MG TBL NOB 28</t>
  </si>
  <si>
    <t>FUROLIN</t>
  </si>
  <si>
    <t>Omeprazol</t>
  </si>
  <si>
    <t>115317</t>
  </si>
  <si>
    <t>20MG CPS ETD 28</t>
  </si>
  <si>
    <t>17104</t>
  </si>
  <si>
    <t>LOSEPRAZOL</t>
  </si>
  <si>
    <t>25365</t>
  </si>
  <si>
    <t>49113</t>
  </si>
  <si>
    <t>20MG TBL ENT 28 I</t>
  </si>
  <si>
    <t>151302</t>
  </si>
  <si>
    <t>PANTOPRAZOL +PHARMA</t>
  </si>
  <si>
    <t>40MG TBL ENT 30</t>
  </si>
  <si>
    <t>101227</t>
  </si>
  <si>
    <t>85156</t>
  </si>
  <si>
    <t>PRENESSA</t>
  </si>
  <si>
    <t>Rilmenidin</t>
  </si>
  <si>
    <t>166420</t>
  </si>
  <si>
    <t>RILMENIDIN TEVA</t>
  </si>
  <si>
    <t>1MG TBL NOB 28</t>
  </si>
  <si>
    <t>166421</t>
  </si>
  <si>
    <t>1MG TBL NOB 30</t>
  </si>
  <si>
    <t>Rosuvastatin</t>
  </si>
  <si>
    <t>148076</t>
  </si>
  <si>
    <t>145847</t>
  </si>
  <si>
    <t>MERTENIL</t>
  </si>
  <si>
    <t>184452</t>
  </si>
  <si>
    <t>SORVASTA</t>
  </si>
  <si>
    <t>20MG TBL FLM 28X1</t>
  </si>
  <si>
    <t>145845</t>
  </si>
  <si>
    <t>Silymarin</t>
  </si>
  <si>
    <t>76762</t>
  </si>
  <si>
    <t>SILYMARIN AL 50</t>
  </si>
  <si>
    <t>50MG TBL OBD 30</t>
  </si>
  <si>
    <t>Simvastatin</t>
  </si>
  <si>
    <t>13254</t>
  </si>
  <si>
    <t>CORSIM 20</t>
  </si>
  <si>
    <t>32579</t>
  </si>
  <si>
    <t>SIMGAL</t>
  </si>
  <si>
    <t>117517</t>
  </si>
  <si>
    <t>TAFLOSIN</t>
  </si>
  <si>
    <t>0,4MG CPS RDR 28</t>
  </si>
  <si>
    <t>159304</t>
  </si>
  <si>
    <t>TANYZ ERAS</t>
  </si>
  <si>
    <t>0,4MG TBL PRO 50 I</t>
  </si>
  <si>
    <t>Tamsulosin a dutasterid</t>
  </si>
  <si>
    <t>145987</t>
  </si>
  <si>
    <t>DUODART</t>
  </si>
  <si>
    <t>0,5MG/0,4MG CPS DUR 30</t>
  </si>
  <si>
    <t>152958</t>
  </si>
  <si>
    <t>TEZEO</t>
  </si>
  <si>
    <t>26554</t>
  </si>
  <si>
    <t>MICARDIS</t>
  </si>
  <si>
    <t>167674</t>
  </si>
  <si>
    <t>Telmisartan a amlodipin</t>
  </si>
  <si>
    <t>167859</t>
  </si>
  <si>
    <t>TWYNSTA</t>
  </si>
  <si>
    <t>80MG/10MG TBL NOB 28</t>
  </si>
  <si>
    <t>193885</t>
  </si>
  <si>
    <t>80MG/12,5MG TBL NOB 30 II</t>
  </si>
  <si>
    <t>44302</t>
  </si>
  <si>
    <t>EUPHYLLIN CR N 100</t>
  </si>
  <si>
    <t>100MG CPS PRO 20</t>
  </si>
  <si>
    <t>44304</t>
  </si>
  <si>
    <t>200MG CPS PRO 20</t>
  </si>
  <si>
    <t>185724</t>
  </si>
  <si>
    <t>AFONILUM SR</t>
  </si>
  <si>
    <t>125MG CPS PRO 50</t>
  </si>
  <si>
    <t>Thiamazol</t>
  </si>
  <si>
    <t>10MG TBL FLM 50</t>
  </si>
  <si>
    <t>Trandolapril</t>
  </si>
  <si>
    <t>45868</t>
  </si>
  <si>
    <t>GOPTEN</t>
  </si>
  <si>
    <t>2MG CPS DUR 20</t>
  </si>
  <si>
    <t>Trazodon</t>
  </si>
  <si>
    <t>75MG TBL RET 30</t>
  </si>
  <si>
    <t>Uhličitan vápenatý</t>
  </si>
  <si>
    <t>53439</t>
  </si>
  <si>
    <t>VITACALCIN</t>
  </si>
  <si>
    <t>250MG TBL NOB 60</t>
  </si>
  <si>
    <t>Vápník, kombinace s vitaminem D a/nebo jinými léčivy</t>
  </si>
  <si>
    <t>164886</t>
  </si>
  <si>
    <t>CALTRATE 600 MG/400 IU D3 POTAHOVANÁ TABLETA</t>
  </si>
  <si>
    <t>600MG/400IU TBL FLM 30</t>
  </si>
  <si>
    <t>43877</t>
  </si>
  <si>
    <t>VEROGALID ER</t>
  </si>
  <si>
    <t>240MG TBL PRO 30</t>
  </si>
  <si>
    <t>192341</t>
  </si>
  <si>
    <t>5MG TBL NOB 50 I</t>
  </si>
  <si>
    <t>Zolpidem</t>
  </si>
  <si>
    <t>163146</t>
  </si>
  <si>
    <t>HYPNOGEN</t>
  </si>
  <si>
    <t>10MG TBL FLM 20</t>
  </si>
  <si>
    <t>Železo v kombinaci s kyanokobalaminem a kyselinou listovou</t>
  </si>
  <si>
    <t>59569</t>
  </si>
  <si>
    <t>37MG/5MG/0,01MG CPS MOL 20</t>
  </si>
  <si>
    <t>Formoterol a budesonid</t>
  </si>
  <si>
    <t>180086</t>
  </si>
  <si>
    <t>SYMBICORT TURBUHALER 200 MIKROGRAMŮ/ 6 MIKROGRAMŮ/ INHALACE</t>
  </si>
  <si>
    <t>160MCG/4,5MCG INH PLV 1X60DÁV</t>
  </si>
  <si>
    <t>Tamsulosin a solifenacin</t>
  </si>
  <si>
    <t>197781</t>
  </si>
  <si>
    <t>URIZIA</t>
  </si>
  <si>
    <t>6MG/0,4MG TBL RET 28</t>
  </si>
  <si>
    <t>190958</t>
  </si>
  <si>
    <t>5MG/1,25MG/5MG TBL FLM 30</t>
  </si>
  <si>
    <t>Acebutolol</t>
  </si>
  <si>
    <t>80058</t>
  </si>
  <si>
    <t>SECTRAL</t>
  </si>
  <si>
    <t>400MG TBL FLM 30</t>
  </si>
  <si>
    <t>Acetylcystein</t>
  </si>
  <si>
    <t>Aciklovir</t>
  </si>
  <si>
    <t>200MG TBL NOB 25</t>
  </si>
  <si>
    <t>Alfakalcidol</t>
  </si>
  <si>
    <t>14398</t>
  </si>
  <si>
    <t>ALPHA D3</t>
  </si>
  <si>
    <t>1MCG CPS MOL 30</t>
  </si>
  <si>
    <t>107868</t>
  </si>
  <si>
    <t>Alprazolam</t>
  </si>
  <si>
    <t>59756</t>
  </si>
  <si>
    <t>FRONTIN</t>
  </si>
  <si>
    <t>0,5MG TBL NOB 30</t>
  </si>
  <si>
    <t>91788</t>
  </si>
  <si>
    <t>NEUROL 0,25</t>
  </si>
  <si>
    <t>Ambroxol</t>
  </si>
  <si>
    <t>32818</t>
  </si>
  <si>
    <t>MUCOSIN S MEDEM SIR</t>
  </si>
  <si>
    <t>3MG/ML SIR 100ML</t>
  </si>
  <si>
    <t>181134</t>
  </si>
  <si>
    <t>AMLODIPIN ACCORD</t>
  </si>
  <si>
    <t>10MG TBL NOB 28</t>
  </si>
  <si>
    <t>132711</t>
  </si>
  <si>
    <t>Anagrelid</t>
  </si>
  <si>
    <t>47614</t>
  </si>
  <si>
    <t>THROMBOREDUCTIN</t>
  </si>
  <si>
    <t>0,5MG CPS DUR 100</t>
  </si>
  <si>
    <t>19592</t>
  </si>
  <si>
    <t>20MG TBL FLM 30 BLI AL</t>
  </si>
  <si>
    <t>132528</t>
  </si>
  <si>
    <t>TBL FLM 30X20MG</t>
  </si>
  <si>
    <t>204702</t>
  </si>
  <si>
    <t>87018</t>
  </si>
  <si>
    <t>ATORIS 40</t>
  </si>
  <si>
    <t>157852</t>
  </si>
  <si>
    <t>132776</t>
  </si>
  <si>
    <t>ATORIS 20</t>
  </si>
  <si>
    <t>Atorvastatin a amlodipin</t>
  </si>
  <si>
    <t>159818</t>
  </si>
  <si>
    <t>AMLATOR</t>
  </si>
  <si>
    <t>20MG/5MG TBL FLM 30</t>
  </si>
  <si>
    <t>176690</t>
  </si>
  <si>
    <t>BETAHISTIN ACTAVIS</t>
  </si>
  <si>
    <t>24MG TBL NOB 60</t>
  </si>
  <si>
    <t>Biperiden</t>
  </si>
  <si>
    <t>21888</t>
  </si>
  <si>
    <t>AKINETON</t>
  </si>
  <si>
    <t>2MG TBL NOB 20</t>
  </si>
  <si>
    <t>3802</t>
  </si>
  <si>
    <t>2,5MG TBL FLM 56</t>
  </si>
  <si>
    <t>132601</t>
  </si>
  <si>
    <t>Budesonid</t>
  </si>
  <si>
    <t>400MCG INH PLV CPS DUR 60</t>
  </si>
  <si>
    <t>Cefuroxim</t>
  </si>
  <si>
    <t>47728</t>
  </si>
  <si>
    <t>ZINNAT</t>
  </si>
  <si>
    <t>500MG TBL FLM 14</t>
  </si>
  <si>
    <t>155685</t>
  </si>
  <si>
    <t>Desloratadin</t>
  </si>
  <si>
    <t>168836</t>
  </si>
  <si>
    <t>DASSELTA</t>
  </si>
  <si>
    <t>DIGOXIN 0,250 LÉČIVA</t>
  </si>
  <si>
    <t>2146</t>
  </si>
  <si>
    <t>DICLOFENAC AL RETARD</t>
  </si>
  <si>
    <t>Erdostein</t>
  </si>
  <si>
    <t>95560</t>
  </si>
  <si>
    <t>300MG CPS DUR 30</t>
  </si>
  <si>
    <t>Felodipin</t>
  </si>
  <si>
    <t>PRESID</t>
  </si>
  <si>
    <t>5MG TBL PRO 30</t>
  </si>
  <si>
    <t>2959</t>
  </si>
  <si>
    <t>10MG TBL PRO 30</t>
  </si>
  <si>
    <t>Finasterid</t>
  </si>
  <si>
    <t>164762</t>
  </si>
  <si>
    <t>ANDROFIN</t>
  </si>
  <si>
    <t>129216</t>
  </si>
  <si>
    <t>FINARD</t>
  </si>
  <si>
    <t>Formoterol</t>
  </si>
  <si>
    <t>19145</t>
  </si>
  <si>
    <t>FORMOVENT</t>
  </si>
  <si>
    <t>12MCG INH PLV CPS DUR 50+1 INH</t>
  </si>
  <si>
    <t>56802</t>
  </si>
  <si>
    <t>FURORESE 40</t>
  </si>
  <si>
    <t>Gabapentin</t>
  </si>
  <si>
    <t>Gliklazid</t>
  </si>
  <si>
    <t>1244</t>
  </si>
  <si>
    <t>30MG TBL RET 30</t>
  </si>
  <si>
    <t>147112</t>
  </si>
  <si>
    <t>GLICLAZID MYLAN</t>
  </si>
  <si>
    <t>147111</t>
  </si>
  <si>
    <t>30MG TBL RET 20</t>
  </si>
  <si>
    <t>112663</t>
  </si>
  <si>
    <t>GLYCLADA</t>
  </si>
  <si>
    <t>30MG TBL RET 28</t>
  </si>
  <si>
    <t>154056</t>
  </si>
  <si>
    <t>GLIMEPIRID MYLAN</t>
  </si>
  <si>
    <t>12040</t>
  </si>
  <si>
    <t>GLIMEPIRID SANDOZ</t>
  </si>
  <si>
    <t>2MG TBL NOB 28</t>
  </si>
  <si>
    <t>118032</t>
  </si>
  <si>
    <t>GLYMEXAN 4 MG</t>
  </si>
  <si>
    <t>POR TBL NOB 30X4MG</t>
  </si>
  <si>
    <t>154064</t>
  </si>
  <si>
    <t>4MG TBL NOB 60</t>
  </si>
  <si>
    <t>Hydrochlorothiazid</t>
  </si>
  <si>
    <t>HYDROCHLOROTHIAZID LÉČIVA</t>
  </si>
  <si>
    <t>Chinapril a diuretika</t>
  </si>
  <si>
    <t>76708</t>
  </si>
  <si>
    <t>ACCUZIDE 10</t>
  </si>
  <si>
    <t>10MG/12,5MG TBL FLM 30</t>
  </si>
  <si>
    <t>Inzulin aspart</t>
  </si>
  <si>
    <t>26794</t>
  </si>
  <si>
    <t>NOVORAPID FLEXPEN</t>
  </si>
  <si>
    <t>100U/ML INJ SOL 5X3ML</t>
  </si>
  <si>
    <t>Inzulin glargin</t>
  </si>
  <si>
    <t>27506</t>
  </si>
  <si>
    <t>LANTUS</t>
  </si>
  <si>
    <t>Ipratropium-bromid</t>
  </si>
  <si>
    <t>20MCG/DÁV INH SOL PSS 200DÁV</t>
  </si>
  <si>
    <t>ATROVENT 0,025%</t>
  </si>
  <si>
    <t>0,25MG/ML SOL NEB 20ML</t>
  </si>
  <si>
    <t>Irbesartan</t>
  </si>
  <si>
    <t>194145</t>
  </si>
  <si>
    <t>IFIRMASTA</t>
  </si>
  <si>
    <t>300MG TBL FLM 30</t>
  </si>
  <si>
    <t>21794</t>
  </si>
  <si>
    <t>100MG TBL PRO 50</t>
  </si>
  <si>
    <t>Ivabradin</t>
  </si>
  <si>
    <t>25968</t>
  </si>
  <si>
    <t>PROCORALAN</t>
  </si>
  <si>
    <t>171539</t>
  </si>
  <si>
    <t>8MG TBL NOB 28</t>
  </si>
  <si>
    <t>10682</t>
  </si>
  <si>
    <t>98921</t>
  </si>
  <si>
    <t>6,25MG TBL NOB 15</t>
  </si>
  <si>
    <t>141034</t>
  </si>
  <si>
    <t>TROMBEX</t>
  </si>
  <si>
    <t>132727</t>
  </si>
  <si>
    <t>TROMBEX 75 MG POTAHOVANÉ TABLETY</t>
  </si>
  <si>
    <t>TBL FLM 30X75MG</t>
  </si>
  <si>
    <t>149481</t>
  </si>
  <si>
    <t>Kolchicin</t>
  </si>
  <si>
    <t>0,5MG TBL OBD 20</t>
  </si>
  <si>
    <t>Komplex železa s isomaltosou</t>
  </si>
  <si>
    <t>16594</t>
  </si>
  <si>
    <t>MALTOFER TABLETY</t>
  </si>
  <si>
    <t>100MG TBL MND 30</t>
  </si>
  <si>
    <t>100MG TBL NOB 3X20</t>
  </si>
  <si>
    <t>100MG TBL NOB 2X10</t>
  </si>
  <si>
    <t>188844</t>
  </si>
  <si>
    <t>100MG TBL ENT 28 I</t>
  </si>
  <si>
    <t>Lacidipin</t>
  </si>
  <si>
    <t>47669</t>
  </si>
  <si>
    <t>LACIPIL</t>
  </si>
  <si>
    <t>4MG TBL FLM 14</t>
  </si>
  <si>
    <t>32719</t>
  </si>
  <si>
    <t>Levodopa a inhibitor dekarboxylázy</t>
  </si>
  <si>
    <t>45239</t>
  </si>
  <si>
    <t>100MG/25MG TBL NOB 30</t>
  </si>
  <si>
    <t>15049</t>
  </si>
  <si>
    <t>MADOPAR 250</t>
  </si>
  <si>
    <t>200MG/50MG TBL NOB 30</t>
  </si>
  <si>
    <t>147452</t>
  </si>
  <si>
    <t>88MCG TBL NOB 100 I</t>
  </si>
  <si>
    <t>147460</t>
  </si>
  <si>
    <t>200MCG TBL NOB 100 I</t>
  </si>
  <si>
    <t>187429</t>
  </si>
  <si>
    <t>100MCG TBL NOB 25 II</t>
  </si>
  <si>
    <t>17992</t>
  </si>
  <si>
    <t>0,5G TBL NOB 100</t>
  </si>
  <si>
    <t>144453</t>
  </si>
  <si>
    <t>12353</t>
  </si>
  <si>
    <t>500MG TBL FLM 30 I</t>
  </si>
  <si>
    <t>152146</t>
  </si>
  <si>
    <t>1000MG TBL PRO 30</t>
  </si>
  <si>
    <t>23796</t>
  </si>
  <si>
    <t>144451</t>
  </si>
  <si>
    <t>METFORMIN 850 MG ZENTIVA</t>
  </si>
  <si>
    <t>850MG TBL FLM 30</t>
  </si>
  <si>
    <t>191921</t>
  </si>
  <si>
    <t>144450</t>
  </si>
  <si>
    <t>850MG TBL FLM 60</t>
  </si>
  <si>
    <t>164623</t>
  </si>
  <si>
    <t>Metformin a sitagliptin</t>
  </si>
  <si>
    <t>500139</t>
  </si>
  <si>
    <t>JANUMET</t>
  </si>
  <si>
    <t>50MG/1000MG TBL FLM 28</t>
  </si>
  <si>
    <t>163150</t>
  </si>
  <si>
    <t>VASOCARDIN SR 200</t>
  </si>
  <si>
    <t>Moxonidin</t>
  </si>
  <si>
    <t>216567</t>
  </si>
  <si>
    <t>CYNT 0,4</t>
  </si>
  <si>
    <t>0,4MG TBL FLM 30 II</t>
  </si>
  <si>
    <t>Multienzymové přípravky (lipáza, proteáza apod.)</t>
  </si>
  <si>
    <t>220MG TBL ENT 30</t>
  </si>
  <si>
    <t>215171</t>
  </si>
  <si>
    <t>25000U CPS ETD 20</t>
  </si>
  <si>
    <t>53760</t>
  </si>
  <si>
    <t>5MG TBL NOB 14</t>
  </si>
  <si>
    <t>111898</t>
  </si>
  <si>
    <t>122111</t>
  </si>
  <si>
    <t>APO-OME 20</t>
  </si>
  <si>
    <t>20MG CPS ETD 14</t>
  </si>
  <si>
    <t>109411</t>
  </si>
  <si>
    <t>NOLPAZA</t>
  </si>
  <si>
    <t>109412</t>
  </si>
  <si>
    <t>49112</t>
  </si>
  <si>
    <t>20MG TBL ENT 14 I</t>
  </si>
  <si>
    <t>128808</t>
  </si>
  <si>
    <t>20MG TBL ENT 28</t>
  </si>
  <si>
    <t>180640</t>
  </si>
  <si>
    <t>40MG TBL ENT 30 II</t>
  </si>
  <si>
    <t>101203</t>
  </si>
  <si>
    <t>5MG TBL FLM 20</t>
  </si>
  <si>
    <t>128423</t>
  </si>
  <si>
    <t>Perindopril a amlodipin</t>
  </si>
  <si>
    <t>161620</t>
  </si>
  <si>
    <t>PRENEWEL</t>
  </si>
  <si>
    <t>8MG/2,5MG TBL NOB 14</t>
  </si>
  <si>
    <t>Rabeprazol</t>
  </si>
  <si>
    <t>ZULBEX</t>
  </si>
  <si>
    <t>157138</t>
  </si>
  <si>
    <t>20MG TBL ENT 15</t>
  </si>
  <si>
    <t>157140</t>
  </si>
  <si>
    <t>20MG TBL ENT 30</t>
  </si>
  <si>
    <t>191012</t>
  </si>
  <si>
    <t>2,5MG TBL NOB 28</t>
  </si>
  <si>
    <t>13469</t>
  </si>
  <si>
    <t>RAMIL 1,25</t>
  </si>
  <si>
    <t>Ramipril a diuretika</t>
  </si>
  <si>
    <t>117659</t>
  </si>
  <si>
    <t>RAMIPRIL H 5 MG/25 MG ACTAVIS</t>
  </si>
  <si>
    <t>5MG/25MG TBL NOB 14</t>
  </si>
  <si>
    <t>Ramipril a felodipin</t>
  </si>
  <si>
    <t>5MG/5MG TBL RET 30</t>
  </si>
  <si>
    <t>Roflumilast</t>
  </si>
  <si>
    <t>167746</t>
  </si>
  <si>
    <t>DAXAS</t>
  </si>
  <si>
    <t>500MCG TBL FLM 30</t>
  </si>
  <si>
    <t>115714</t>
  </si>
  <si>
    <t>Sitagliptin</t>
  </si>
  <si>
    <t>28740</t>
  </si>
  <si>
    <t>JANUVIA</t>
  </si>
  <si>
    <t>100MG TBL FLM 28</t>
  </si>
  <si>
    <t>28737</t>
  </si>
  <si>
    <t>50MG TBL FLM 28</t>
  </si>
  <si>
    <t>400MG/80MG TBL NOB 28</t>
  </si>
  <si>
    <t>159326</t>
  </si>
  <si>
    <t>TAMSULOSIN +PHARMA</t>
  </si>
  <si>
    <t>0,4MG TBL PRO 20 II</t>
  </si>
  <si>
    <t>51810</t>
  </si>
  <si>
    <t>TANYZ</t>
  </si>
  <si>
    <t>190918</t>
  </si>
  <si>
    <t>LANNATAM</t>
  </si>
  <si>
    <t>152956</t>
  </si>
  <si>
    <t>40MG TBL NOB 30</t>
  </si>
  <si>
    <t>193884</t>
  </si>
  <si>
    <t>80MG/12,5MG TBL NOB 28 II</t>
  </si>
  <si>
    <t>214903</t>
  </si>
  <si>
    <t>Tikagrelor</t>
  </si>
  <si>
    <t>167936</t>
  </si>
  <si>
    <t>BRILIQUE</t>
  </si>
  <si>
    <t>90MG TBL FLM 60</t>
  </si>
  <si>
    <t>Tramadol, kombinace</t>
  </si>
  <si>
    <t>138840</t>
  </si>
  <si>
    <t>DORETA</t>
  </si>
  <si>
    <t>37,5MG/325MG TBL FLM 20 I</t>
  </si>
  <si>
    <t>37,5MG/325MG TBL FLM 30 I</t>
  </si>
  <si>
    <t>32914</t>
  </si>
  <si>
    <t>35MG TBL RET 28</t>
  </si>
  <si>
    <t>Valsartan a diuretika</t>
  </si>
  <si>
    <t>161968</t>
  </si>
  <si>
    <t>VALSACOMBI</t>
  </si>
  <si>
    <t>320MG/25MG TBL FLM 28</t>
  </si>
  <si>
    <t>215964</t>
  </si>
  <si>
    <t>ISOPTIN SR</t>
  </si>
  <si>
    <t>192339</t>
  </si>
  <si>
    <t>2MG TBL NOB 50 I</t>
  </si>
  <si>
    <t>13739</t>
  </si>
  <si>
    <t>37MG/5MG/0,01MG CPS MOL 500</t>
  </si>
  <si>
    <t>Fenoterol a ipratropium-bromid</t>
  </si>
  <si>
    <t>76496</t>
  </si>
  <si>
    <t>BERODUAL</t>
  </si>
  <si>
    <t>0,5MG/0,25MG/ML SOL NEB 20ML</t>
  </si>
  <si>
    <t>Salmeterol a flutikason</t>
  </si>
  <si>
    <t>197093</t>
  </si>
  <si>
    <t>25MCG/125MCG/DÁV INH SUS PSS 1</t>
  </si>
  <si>
    <t>Aklidinium-bromid</t>
  </si>
  <si>
    <t>185299</t>
  </si>
  <si>
    <t>BRETARIS GENUAIR</t>
  </si>
  <si>
    <t>322MCG INH PLV 1X30DÁV</t>
  </si>
  <si>
    <t>Indakaterol a glycopyrronium-bromid</t>
  </si>
  <si>
    <t>194360</t>
  </si>
  <si>
    <t>ULTIBRO BREEZHALER</t>
  </si>
  <si>
    <t>85MCG/43MCG INH PLV CPS DUR 12</t>
  </si>
  <si>
    <t>Dapagliflozin</t>
  </si>
  <si>
    <t>193653</t>
  </si>
  <si>
    <t>FORXIGA</t>
  </si>
  <si>
    <t>5MG TBL FLM 28 KALBLI</t>
  </si>
  <si>
    <t>Itopridum</t>
  </si>
  <si>
    <t>Midazolam</t>
  </si>
  <si>
    <t>125045</t>
  </si>
  <si>
    <t>132811</t>
  </si>
  <si>
    <t>188848</t>
  </si>
  <si>
    <t>100MG TBL ENT 60 I</t>
  </si>
  <si>
    <t>59805</t>
  </si>
  <si>
    <t>19000IU/ML INJ SOL ISP 2X0,6ML</t>
  </si>
  <si>
    <t>Rivaroxaban</t>
  </si>
  <si>
    <t>XARELTO</t>
  </si>
  <si>
    <t>20MG TBL FLM 28 II</t>
  </si>
  <si>
    <t>Sotalol</t>
  </si>
  <si>
    <t>49021</t>
  </si>
  <si>
    <t>SOTAHEXAL 160</t>
  </si>
  <si>
    <t>160MG TBL NOB 100</t>
  </si>
  <si>
    <t>193894</t>
  </si>
  <si>
    <t>80MG/25MG TBL NOB 28 II</t>
  </si>
  <si>
    <t>Tiaprid</t>
  </si>
  <si>
    <t>186665</t>
  </si>
  <si>
    <t>35MG TBL RET 180</t>
  </si>
  <si>
    <t>Valsartan</t>
  </si>
  <si>
    <t>VALSACOR</t>
  </si>
  <si>
    <t>160MG TBL FLM 28</t>
  </si>
  <si>
    <t>37MG/5MG/0,01MG CPS MOL 50</t>
  </si>
  <si>
    <t>119698</t>
  </si>
  <si>
    <t>0,5MG TBL OBD 50</t>
  </si>
  <si>
    <t>49114</t>
  </si>
  <si>
    <t>20MG TBL ENT 56</t>
  </si>
  <si>
    <t>49115</t>
  </si>
  <si>
    <t>180651</t>
  </si>
  <si>
    <t>40MG TBL ENT 50 H II</t>
  </si>
  <si>
    <t>56982</t>
  </si>
  <si>
    <t>5MG TBL NOB 50</t>
  </si>
  <si>
    <t>125596</t>
  </si>
  <si>
    <t>160MG TBL FLM 56</t>
  </si>
  <si>
    <t>190976</t>
  </si>
  <si>
    <t>10MG/2,5MG/10MG TBL FLM 100</t>
  </si>
  <si>
    <t>Antiagregancia kromě heparinu, kombinace</t>
  </si>
  <si>
    <t>DUOPLAVIN</t>
  </si>
  <si>
    <t>75MG/100MG TBL FLM 28</t>
  </si>
  <si>
    <t>300MG CPS DUR 20</t>
  </si>
  <si>
    <t>65988</t>
  </si>
  <si>
    <t>PENESTER</t>
  </si>
  <si>
    <t>5MG TBL FLM 30 I</t>
  </si>
  <si>
    <t>112664</t>
  </si>
  <si>
    <t>Klonazepam</t>
  </si>
  <si>
    <t>88</t>
  </si>
  <si>
    <t>15MG TBL NOB 10</t>
  </si>
  <si>
    <t>203564</t>
  </si>
  <si>
    <t>100MG TBL NOB 100</t>
  </si>
  <si>
    <t>46693</t>
  </si>
  <si>
    <t>125MCG TBL NOB 50</t>
  </si>
  <si>
    <t>13892</t>
  </si>
  <si>
    <t>50MG TBL FLM 30 I</t>
  </si>
  <si>
    <t>23794</t>
  </si>
  <si>
    <t>140950</t>
  </si>
  <si>
    <t>NORMAGLYC</t>
  </si>
  <si>
    <t>50MG TBL PRO 30</t>
  </si>
  <si>
    <t>126031</t>
  </si>
  <si>
    <t>4MG/1,25MG TBL NOB 30 II</t>
  </si>
  <si>
    <t>46755</t>
  </si>
  <si>
    <t>50MG CPS DUR 30</t>
  </si>
  <si>
    <t>83730</t>
  </si>
  <si>
    <t>2MG CPS DUR 28</t>
  </si>
  <si>
    <t>83252</t>
  </si>
  <si>
    <t>30MG CPS PRO 20</t>
  </si>
  <si>
    <t>83270</t>
  </si>
  <si>
    <t>30MG CPS PRO 50</t>
  </si>
  <si>
    <t>193551</t>
  </si>
  <si>
    <t>44MCG INH PLV CPS DUR 12X1+1IN</t>
  </si>
  <si>
    <t>6MG/0,4MG TBL RET 30</t>
  </si>
  <si>
    <t>163109</t>
  </si>
  <si>
    <t>ZOREM</t>
  </si>
  <si>
    <t>10MG TBL NOB 10</t>
  </si>
  <si>
    <t>Ibuprofen</t>
  </si>
  <si>
    <t>32079</t>
  </si>
  <si>
    <t>IBALGIN 400</t>
  </si>
  <si>
    <t>400MG TBL FLM 10</t>
  </si>
  <si>
    <t>83459</t>
  </si>
  <si>
    <t>53759</t>
  </si>
  <si>
    <t>5MG TBL NOB 7</t>
  </si>
  <si>
    <t>162005</t>
  </si>
  <si>
    <t>10MG/2,5MG TBL FLM 14</t>
  </si>
  <si>
    <t>157136</t>
  </si>
  <si>
    <t>20MG TBL ENT 7</t>
  </si>
  <si>
    <t>56978</t>
  </si>
  <si>
    <t>2,5MG TBL NOB 50</t>
  </si>
  <si>
    <t>23966</t>
  </si>
  <si>
    <t>AMPRILAN 10</t>
  </si>
  <si>
    <t>Doxycyklin</t>
  </si>
  <si>
    <t>90986</t>
  </si>
  <si>
    <t>DEOXYMYKOIN</t>
  </si>
  <si>
    <t>100MG TBL NOB 10</t>
  </si>
  <si>
    <t>DOXYBENE</t>
  </si>
  <si>
    <t>100MG CPS MOL 10</t>
  </si>
  <si>
    <t>188842</t>
  </si>
  <si>
    <t>100MG TBL ENT 10 I</t>
  </si>
  <si>
    <t>201116</t>
  </si>
  <si>
    <t>100MG TBL ENT 30 II</t>
  </si>
  <si>
    <t>59810</t>
  </si>
  <si>
    <t>157137</t>
  </si>
  <si>
    <t>20MG TBL ENT 14</t>
  </si>
  <si>
    <t>148068</t>
  </si>
  <si>
    <t>209524</t>
  </si>
  <si>
    <t>37,5MG/325MG TBL FLM 30 II</t>
  </si>
  <si>
    <t>160MG/12,5MG TBL FLM 28</t>
  </si>
  <si>
    <t>190963</t>
  </si>
  <si>
    <t>5MG/1,25MG/10MG TBL FLM 30</t>
  </si>
  <si>
    <t>Eplerenon</t>
  </si>
  <si>
    <t>174339</t>
  </si>
  <si>
    <t>EPLERENON ACTAVIS</t>
  </si>
  <si>
    <t>141036</t>
  </si>
  <si>
    <t>75MG TBL FLM 90</t>
  </si>
  <si>
    <t>49941</t>
  </si>
  <si>
    <t>100MG TBL PRO 100</t>
  </si>
  <si>
    <t>32059</t>
  </si>
  <si>
    <t>124129</t>
  </si>
  <si>
    <t>10MG/10MG TBL NOB 30</t>
  </si>
  <si>
    <t>168904</t>
  </si>
  <si>
    <t>20MG TBL FLM 98 II</t>
  </si>
  <si>
    <t>210156</t>
  </si>
  <si>
    <t>80MG TBL NOB 100</t>
  </si>
  <si>
    <t>166477</t>
  </si>
  <si>
    <t>ATORIS 80</t>
  </si>
  <si>
    <t>80MG TBL FLM 60</t>
  </si>
  <si>
    <t>147078</t>
  </si>
  <si>
    <t>APO-ATORVASTATIN</t>
  </si>
  <si>
    <t>LEXAURIN 1,5</t>
  </si>
  <si>
    <t>1,5MG TBL NOB 30</t>
  </si>
  <si>
    <t>125121</t>
  </si>
  <si>
    <t>100MG TBL RET 30</t>
  </si>
  <si>
    <t>8645</t>
  </si>
  <si>
    <t>10MG TBL NOB 28 A</t>
  </si>
  <si>
    <t>Inzulin lispro</t>
  </si>
  <si>
    <t>25596</t>
  </si>
  <si>
    <t>HUMALOG MIX25</t>
  </si>
  <si>
    <t>100IU/ML INJ SUS 5X3ML</t>
  </si>
  <si>
    <t>102600</t>
  </si>
  <si>
    <t>6,25MG TBL NOB 100</t>
  </si>
  <si>
    <t>21920</t>
  </si>
  <si>
    <t>149341</t>
  </si>
  <si>
    <t>CLOPIDOGREL RATIOPHARM GMBH</t>
  </si>
  <si>
    <t>Lerkanidipin</t>
  </si>
  <si>
    <t>169623</t>
  </si>
  <si>
    <t>KAPIDIN</t>
  </si>
  <si>
    <t>10MG TBL FLM 30 II</t>
  </si>
  <si>
    <t>Linezolid</t>
  </si>
  <si>
    <t>205594</t>
  </si>
  <si>
    <t>LINEZA</t>
  </si>
  <si>
    <t>600MG TBL FLM 20</t>
  </si>
  <si>
    <t>3904</t>
  </si>
  <si>
    <t>12355</t>
  </si>
  <si>
    <t>SIOFOR 850</t>
  </si>
  <si>
    <t>850MG TBL FLM 30 I</t>
  </si>
  <si>
    <t>58040</t>
  </si>
  <si>
    <t>200MG TBL PRO 56</t>
  </si>
  <si>
    <t>PREDNISON 5 LÉČIVA</t>
  </si>
  <si>
    <t>5MG TBL NOB 20</t>
  </si>
  <si>
    <t>32580</t>
  </si>
  <si>
    <t>158198</t>
  </si>
  <si>
    <t>167862</t>
  </si>
  <si>
    <t>80MG/10MG TBL NOB 90X1</t>
  </si>
  <si>
    <t>29678</t>
  </si>
  <si>
    <t>80MG/12,5MG TBL NOB 30X1</t>
  </si>
  <si>
    <t>138839</t>
  </si>
  <si>
    <t>37,5MG/325MG TBL FLM 10 I</t>
  </si>
  <si>
    <t>194361</t>
  </si>
  <si>
    <t>85MCG/43MCG INH PLV CPS DUR 30</t>
  </si>
  <si>
    <t>190974</t>
  </si>
  <si>
    <t>10MG/2,5MG/10MG TBL FLM 60(2X3</t>
  </si>
  <si>
    <t>201612</t>
  </si>
  <si>
    <t>37,5MG/325MG TBL FLM 60X1</t>
  </si>
  <si>
    <t>119773</t>
  </si>
  <si>
    <t>163111</t>
  </si>
  <si>
    <t>Amorolfin</t>
  </si>
  <si>
    <t>45304</t>
  </si>
  <si>
    <t>LOCERYL 5% LÉČIVÝ LAK NA NEHTY</t>
  </si>
  <si>
    <t>50MG/ML LAC UGC 1X2,5ML I</t>
  </si>
  <si>
    <t>Amoxicilin</t>
  </si>
  <si>
    <t>62050</t>
  </si>
  <si>
    <t>DUOMOX 500</t>
  </si>
  <si>
    <t>500MG TBL SUS 20</t>
  </si>
  <si>
    <t>62051</t>
  </si>
  <si>
    <t>DUOMOX 750</t>
  </si>
  <si>
    <t>750MG TBL SUS 20</t>
  </si>
  <si>
    <t>30530</t>
  </si>
  <si>
    <t>5MG/10MG TBL FLM 90</t>
  </si>
  <si>
    <t>30550</t>
  </si>
  <si>
    <t>10MG/10MG TBL FLM 90</t>
  </si>
  <si>
    <t>49910</t>
  </si>
  <si>
    <t>20MG TBL FLM 98</t>
  </si>
  <si>
    <t>Celiprolol</t>
  </si>
  <si>
    <t>163143</t>
  </si>
  <si>
    <t>TENOLOC 200</t>
  </si>
  <si>
    <t>200MG TBL FLM 30</t>
  </si>
  <si>
    <t>Ciprofibrát</t>
  </si>
  <si>
    <t>47684</t>
  </si>
  <si>
    <t>LIPANOR</t>
  </si>
  <si>
    <t>100MG CPS DUR 60</t>
  </si>
  <si>
    <t>Dabigatran-etexilát</t>
  </si>
  <si>
    <t>168373</t>
  </si>
  <si>
    <t>PRADAXA</t>
  </si>
  <si>
    <t>150MG CPS DUR 60X1 I</t>
  </si>
  <si>
    <t>29328</t>
  </si>
  <si>
    <t>110MG CPS DUR 60X1 I</t>
  </si>
  <si>
    <t>168838</t>
  </si>
  <si>
    <t>75633</t>
  </si>
  <si>
    <t>201992</t>
  </si>
  <si>
    <t>500MG TBL FLM 120</t>
  </si>
  <si>
    <t>132632</t>
  </si>
  <si>
    <t>Draslík</t>
  </si>
  <si>
    <t>88356</t>
  </si>
  <si>
    <t>175MG/175MG TBL NOB 100</t>
  </si>
  <si>
    <t>200995</t>
  </si>
  <si>
    <t>80MG TBL PRO 98</t>
  </si>
  <si>
    <t>56804</t>
  </si>
  <si>
    <t>56812</t>
  </si>
  <si>
    <t>250MG TBL NOB 100</t>
  </si>
  <si>
    <t>Hořčík (různé sole v kombinaci)</t>
  </si>
  <si>
    <t>365MG POR GRA SOL SCC 30</t>
  </si>
  <si>
    <t>5MG/50MG TBL NOB 100</t>
  </si>
  <si>
    <t>47478</t>
  </si>
  <si>
    <t>2,5MG/25MG TBL NOB 50</t>
  </si>
  <si>
    <t>64790</t>
  </si>
  <si>
    <t>ACCUZIDE 20</t>
  </si>
  <si>
    <t>20MG/12,5MG TBL FLM 100</t>
  </si>
  <si>
    <t>151949</t>
  </si>
  <si>
    <t>2,5MG CPS DUR 100</t>
  </si>
  <si>
    <t>59467</t>
  </si>
  <si>
    <t>76402</t>
  </si>
  <si>
    <t>SORBIMON</t>
  </si>
  <si>
    <t>5MG TBL FLM 56</t>
  </si>
  <si>
    <t>25973</t>
  </si>
  <si>
    <t>5MG TBL FLM 112</t>
  </si>
  <si>
    <t>Jiná kapiláry stabilizující látky</t>
  </si>
  <si>
    <t>20MG TBL ENT 90</t>
  </si>
  <si>
    <t>175280</t>
  </si>
  <si>
    <t>CANOCORD</t>
  </si>
  <si>
    <t>16MG TBL NOB 28</t>
  </si>
  <si>
    <t>102612</t>
  </si>
  <si>
    <t>Kodein, kombinace kromě psycholeptik</t>
  </si>
  <si>
    <t>109799</t>
  </si>
  <si>
    <t>ULTRACOD</t>
  </si>
  <si>
    <t>500MG/30MG TBL NOB 30</t>
  </si>
  <si>
    <t>124346</t>
  </si>
  <si>
    <t>CEZERA</t>
  </si>
  <si>
    <t>5MG TBL FLM 90 I</t>
  </si>
  <si>
    <t>114070</t>
  </si>
  <si>
    <t>LOZAP 100 ZENTIVA</t>
  </si>
  <si>
    <t>100MG TBL FLM 90 PVC</t>
  </si>
  <si>
    <t>13894</t>
  </si>
  <si>
    <t>50MG TBL FLM 90 I</t>
  </si>
  <si>
    <t>13897</t>
  </si>
  <si>
    <t>100MG TBL FLM 90 AL</t>
  </si>
  <si>
    <t>Losartan a diuretika</t>
  </si>
  <si>
    <t>15317</t>
  </si>
  <si>
    <t>LOZAP H</t>
  </si>
  <si>
    <t>50MG/12,5MG TBL FLM 90</t>
  </si>
  <si>
    <t>58038</t>
  </si>
  <si>
    <t>50MG TBL PRO 100</t>
  </si>
  <si>
    <t>Metronidazol</t>
  </si>
  <si>
    <t>250MG TBL NOB 20</t>
  </si>
  <si>
    <t>199349</t>
  </si>
  <si>
    <t>0,4MG TBL FLM 98</t>
  </si>
  <si>
    <t>Nifuroxazid</t>
  </si>
  <si>
    <t>200MG CPS DUR 14</t>
  </si>
  <si>
    <t>Nimesulid</t>
  </si>
  <si>
    <t>100MG POR GRA SUS 30 I</t>
  </si>
  <si>
    <t>20MG CPS ETD 90</t>
  </si>
  <si>
    <t>25366</t>
  </si>
  <si>
    <t>Pentoxifylin</t>
  </si>
  <si>
    <t>155873</t>
  </si>
  <si>
    <t>400MG TBL RET 100</t>
  </si>
  <si>
    <t>47085</t>
  </si>
  <si>
    <t>PENTOMER RETARD</t>
  </si>
  <si>
    <t>400MG TBL PRO 100</t>
  </si>
  <si>
    <t>120810</t>
  </si>
  <si>
    <t>APO-PERINDO</t>
  </si>
  <si>
    <t>8MG TBL NOB 100</t>
  </si>
  <si>
    <t>122690</t>
  </si>
  <si>
    <t>5MG/1,25MG TBL FLM 90</t>
  </si>
  <si>
    <t>Pitofenon a analgetika</t>
  </si>
  <si>
    <t>50335</t>
  </si>
  <si>
    <t>500MG/ML+5MG/ML POR GTT SOL 1X</t>
  </si>
  <si>
    <t>Propafenon</t>
  </si>
  <si>
    <t>91004</t>
  </si>
  <si>
    <t>RYTMONORM</t>
  </si>
  <si>
    <t>192580</t>
  </si>
  <si>
    <t>APO-RABEPRAZOL</t>
  </si>
  <si>
    <t>115594</t>
  </si>
  <si>
    <t>MEDORAM PLUS H 5/25 MG</t>
  </si>
  <si>
    <t>5MG/25MG TBL NOB 100</t>
  </si>
  <si>
    <t>1MG TBL NOB 90</t>
  </si>
  <si>
    <t>168898</t>
  </si>
  <si>
    <t>15MG TBL FLM 42 II</t>
  </si>
  <si>
    <t>Sertralin</t>
  </si>
  <si>
    <t>53950</t>
  </si>
  <si>
    <t>ZOLOFT</t>
  </si>
  <si>
    <t>125077</t>
  </si>
  <si>
    <t>APO-SIMVA 10</t>
  </si>
  <si>
    <t>10MG TBL FLM 100</t>
  </si>
  <si>
    <t>57339</t>
  </si>
  <si>
    <t>Sumatriptan</t>
  </si>
  <si>
    <t>115449</t>
  </si>
  <si>
    <t>SUMATRIPTAN ACTAVIS</t>
  </si>
  <si>
    <t>50MG TBL OBD 6 II</t>
  </si>
  <si>
    <t>Tizanidin</t>
  </si>
  <si>
    <t>16052</t>
  </si>
  <si>
    <t>SIRDALUD</t>
  </si>
  <si>
    <t>54034</t>
  </si>
  <si>
    <t>240MG TBL RET 100</t>
  </si>
  <si>
    <t>192340</t>
  </si>
  <si>
    <t>2MG TBL NOB 100 I</t>
  </si>
  <si>
    <t>Obvazový materiál, náplasti</t>
  </si>
  <si>
    <t>81039</t>
  </si>
  <si>
    <t>OBINADLO ELASTICKÉ LENKIDEAL</t>
  </si>
  <si>
    <t>10CMX5M,V NATAŽENÉM STAVU,KRÁTKÝ TAH,1KS</t>
  </si>
  <si>
    <t>81040</t>
  </si>
  <si>
    <t>12CMX5M,V NATAŽENÉM STAVU,KRÁTKÝ TAH,1KS</t>
  </si>
  <si>
    <t>Kompresní punčochy a návleky</t>
  </si>
  <si>
    <t>45387</t>
  </si>
  <si>
    <t>PUNČOCHY KOMPRESNÍ LÝTKOVÉ II.K.T.</t>
  </si>
  <si>
    <t>MAXIS COMFORT A-D</t>
  </si>
  <si>
    <t>45389</t>
  </si>
  <si>
    <t>PUNČOCHY KOMPRESNÍ STEHENNÍ II.K.T.</t>
  </si>
  <si>
    <t>MAXIS COMFORT A-G</t>
  </si>
  <si>
    <t>Ortopedicko protetické pomůcky sériově vyráběné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</si>
  <si>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</si>
  <si>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</si>
  <si>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</si>
  <si>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</si>
  <si>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</si>
  <si>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</si>
  <si>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13703</t>
  </si>
  <si>
    <t>ZOVIRAX</t>
  </si>
  <si>
    <t>13704</t>
  </si>
  <si>
    <t>400MG TBL NOB 70</t>
  </si>
  <si>
    <t>50MG/G CRM 5G</t>
  </si>
  <si>
    <t>Analgetika a anestetika, kombinace</t>
  </si>
  <si>
    <t>107143</t>
  </si>
  <si>
    <t>OTIPAX</t>
  </si>
  <si>
    <t>10MG/40MG/G AUR GTT SOL 16G</t>
  </si>
  <si>
    <t>Diazepam</t>
  </si>
  <si>
    <t>69417</t>
  </si>
  <si>
    <t>DIAZEPAM DESITIN RECTAL TUBE</t>
  </si>
  <si>
    <t>5MG RCT SOL 5X2,5ML</t>
  </si>
  <si>
    <t>Enalapril</t>
  </si>
  <si>
    <t>59642</t>
  </si>
  <si>
    <t>ENAP</t>
  </si>
  <si>
    <t>Fenobarbital</t>
  </si>
  <si>
    <t>68578</t>
  </si>
  <si>
    <t>PHENAEMALETTEN</t>
  </si>
  <si>
    <t>15MG TBL NOB 50 I</t>
  </si>
  <si>
    <t>51565</t>
  </si>
  <si>
    <t>NUROFEN PRO DĚTI</t>
  </si>
  <si>
    <t>125MG SUP 12</t>
  </si>
  <si>
    <t>172044</t>
  </si>
  <si>
    <t>LETROX 150</t>
  </si>
  <si>
    <t>150MCG TBL NOB 100 II</t>
  </si>
  <si>
    <t>Paracetamol</t>
  </si>
  <si>
    <t>91249</t>
  </si>
  <si>
    <t>PARALEN 100</t>
  </si>
  <si>
    <t>100MG SUP 5</t>
  </si>
  <si>
    <t>22094</t>
  </si>
  <si>
    <t>ROSEMIG SPRINTAB</t>
  </si>
  <si>
    <t>50MG TBL SUS 6 I</t>
  </si>
  <si>
    <t>Vitamin B1 v kombinaci s vitaminem B6 a/nebo B12</t>
  </si>
  <si>
    <t>11485</t>
  </si>
  <si>
    <t>MILGAMMA N</t>
  </si>
  <si>
    <t>INJ SOL 5X2ML</t>
  </si>
  <si>
    <t>19751</t>
  </si>
  <si>
    <t>DUOMOX 1000</t>
  </si>
  <si>
    <t>1000MG TBL SUS 14</t>
  </si>
  <si>
    <t>Erythromycin, kombinace</t>
  </si>
  <si>
    <t>17110</t>
  </si>
  <si>
    <t>ZINERYT</t>
  </si>
  <si>
    <t>40MG/12MG/ML DRM SOL 1+1X70ML</t>
  </si>
  <si>
    <t>Hydrokortison-butyrát</t>
  </si>
  <si>
    <t>LOCOID 0,1%</t>
  </si>
  <si>
    <t>1MG/G CRM 30G</t>
  </si>
  <si>
    <t>Jiná antibiotika pro lokální aplikaci</t>
  </si>
  <si>
    <t>250IU/100IU/G UNG 10G</t>
  </si>
  <si>
    <t>55759</t>
  </si>
  <si>
    <t>DRM PLV SOL 1</t>
  </si>
  <si>
    <t>Klarithromycin</t>
  </si>
  <si>
    <t>53853</t>
  </si>
  <si>
    <t>46218</t>
  </si>
  <si>
    <t>500MG TBL NOB 100</t>
  </si>
  <si>
    <t>2430</t>
  </si>
  <si>
    <t>500MG VAG TBL 10</t>
  </si>
  <si>
    <t>Mometason</t>
  </si>
  <si>
    <t>192520</t>
  </si>
  <si>
    <t>NASONEX</t>
  </si>
  <si>
    <t>50MCG/DÁV NAS SPR SUS 60DÁV</t>
  </si>
  <si>
    <t>195335</t>
  </si>
  <si>
    <t>OMEPRAZOL FARMAX</t>
  </si>
  <si>
    <t>Tramadol</t>
  </si>
  <si>
    <t>201130</t>
  </si>
  <si>
    <t>TRAMAL</t>
  </si>
  <si>
    <t>100MG SUP 20</t>
  </si>
  <si>
    <t>Triamcinolon a antiseptika</t>
  </si>
  <si>
    <t>4178</t>
  </si>
  <si>
    <t>TRIAMCINOLON E LÉČIVA</t>
  </si>
  <si>
    <t>1MG/10MG/G UNG 1X20G</t>
  </si>
  <si>
    <t>Tribenosid</t>
  </si>
  <si>
    <t>107935</t>
  </si>
  <si>
    <t>GLYVENOL 400</t>
  </si>
  <si>
    <t>400MG CPS MOL 60</t>
  </si>
  <si>
    <t>146900</t>
  </si>
  <si>
    <t>ZOLPIDEM MYLAN</t>
  </si>
  <si>
    <t>146901</t>
  </si>
  <si>
    <t>Azithromycin</t>
  </si>
  <si>
    <t>75605</t>
  </si>
  <si>
    <t>DICLOFENAC AL 25</t>
  </si>
  <si>
    <t>25MG TBL ENT 100</t>
  </si>
  <si>
    <t>Epinefrin (adrenalin)</t>
  </si>
  <si>
    <t>192337</t>
  </si>
  <si>
    <t>EPIPEN</t>
  </si>
  <si>
    <t>300MCG INJ SOL PEP 2X0,3ML</t>
  </si>
  <si>
    <t>Fluoxetin</t>
  </si>
  <si>
    <t>21890</t>
  </si>
  <si>
    <t>PROZAC</t>
  </si>
  <si>
    <t>20MG CPS DUR 28</t>
  </si>
  <si>
    <t>215978</t>
  </si>
  <si>
    <t>Ketoprofen</t>
  </si>
  <si>
    <t>16287</t>
  </si>
  <si>
    <t>FASTUM</t>
  </si>
  <si>
    <t>25MG/G GEL 100G</t>
  </si>
  <si>
    <t>115399</t>
  </si>
  <si>
    <t>25MG/G GEL 100G+DÁVKOVAČ</t>
  </si>
  <si>
    <t>Kyselina ursodeoxycholová</t>
  </si>
  <si>
    <t>97864</t>
  </si>
  <si>
    <t>URSOSAN</t>
  </si>
  <si>
    <t>250MG CPS DUR 50</t>
  </si>
  <si>
    <t>124343</t>
  </si>
  <si>
    <t>124345</t>
  </si>
  <si>
    <t>5MG TBL FLM 60 I</t>
  </si>
  <si>
    <t>Loperamid</t>
  </si>
  <si>
    <t>132604</t>
  </si>
  <si>
    <t>Mefenoxalon</t>
  </si>
  <si>
    <t>85656</t>
  </si>
  <si>
    <t>DORSIFLEX</t>
  </si>
  <si>
    <t>Metoklopramid</t>
  </si>
  <si>
    <t>10MG TBL NOB 40</t>
  </si>
  <si>
    <t>155871</t>
  </si>
  <si>
    <t>12892</t>
  </si>
  <si>
    <t>12893</t>
  </si>
  <si>
    <t>TBL NOB 60X100MG</t>
  </si>
  <si>
    <t>17187</t>
  </si>
  <si>
    <t>NIMESIL</t>
  </si>
  <si>
    <t>100MG POR GRA SUS 30</t>
  </si>
  <si>
    <t>Norethisteron</t>
  </si>
  <si>
    <t>125226</t>
  </si>
  <si>
    <t>NORETHISTERON ZENTIVA</t>
  </si>
  <si>
    <t>Oxazepam</t>
  </si>
  <si>
    <t>1940</t>
  </si>
  <si>
    <t>OXAZEPAM LÉČIVA</t>
  </si>
  <si>
    <t>10MG TBL NOB 20</t>
  </si>
  <si>
    <t>88708</t>
  </si>
  <si>
    <t>ALGIFEN</t>
  </si>
  <si>
    <t>500MG/5,25MG/0,1MG TBL NOB 20</t>
  </si>
  <si>
    <t>Ranitidin</t>
  </si>
  <si>
    <t>96056</t>
  </si>
  <si>
    <t>RANISAN</t>
  </si>
  <si>
    <t>150MG TBL FLM 30</t>
  </si>
  <si>
    <t>Salbutamol</t>
  </si>
  <si>
    <t>1147</t>
  </si>
  <si>
    <t>50MG TBL OBD 100</t>
  </si>
  <si>
    <t>37,5MG/325MG TBL FLM 30</t>
  </si>
  <si>
    <t>17929</t>
  </si>
  <si>
    <t>37,5MG/325MG TBL FLM 60</t>
  </si>
  <si>
    <t>198057</t>
  </si>
  <si>
    <t>SANVAL</t>
  </si>
  <si>
    <t>16054</t>
  </si>
  <si>
    <t>80MG TBL PRO 7</t>
  </si>
  <si>
    <t>10081</t>
  </si>
  <si>
    <t>75490</t>
  </si>
  <si>
    <t>KLACID 250</t>
  </si>
  <si>
    <t>250MG TBL FLM 14</t>
  </si>
  <si>
    <t>Methylprednisolon-aceponát</t>
  </si>
  <si>
    <t>85344</t>
  </si>
  <si>
    <t>ADVANTAN</t>
  </si>
  <si>
    <t>1MG/G CRM 10G</t>
  </si>
  <si>
    <t>Nafazolin</t>
  </si>
  <si>
    <t>811</t>
  </si>
  <si>
    <t>SANORIN 0,5 PM</t>
  </si>
  <si>
    <t>0,5MG/ML NAS GTT SOL 1X10ML</t>
  </si>
  <si>
    <t>1711</t>
  </si>
  <si>
    <t>300MG TBL NOB 100</t>
  </si>
  <si>
    <t>6618</t>
  </si>
  <si>
    <t>NEUROL 0,5</t>
  </si>
  <si>
    <t>90959</t>
  </si>
  <si>
    <t>163114</t>
  </si>
  <si>
    <t>19595</t>
  </si>
  <si>
    <t>40MG TBL FLM 90 BLI AL</t>
  </si>
  <si>
    <t>93015</t>
  </si>
  <si>
    <t>101172</t>
  </si>
  <si>
    <t>30543</t>
  </si>
  <si>
    <t>5MG/10MG TBL FLM 30</t>
  </si>
  <si>
    <t>3824</t>
  </si>
  <si>
    <t>10MG TBL FLM 28</t>
  </si>
  <si>
    <t>94163</t>
  </si>
  <si>
    <t>CONCOR 10</t>
  </si>
  <si>
    <t>Cilazapril</t>
  </si>
  <si>
    <t>125441</t>
  </si>
  <si>
    <t>INHIBACE</t>
  </si>
  <si>
    <t>5MG TBL FLM 100</t>
  </si>
  <si>
    <t>17433</t>
  </si>
  <si>
    <t>20MG TBL FLM 60</t>
  </si>
  <si>
    <t>198919</t>
  </si>
  <si>
    <t>CITALOPRAM ORION</t>
  </si>
  <si>
    <t>168375</t>
  </si>
  <si>
    <t>150MG CPS DUR 60</t>
  </si>
  <si>
    <t>28812</t>
  </si>
  <si>
    <t>5MG POR TBL DIS 90</t>
  </si>
  <si>
    <t>185330</t>
  </si>
  <si>
    <t>0,5MG/ML POR SOL 120ML+LŽIČKA</t>
  </si>
  <si>
    <t>Dexamethason a antiinfektiva</t>
  </si>
  <si>
    <t>OPH GTT SUS 5ML</t>
  </si>
  <si>
    <t>185435</t>
  </si>
  <si>
    <t>132908</t>
  </si>
  <si>
    <t>Doxazosin</t>
  </si>
  <si>
    <t>45214</t>
  </si>
  <si>
    <t>ZOXON 2</t>
  </si>
  <si>
    <t>12738</t>
  </si>
  <si>
    <t>200MG TBL NOB 20</t>
  </si>
  <si>
    <t>203055</t>
  </si>
  <si>
    <t>EPLERENON SANDOZ</t>
  </si>
  <si>
    <t>11014</t>
  </si>
  <si>
    <t>267MG CPS DUR 90</t>
  </si>
  <si>
    <t>Flukonazol</t>
  </si>
  <si>
    <t>66037</t>
  </si>
  <si>
    <t>100MG CPS DUR 7</t>
  </si>
  <si>
    <t>Flutikason-furoát</t>
  </si>
  <si>
    <t>29816</t>
  </si>
  <si>
    <t>AVAMYS 27,5 MIKROGRAMŮ</t>
  </si>
  <si>
    <t>27,5MCG/DÁV NAS SPR SUS 1X120D</t>
  </si>
  <si>
    <t>200992</t>
  </si>
  <si>
    <t>80MG TBL PRO 28</t>
  </si>
  <si>
    <t>30MG TBL RET 120</t>
  </si>
  <si>
    <t>147113</t>
  </si>
  <si>
    <t>30MG TBL RET 60</t>
  </si>
  <si>
    <t>12121</t>
  </si>
  <si>
    <t>Glycerol-trinitrát</t>
  </si>
  <si>
    <t>231</t>
  </si>
  <si>
    <t>NITROGLYCERIN-SLOVAKOFARMA</t>
  </si>
  <si>
    <t>0,5MG TBL SLG 20</t>
  </si>
  <si>
    <t>85071</t>
  </si>
  <si>
    <t>NITROMINT</t>
  </si>
  <si>
    <t>0,4MG/DÁV SPR SLG 10G I</t>
  </si>
  <si>
    <t>Cholekalciferol</t>
  </si>
  <si>
    <t>12023</t>
  </si>
  <si>
    <t>VIGANTOL</t>
  </si>
  <si>
    <t>0,5MG/ML POR GTT SOL 1X10ML</t>
  </si>
  <si>
    <t>48261</t>
  </si>
  <si>
    <t>3300IU/250IU/G DRM PLV ADS 1X2</t>
  </si>
  <si>
    <t>Jiná oftalmologika</t>
  </si>
  <si>
    <t>56119</t>
  </si>
  <si>
    <t>JODID DRASELNÝ+SODNÝ 2% UNIM.PH</t>
  </si>
  <si>
    <t>20MG/20MG/ML OPH GTT SOL 10ML</t>
  </si>
  <si>
    <t>53189</t>
  </si>
  <si>
    <t>KLACID SR</t>
  </si>
  <si>
    <t>500MG TBL RET 7</t>
  </si>
  <si>
    <t>203854</t>
  </si>
  <si>
    <t>100MG TBL ENT 98</t>
  </si>
  <si>
    <t>188850</t>
  </si>
  <si>
    <t>100MG TBL ENT 100 I</t>
  </si>
  <si>
    <t>13808</t>
  </si>
  <si>
    <t>250MG CPS DUR 100</t>
  </si>
  <si>
    <t>Léčiva k terapii onemocnění jater</t>
  </si>
  <si>
    <t>137177</t>
  </si>
  <si>
    <t>5MG TBL FLM 90 II</t>
  </si>
  <si>
    <t>85142</t>
  </si>
  <si>
    <t>Linagliptin</t>
  </si>
  <si>
    <t>168451</t>
  </si>
  <si>
    <t>TRAJENTA</t>
  </si>
  <si>
    <t>5MG TBL FLM 90X1</t>
  </si>
  <si>
    <t>Lisinopril</t>
  </si>
  <si>
    <t>11006</t>
  </si>
  <si>
    <t>DIROTON</t>
  </si>
  <si>
    <t>Mebendazol</t>
  </si>
  <si>
    <t>122198</t>
  </si>
  <si>
    <t>VERMOX</t>
  </si>
  <si>
    <t>100MG TBL NOB 6</t>
  </si>
  <si>
    <t>164639</t>
  </si>
  <si>
    <t>500MG TBL FLM 50</t>
  </si>
  <si>
    <t>46980</t>
  </si>
  <si>
    <t>200MG TBL PRO 100</t>
  </si>
  <si>
    <t>58042</t>
  </si>
  <si>
    <t>Mirtazapin</t>
  </si>
  <si>
    <t>16647</t>
  </si>
  <si>
    <t>MIRZATEN</t>
  </si>
  <si>
    <t>45MG TBL FLM 30</t>
  </si>
  <si>
    <t>192205</t>
  </si>
  <si>
    <t>1MG/G UNG 1X30G</t>
  </si>
  <si>
    <t>192521</t>
  </si>
  <si>
    <t>50MCG/DÁV NAS SPR SUS 140DÁV</t>
  </si>
  <si>
    <t>76976</t>
  </si>
  <si>
    <t>DRM UNG 1X30GM 0.1%</t>
  </si>
  <si>
    <t>16926</t>
  </si>
  <si>
    <t>MOXOSTAD</t>
  </si>
  <si>
    <t>0,3MG TBL FLM 100</t>
  </si>
  <si>
    <t>40388</t>
  </si>
  <si>
    <t>POR TBL FLM 30X0,4MG</t>
  </si>
  <si>
    <t>215166</t>
  </si>
  <si>
    <t>0,4MG TBL FLM 98 I</t>
  </si>
  <si>
    <t>215165</t>
  </si>
  <si>
    <t>0,4MG TBL FLM 30 I</t>
  </si>
  <si>
    <t>14811</t>
  </si>
  <si>
    <t>CPS ETD 50X25000UT</t>
  </si>
  <si>
    <t>200309</t>
  </si>
  <si>
    <t>25000U CPS ETD 50</t>
  </si>
  <si>
    <t>213479</t>
  </si>
  <si>
    <t>Naftidrofuryl</t>
  </si>
  <si>
    <t>66015</t>
  </si>
  <si>
    <t>ENELBIN 100 RETARD</t>
  </si>
  <si>
    <t>112572</t>
  </si>
  <si>
    <t>NEBIVOLOL SANDOZ</t>
  </si>
  <si>
    <t>66046</t>
  </si>
  <si>
    <t>30MG/G GEL 100</t>
  </si>
  <si>
    <t>70933</t>
  </si>
  <si>
    <t>ORTANOL</t>
  </si>
  <si>
    <t>Oxybutynin</t>
  </si>
  <si>
    <t>66791</t>
  </si>
  <si>
    <t>DITROPAN</t>
  </si>
  <si>
    <t>119688</t>
  </si>
  <si>
    <t>180658</t>
  </si>
  <si>
    <t>40MG TBL ENT 100 H</t>
  </si>
  <si>
    <t>180653</t>
  </si>
  <si>
    <t>40MG TBL ENT 100 H I</t>
  </si>
  <si>
    <t>124093</t>
  </si>
  <si>
    <t>5MG/5MG TBL NOB 120</t>
  </si>
  <si>
    <t>124135</t>
  </si>
  <si>
    <t>10MG/10MG TBL NOB 120</t>
  </si>
  <si>
    <t>124121</t>
  </si>
  <si>
    <t>10MG/5MG TBL NOB 120</t>
  </si>
  <si>
    <t>Pikosíran sodný, kombinace</t>
  </si>
  <si>
    <t>160806</t>
  </si>
  <si>
    <t>PICOPREP</t>
  </si>
  <si>
    <t>10MG/3,5G/12G POR PLV SOL 2</t>
  </si>
  <si>
    <t>56983</t>
  </si>
  <si>
    <t>115590</t>
  </si>
  <si>
    <t>5MG/25MG TBL NOB 30</t>
  </si>
  <si>
    <t>Risperidon</t>
  </si>
  <si>
    <t>46965</t>
  </si>
  <si>
    <t>RISPERDAL</t>
  </si>
  <si>
    <t>1MG TBL FLM 60</t>
  </si>
  <si>
    <t>148070</t>
  </si>
  <si>
    <t>49706</t>
  </si>
  <si>
    <t>CRESTOR</t>
  </si>
  <si>
    <t>Sildenafil</t>
  </si>
  <si>
    <t>149958</t>
  </si>
  <si>
    <t>SILDENAFIL ACTAVIS</t>
  </si>
  <si>
    <t>100MG TBL FLM 8</t>
  </si>
  <si>
    <t>166801</t>
  </si>
  <si>
    <t>OLVION</t>
  </si>
  <si>
    <t>143428</t>
  </si>
  <si>
    <t>SILDENAFIL SANDOZ</t>
  </si>
  <si>
    <t>100MG TBL NOB 8</t>
  </si>
  <si>
    <t>50MG TBL FLM 4</t>
  </si>
  <si>
    <t>157612</t>
  </si>
  <si>
    <t>SILDENAFIL APOTEX</t>
  </si>
  <si>
    <t>157898</t>
  </si>
  <si>
    <t>SILDENAFIL MYLAN</t>
  </si>
  <si>
    <t>100MG TBL FLM 4</t>
  </si>
  <si>
    <t>157899</t>
  </si>
  <si>
    <t>54498</t>
  </si>
  <si>
    <t>ZOCOR</t>
  </si>
  <si>
    <t>49014</t>
  </si>
  <si>
    <t>SOTAHEXAL 80</t>
  </si>
  <si>
    <t>Sulfasalazin</t>
  </si>
  <si>
    <t>47712</t>
  </si>
  <si>
    <t>SALAZOPYRIN EN</t>
  </si>
  <si>
    <t>500MG TBL ENT 100</t>
  </si>
  <si>
    <t>Tadalafil</t>
  </si>
  <si>
    <t>29258</t>
  </si>
  <si>
    <t>CIALIS</t>
  </si>
  <si>
    <t>14498</t>
  </si>
  <si>
    <t>0,4MG TBL PRO 100</t>
  </si>
  <si>
    <t>167852</t>
  </si>
  <si>
    <t>80MG/5MG TBL NOB 28</t>
  </si>
  <si>
    <t>193874</t>
  </si>
  <si>
    <t>40MG/12,5MG TBL NOB 28 II</t>
  </si>
  <si>
    <t>Thiethylperazin</t>
  </si>
  <si>
    <t>6,5MG SUP 6</t>
  </si>
  <si>
    <t>90MG TBL FLM 56 KALBLI</t>
  </si>
  <si>
    <t>57793</t>
  </si>
  <si>
    <t>TRAMAL KAPKY 100 MG/1 ML</t>
  </si>
  <si>
    <t>100MG/ML POR GTT SOL 1X96ML</t>
  </si>
  <si>
    <t>Vaginální kroužek s progestinem a estrogenem</t>
  </si>
  <si>
    <t>120188</t>
  </si>
  <si>
    <t>NUVARING</t>
  </si>
  <si>
    <t>0,12MG/0,015MG/24H VAG INS 3</t>
  </si>
  <si>
    <t>189079</t>
  </si>
  <si>
    <t>CALCICHEW D3 LEMON</t>
  </si>
  <si>
    <t>500MG/400IU TBL MND 60</t>
  </si>
  <si>
    <t>189088</t>
  </si>
  <si>
    <t>71950</t>
  </si>
  <si>
    <t>215965</t>
  </si>
  <si>
    <t>240MG TBL PRO 100</t>
  </si>
  <si>
    <t>Vildagliptin</t>
  </si>
  <si>
    <t>29199</t>
  </si>
  <si>
    <t>GALVUS</t>
  </si>
  <si>
    <t>50MG TBL NOB 56</t>
  </si>
  <si>
    <t>16286</t>
  </si>
  <si>
    <t>STILNOX</t>
  </si>
  <si>
    <t>132603</t>
  </si>
  <si>
    <t>37MG/5MG/0,01MG CPS MOL 100</t>
  </si>
  <si>
    <t>193747</t>
  </si>
  <si>
    <t>5MG TBL FLM 168</t>
  </si>
  <si>
    <t>168327</t>
  </si>
  <si>
    <t>2,5MG TBL FLM 60</t>
  </si>
  <si>
    <t>193741</t>
  </si>
  <si>
    <t>2,5MG TBL FLM 168</t>
  </si>
  <si>
    <t>Orlistat</t>
  </si>
  <si>
    <t>157966</t>
  </si>
  <si>
    <t>ORLISTAT SANDOZ</t>
  </si>
  <si>
    <t>120MG CPS DUR 84</t>
  </si>
  <si>
    <t>45964</t>
  </si>
  <si>
    <t>SERETIDE DISKUS</t>
  </si>
  <si>
    <t>50MCG/250MCG INH PLV DOS 1X60D</t>
  </si>
  <si>
    <t>Aciklovir, kombinace</t>
  </si>
  <si>
    <t>180938</t>
  </si>
  <si>
    <t>ZOVIRAX DUO</t>
  </si>
  <si>
    <t>50MG/G+10MG/G CRM 1X2G I</t>
  </si>
  <si>
    <t>190975</t>
  </si>
  <si>
    <t>10MG/2,5MG/10MG TBL FLM 90(3X3</t>
  </si>
  <si>
    <t>166760</t>
  </si>
  <si>
    <t>Bupropion a naltrexon</t>
  </si>
  <si>
    <t>210388</t>
  </si>
  <si>
    <t>MYSIMBA</t>
  </si>
  <si>
    <t>8MG/90MG TBL PRO 112</t>
  </si>
  <si>
    <t>*1004</t>
  </si>
  <si>
    <t>*1014</t>
  </si>
  <si>
    <t>19580</t>
  </si>
  <si>
    <t>OBINADLO ELASTICKÉ UNIVERSÁLNÍ LENKELAST</t>
  </si>
  <si>
    <t>12X5M V NATAŽENÉM STAVU,STŘEDNÍ TAH,1KS</t>
  </si>
  <si>
    <t>96977</t>
  </si>
  <si>
    <t>Betamethason</t>
  </si>
  <si>
    <t>17169</t>
  </si>
  <si>
    <t>0,5MG/20MG/G DRM SOL 100ML</t>
  </si>
  <si>
    <t>75632</t>
  </si>
  <si>
    <t>Dosulepin</t>
  </si>
  <si>
    <t>4207</t>
  </si>
  <si>
    <t>PROTHIADEN 25</t>
  </si>
  <si>
    <t>25MG TBL OBD 30</t>
  </si>
  <si>
    <t>107794</t>
  </si>
  <si>
    <t>4MG TBL NOB 90</t>
  </si>
  <si>
    <t>202905</t>
  </si>
  <si>
    <t>Klotrimazol</t>
  </si>
  <si>
    <t>10MG/G DRM PST 1X30G</t>
  </si>
  <si>
    <t>15010</t>
  </si>
  <si>
    <t>15MG TBL FLM 10</t>
  </si>
  <si>
    <t>Nebivolol a thiazidy</t>
  </si>
  <si>
    <t>120263</t>
  </si>
  <si>
    <t>NEBILET PLUS H</t>
  </si>
  <si>
    <t>5MG/12,5MG TBL FLM 28</t>
  </si>
  <si>
    <t>45460</t>
  </si>
  <si>
    <t>PUNČOCHY KOMPRESNÍ LÝTKOVÉ III.K.T.</t>
  </si>
  <si>
    <t>LONARIS EXTRA C VELIKOST 1,2,3 A-D</t>
  </si>
  <si>
    <t>45394</t>
  </si>
  <si>
    <t>MAXIS CLASSIC A-D</t>
  </si>
  <si>
    <t>155936</t>
  </si>
  <si>
    <t>HERPESIN 400</t>
  </si>
  <si>
    <t>400MG TBL NOB 25</t>
  </si>
  <si>
    <t>155937</t>
  </si>
  <si>
    <t>400MG TBL NOB 50</t>
  </si>
  <si>
    <t>Norfloxacin</t>
  </si>
  <si>
    <t>44087</t>
  </si>
  <si>
    <t>GYRABLOCK 400</t>
  </si>
  <si>
    <t>Antibiotika v kombinaci s ostatními léčivy</t>
  </si>
  <si>
    <t>1077</t>
  </si>
  <si>
    <t>OPHTHALMO-FRAMYKOIN COMP.</t>
  </si>
  <si>
    <t>OPH UNG 5G</t>
  </si>
  <si>
    <t>Kombinace různých antibiotik</t>
  </si>
  <si>
    <t>1076</t>
  </si>
  <si>
    <t>OPHTHALMO-FRAMYKOIN</t>
  </si>
  <si>
    <t>124342</t>
  </si>
  <si>
    <t>5MG TBL FLM 28 I</t>
  </si>
  <si>
    <t>Mupirocin</t>
  </si>
  <si>
    <t>90778</t>
  </si>
  <si>
    <t>BACTROBAN</t>
  </si>
  <si>
    <t>20MG/G UNG 15G</t>
  </si>
  <si>
    <t>Oxikonazol</t>
  </si>
  <si>
    <t>99248</t>
  </si>
  <si>
    <t>MYFUNGAR</t>
  </si>
  <si>
    <t>10MG/G CRM 30G</t>
  </si>
  <si>
    <t>180087</t>
  </si>
  <si>
    <t>160MCG/4,5MCG INH PLV 1X120DÁV</t>
  </si>
  <si>
    <t>216284</t>
  </si>
  <si>
    <t>100MG TBL NOB 90</t>
  </si>
  <si>
    <t>125052</t>
  </si>
  <si>
    <t>125050</t>
  </si>
  <si>
    <t>10MG TBL NOB 90</t>
  </si>
  <si>
    <t>Betamethason a antibiotika</t>
  </si>
  <si>
    <t>17170</t>
  </si>
  <si>
    <t>BELOGENT</t>
  </si>
  <si>
    <t>0,5MG/1MG/G CRM 30G</t>
  </si>
  <si>
    <t>Bisoprolol a thiazidy</t>
  </si>
  <si>
    <t>13603</t>
  </si>
  <si>
    <t>LODOZ</t>
  </si>
  <si>
    <t>5MG/6,25MG TBL FLM 30</t>
  </si>
  <si>
    <t>132523</t>
  </si>
  <si>
    <t>168376</t>
  </si>
  <si>
    <t>110MG CPS DUR 180(3X60X1) I</t>
  </si>
  <si>
    <t>2547</t>
  </si>
  <si>
    <t>OPH UNG 3,5G</t>
  </si>
  <si>
    <t>119672</t>
  </si>
  <si>
    <t>DICLOFENAC DUO PHARMASWISS</t>
  </si>
  <si>
    <t>75MG CPS RDR 30 I</t>
  </si>
  <si>
    <t>58142</t>
  </si>
  <si>
    <t>DICLOFENAC AL 50</t>
  </si>
  <si>
    <t>50MG TBL ENT 30</t>
  </si>
  <si>
    <t>75631</t>
  </si>
  <si>
    <t>174346</t>
  </si>
  <si>
    <t>203074</t>
  </si>
  <si>
    <t>50MG TBL FLM 100X1</t>
  </si>
  <si>
    <t>174345</t>
  </si>
  <si>
    <t>50MG TBL FLM 98</t>
  </si>
  <si>
    <t>174358</t>
  </si>
  <si>
    <t>203073</t>
  </si>
  <si>
    <t>50MG TBL FLM 98X1</t>
  </si>
  <si>
    <t>7513</t>
  </si>
  <si>
    <t>10MG TBL NOB 100 A</t>
  </si>
  <si>
    <t>Flutikason</t>
  </si>
  <si>
    <t>42466</t>
  </si>
  <si>
    <t>125MCG/DÁV INH SUS PSS 120DÁV</t>
  </si>
  <si>
    <t>94805</t>
  </si>
  <si>
    <t>119699</t>
  </si>
  <si>
    <t>0,5MG TBL OBD 200(4X50)</t>
  </si>
  <si>
    <t>170760</t>
  </si>
  <si>
    <t>MOMMOX</t>
  </si>
  <si>
    <t>0,05MG/DÁV NAS SPR SUS 140DÁV</t>
  </si>
  <si>
    <t>Organismy produkující kyselinu mléčnou</t>
  </si>
  <si>
    <t>9158</t>
  </si>
  <si>
    <t>POR SOL 30ML</t>
  </si>
  <si>
    <t>180647</t>
  </si>
  <si>
    <t>40MG TBL ENT 98 II</t>
  </si>
  <si>
    <t>180681</t>
  </si>
  <si>
    <t>40MG TBL ENT 90 I</t>
  </si>
  <si>
    <t>Prednisolon</t>
  </si>
  <si>
    <t>92410</t>
  </si>
  <si>
    <t>ALPICORT F</t>
  </si>
  <si>
    <t>0,05MG/ML+2MG/ML+4MG/ML DRM SO</t>
  </si>
  <si>
    <t>168899</t>
  </si>
  <si>
    <t>15MG TBL FLM 98 II</t>
  </si>
  <si>
    <t>184457</t>
  </si>
  <si>
    <t>20MG TBL FLM 90X1</t>
  </si>
  <si>
    <t>Rutosid, kombinace</t>
  </si>
  <si>
    <t>96303</t>
  </si>
  <si>
    <t>ASCORUTIN</t>
  </si>
  <si>
    <t>100MG/20MG TBL FLM 50</t>
  </si>
  <si>
    <t>152959</t>
  </si>
  <si>
    <t>80MG TBL NOB 90</t>
  </si>
  <si>
    <t>167856</t>
  </si>
  <si>
    <t>80MG/5MG TBL NOB 98</t>
  </si>
  <si>
    <t>167860</t>
  </si>
  <si>
    <t>80MG/10MG TBL NOB 30X1</t>
  </si>
  <si>
    <t>167863</t>
  </si>
  <si>
    <t>80MG/10MG TBL NOB 98</t>
  </si>
  <si>
    <t>29679</t>
  </si>
  <si>
    <t>80MG/12,5MG TBL NOB 90X1</t>
  </si>
  <si>
    <t>189688</t>
  </si>
  <si>
    <t>TEZEO HCT</t>
  </si>
  <si>
    <t>80MG/12,5MG TBL NOB 90</t>
  </si>
  <si>
    <t>193882</t>
  </si>
  <si>
    <t>80MG/12,5MG TBL NOB 98 I</t>
  </si>
  <si>
    <t>193892</t>
  </si>
  <si>
    <t>80MG/25MG TBL NOB 98 I</t>
  </si>
  <si>
    <t>193880</t>
  </si>
  <si>
    <t>40MG/12,5MG TBL NOB 98 II</t>
  </si>
  <si>
    <t>193748</t>
  </si>
  <si>
    <t>5MG TBL FLM 200</t>
  </si>
  <si>
    <t>190960</t>
  </si>
  <si>
    <t>5MG/1,25MG/5MG TBL FLM 90(3X30</t>
  </si>
  <si>
    <t>206481</t>
  </si>
  <si>
    <t>TONANDA</t>
  </si>
  <si>
    <t>2MG/5MG/0,625MG TBL NOB 10</t>
  </si>
  <si>
    <t>206516</t>
  </si>
  <si>
    <t>8MG/5MG/2,5MG TBL NOB 90</t>
  </si>
  <si>
    <t>Empagliflozin</t>
  </si>
  <si>
    <t>210022</t>
  </si>
  <si>
    <t>JARDIANCE</t>
  </si>
  <si>
    <t>10MG TBL FLM 28X1</t>
  </si>
  <si>
    <t>45011</t>
  </si>
  <si>
    <t>500MG TBL FLM 6</t>
  </si>
  <si>
    <t>Butamirát</t>
  </si>
  <si>
    <t>15374</t>
  </si>
  <si>
    <t>SINECOD</t>
  </si>
  <si>
    <t>50MG TBL PRO 10</t>
  </si>
  <si>
    <t>17111</t>
  </si>
  <si>
    <t>40MG/12MG/ML DRM SOL 1+1X90ML</t>
  </si>
  <si>
    <t>Jiná střevní antiinfektiva</t>
  </si>
  <si>
    <t>250MG TBL FLM 20</t>
  </si>
  <si>
    <t>124338</t>
  </si>
  <si>
    <t>5MG TBL FLM 7 I</t>
  </si>
  <si>
    <t>Loperamid, kombinace</t>
  </si>
  <si>
    <t>203811</t>
  </si>
  <si>
    <t>LOPERON DUO EFEKT</t>
  </si>
  <si>
    <t>2MG/125MG TBL NOB 6 II</t>
  </si>
  <si>
    <t>163149</t>
  </si>
  <si>
    <t>Pseudoefedrin, kombinace</t>
  </si>
  <si>
    <t>202896</t>
  </si>
  <si>
    <t>120MG/5MG TBL PRO 30 II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</si>
  <si>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</si>
  <si>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</si>
  <si>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</si>
  <si>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</si>
  <si>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C02AC05 - Moxonidin</t>
  </si>
  <si>
    <t>M01AX17 - Nimesulid</t>
  </si>
  <si>
    <t>C10AA01 - Simvastatin</t>
  </si>
  <si>
    <t>N02AX02 - Tramadol</t>
  </si>
  <si>
    <t>R01AD09 - Mometason</t>
  </si>
  <si>
    <t>R06AE09 - Levocetirizin</t>
  </si>
  <si>
    <t>A02BA02 - Ranitidin</t>
  </si>
  <si>
    <t>C09DA01 - Losartan a diuretika</t>
  </si>
  <si>
    <t>N06AX11 - Mirtazapin</t>
  </si>
  <si>
    <t>R03AL04 - Indakaterol a glycopyrronium-bromid</t>
  </si>
  <si>
    <t>R03AC13 - Formoterol</t>
  </si>
  <si>
    <t>C09BA06 - Chinapril a diuretika</t>
  </si>
  <si>
    <t>N02CC01 - Sumatriptan</t>
  </si>
  <si>
    <t>R05CB06 - Ambroxol</t>
  </si>
  <si>
    <t>N07CA01 - Betahistin</t>
  </si>
  <si>
    <t>L02BB03 - Bikalutamid</t>
  </si>
  <si>
    <t>C07BB07 - Bisoprolol a thiazidy</t>
  </si>
  <si>
    <t>C09BA05 - Ramipril a diuretika</t>
  </si>
  <si>
    <t>G04CB01 - Finasterid</t>
  </si>
  <si>
    <t>R06AX27 - Desloratadin</t>
  </si>
  <si>
    <t>R03BB06 - Glykopyrronium-bromid</t>
  </si>
  <si>
    <t>R03AK07 - Formoterol a budesonid</t>
  </si>
  <si>
    <t>C10AB05 - Fenofibrát</t>
  </si>
  <si>
    <t>R03BB06</t>
  </si>
  <si>
    <t>44MCG INH PLV CPS DUR 30X1+1INH</t>
  </si>
  <si>
    <t>C02AC05</t>
  </si>
  <si>
    <t>C09BA05</t>
  </si>
  <si>
    <t>C09BA06</t>
  </si>
  <si>
    <t>C09DA01</t>
  </si>
  <si>
    <t>C10AA01</t>
  </si>
  <si>
    <t>N02CC01</t>
  </si>
  <si>
    <t>R06AE09</t>
  </si>
  <si>
    <t>R06AX27</t>
  </si>
  <si>
    <t>R03AL04</t>
  </si>
  <si>
    <t>85MCG/43MCG INH PLV CPS DUR 30X1+1INH</t>
  </si>
  <si>
    <t>C10AB05</t>
  </si>
  <si>
    <t>L02BB03</t>
  </si>
  <si>
    <t>N07CA01</t>
  </si>
  <si>
    <t>AVERTIN 24 MG</t>
  </si>
  <si>
    <t>R01AD09</t>
  </si>
  <si>
    <t>R03AK07</t>
  </si>
  <si>
    <t>A02BA02</t>
  </si>
  <si>
    <t>G04CB01</t>
  </si>
  <si>
    <t>M01AX17</t>
  </si>
  <si>
    <t>R03AC13</t>
  </si>
  <si>
    <t>25MCG/125MCG/DÁV INH SUS PSS 120DÁV</t>
  </si>
  <si>
    <t>R05CB06</t>
  </si>
  <si>
    <t>N02AX02</t>
  </si>
  <si>
    <t>N06AX11</t>
  </si>
  <si>
    <t>50MCG/250MCG INH PLV DOS 1X60DÁV</t>
  </si>
  <si>
    <t>C07BB07</t>
  </si>
  <si>
    <t>Přehled plnění PL - Preskripce léčivých přípravků - orientační přehled</t>
  </si>
  <si>
    <t>50115001     kardiostimulátory (sk.Z517)</t>
  </si>
  <si>
    <t>50115073     ZPr - katetry PCI (Z536)</t>
  </si>
  <si>
    <t>50115077     ZPr - stenty lékové (Z540)</t>
  </si>
  <si>
    <t>5015</t>
  </si>
  <si>
    <t>lůžkové oddělení ECMO</t>
  </si>
  <si>
    <t>lůžkové oddělení ECMO Celkem</t>
  </si>
  <si>
    <t>ZA315</t>
  </si>
  <si>
    <t>Kompresa NT 5 x 5 cm/2 ks sterilní 26501</t>
  </si>
  <si>
    <t>ZA319</t>
  </si>
  <si>
    <t>Náplast durapore 2,50 cm x 9,14 m bal. á 12 ks 1538-1</t>
  </si>
  <si>
    <t>ZA329</t>
  </si>
  <si>
    <t>Obinadlo fixa crep   6 cm x 4 m 1323100102</t>
  </si>
  <si>
    <t>ZA331</t>
  </si>
  <si>
    <t>Obinadlo fixa crep 10 cm x 4 m 1323100104</t>
  </si>
  <si>
    <t>ZA333</t>
  </si>
  <si>
    <t>Krytí aquacel Ag hydrofibre 10 x 10 cm á 10 ks 0081082 403708</t>
  </si>
  <si>
    <t>ZA337</t>
  </si>
  <si>
    <t>Náplast softpore 1,25 cm x 9,15 m bal. á 24 ks 1320103111</t>
  </si>
  <si>
    <t>ZA443</t>
  </si>
  <si>
    <t>Šátek trojcípý pletený 125 x 85 x 85 cm 20001</t>
  </si>
  <si>
    <t>ZA446</t>
  </si>
  <si>
    <t>Vata buničitá přířezy 20 x 30 cm 1230200129</t>
  </si>
  <si>
    <t>ZA454</t>
  </si>
  <si>
    <t>Kompresa AB 10 x 10 cm/1 ks sterilní NT savá 1230114011</t>
  </si>
  <si>
    <t>ZA459</t>
  </si>
  <si>
    <t>Kompresa AB 10 x 20 cm/1 ks sterilní NT savá 1230114021</t>
  </si>
  <si>
    <t>ZA464</t>
  </si>
  <si>
    <t>Kompresa NT 10 x 10 cm/2 ks sterilní 26520</t>
  </si>
  <si>
    <t>ZA466</t>
  </si>
  <si>
    <t>Tyčinka vatová sterilní 14 cm bal. á 200 ks 9679501</t>
  </si>
  <si>
    <t>ZA507</t>
  </si>
  <si>
    <t>Náplast tegaderm 8,5 cm x 10,5 cm bal. á 50 ks s výřezem 1635</t>
  </si>
  <si>
    <t>ZA537</t>
  </si>
  <si>
    <t>Krytí mepilex heel 13 x 20 cm bal. á 5 ks 288100-01</t>
  </si>
  <si>
    <t>ZA540</t>
  </si>
  <si>
    <t>Náplast omnifix E 15 cm x 10 m 9006513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</si>
  <si>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</si>
  <si>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</si>
  <si>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</si>
  <si>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</si>
  <si>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</si>
  <si>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bal. á 50 ks 9008054</t>
  </si>
  <si>
    <t>ZA563</t>
  </si>
  <si>
    <t>Kompresa AB 20 x 20 cm/1 ks sterilní NT savá 1230114041</t>
  </si>
  <si>
    <t>ZA582</t>
  </si>
  <si>
    <t>Tampon sterilní small bal. á 100 ks 156760</t>
  </si>
  <si>
    <t>ZA593</t>
  </si>
  <si>
    <t>Tampon sterilní stáčený 20 x 20 cm / 5 ks 28003+</t>
  </si>
  <si>
    <t>ZA643</t>
  </si>
  <si>
    <t>Kompresa vliwasoft 10 x 20 nesterilní á 100 ks 12070</t>
  </si>
  <si>
    <t>ZC100</t>
  </si>
  <si>
    <t>Vata buničitá dělená 2 role / 500 ks 40 x 50 mm 1230200310</t>
  </si>
  <si>
    <t>ZC845</t>
  </si>
  <si>
    <t>Kompresa NT 10 x 20 cm/5 ks sterilní 26621</t>
  </si>
  <si>
    <t>ZC854</t>
  </si>
  <si>
    <t>Kompresa NT 7,5 x 7,5 cm/2 ks sterilní 26510</t>
  </si>
  <si>
    <t>ZC885</t>
  </si>
  <si>
    <t>Náplast omnifix E 10 cm x 10 m 900650</t>
  </si>
  <si>
    <t>ZD104</t>
  </si>
  <si>
    <t>Náplast omniplast 10,0 cm x 10,0 m 9004472 (900535)</t>
  </si>
  <si>
    <t>ZD111</t>
  </si>
  <si>
    <t>Náplast omnifix E 5 cm x 10 m 9006493</t>
  </si>
  <si>
    <t>ZD633</t>
  </si>
  <si>
    <t>Krytí mepilex border sacrum 18 x 18 cm bal. á 5 ks 282000-01</t>
  </si>
  <si>
    <t>ZF352</t>
  </si>
  <si>
    <t>Náplast transpore bílá 2,50 cm x 9,14 m bal. á 12 ks 1534-1</t>
  </si>
  <si>
    <t>ZH012</t>
  </si>
  <si>
    <t>Náplast micropore 2,50 cm x 9,10 m 840W-1</t>
  </si>
  <si>
    <t>ZI558</t>
  </si>
  <si>
    <t>Náplast curapor   7 x   5 cm 22120 ( náhrada za cosmopor )</t>
  </si>
  <si>
    <t>Náplast curapor   7 x   5 cm 32912  (22120,  náhrada za cosmopor )</t>
  </si>
  <si>
    <t>ZI599</t>
  </si>
  <si>
    <t>Náplast curapor 10 x   8 cm 22121 ( náhrada za cosmopor )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</si>
  <si>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</si>
  <si>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</si>
  <si>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</si>
  <si>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</si>
  <si>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</si>
  <si>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</si>
  <si>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</si>
  <si>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ZI974</t>
  </si>
  <si>
    <t>Pěna střední V.A.C M8275052/1</t>
  </si>
  <si>
    <t>ZK759</t>
  </si>
  <si>
    <t>Náplast water resistant cosmos bal. á 20 ks (10+10) 5351233</t>
  </si>
  <si>
    <t>ZA417</t>
  </si>
  <si>
    <t>Krytí mastný tyl lomatuell H 10 x 20, á 10 ks, 23316</t>
  </si>
  <si>
    <t>ZK646</t>
  </si>
  <si>
    <t>Náplast tegaderm CHG 8,5 cm x 11,5 cm na CŽK-antibakt. bal. á 25 ks 1657R</t>
  </si>
  <si>
    <t>ZK920</t>
  </si>
  <si>
    <t>Kanystr Info V.A.C. 500 ml M8275063/1</t>
  </si>
  <si>
    <t>ZL410</t>
  </si>
  <si>
    <t>Krytí gelové Hemagel 100 g A2681147</t>
  </si>
  <si>
    <t>ZL667</t>
  </si>
  <si>
    <t>Náplast tegaderm i.v. advanced 6,5 cm x 7,0 cm bal. á 100 ks 1683</t>
  </si>
  <si>
    <t>ZL668</t>
  </si>
  <si>
    <t>Náplast silikon tape 2,5 cm x 5 m bal. á 12 ks 2770-1</t>
  </si>
  <si>
    <t>ZL669</t>
  </si>
  <si>
    <t>Náplast tegaderm diamond 10,0 cm x 12,0 cm bal. á 50 ks 1686</t>
  </si>
  <si>
    <t>ZL854</t>
  </si>
  <si>
    <t>Krytí mastný tyl jelonet 10 x 10 cm á 36 ks 66007478</t>
  </si>
  <si>
    <t>ZL977</t>
  </si>
  <si>
    <t>Kanystr renasys GO 750 ml 66800916</t>
  </si>
  <si>
    <t>ZL996</t>
  </si>
  <si>
    <t>Obinadlo hyrofilní sterilní  8 cm x 5 m  004310182</t>
  </si>
  <si>
    <t>ZL976</t>
  </si>
  <si>
    <t>Kanystr renasys EZ 800 ml 66800912</t>
  </si>
  <si>
    <t>ZL975</t>
  </si>
  <si>
    <t>Pěna renasys-F malý set (S) 66800794</t>
  </si>
  <si>
    <t>ZL973</t>
  </si>
  <si>
    <t>Pěna renasys-F střední set (M) 66800795</t>
  </si>
  <si>
    <t>ZL974</t>
  </si>
  <si>
    <t>Pěna renasys-F velký set (L) 66800796</t>
  </si>
  <si>
    <t>ZD634</t>
  </si>
  <si>
    <t>Krytí mepilex border sacrum 23 x 23 cm bal. á 5 ks 282400-01</t>
  </si>
  <si>
    <t>ZA545</t>
  </si>
  <si>
    <t>Krytí hydrogelové nu-gel s algin. 15 g bal. á 10 ks SYSMNG415EE AKCE 1 + 1</t>
  </si>
  <si>
    <t>ZC718</t>
  </si>
  <si>
    <t>Náplast softpore 5,00 cm x 9,15 m bal. á 6 ks 1320103113</t>
  </si>
  <si>
    <t>ZF423</t>
  </si>
  <si>
    <t>Krytí suprasorb F 10 x 10 cm role nesterilní foliový obvaz 20468</t>
  </si>
  <si>
    <t>ZM325</t>
  </si>
  <si>
    <t>Krytí - gel Hyiodine na chronické rány á 22 g HYIODINE22</t>
  </si>
  <si>
    <t>ZL987</t>
  </si>
  <si>
    <t>Soft port 69 cm s koncovkou 15 x 10 cm 66800799</t>
  </si>
  <si>
    <t>ZA503</t>
  </si>
  <si>
    <t>Krytí suprasorb F 10 x 25 cm fóliové sterilní bal. á 10 ks 20464</t>
  </si>
  <si>
    <t>ZG701</t>
  </si>
  <si>
    <t>Pěna V.A.C GranuFoam velikost XL M8275065/1</t>
  </si>
  <si>
    <t>ZI975</t>
  </si>
  <si>
    <t>Pěna velká V.A.C M8275053/1</t>
  </si>
  <si>
    <t>ZN091</t>
  </si>
  <si>
    <t>Obvaz elastický síťový CareFix Tube k zajištění a ochraně fixace IV kanyl vel. M bal. á 15 ks 0151 M</t>
  </si>
  <si>
    <t>ZL978</t>
  </si>
  <si>
    <t>Kanystr renasys GO 300 ml 66800914</t>
  </si>
  <si>
    <t>ZN201</t>
  </si>
  <si>
    <t>Krytí mepilex border heel 18,5 x 24,5 cm bal. á 5 ks 283250</t>
  </si>
  <si>
    <t>ZN366</t>
  </si>
  <si>
    <t>Náplast poinjekční elastická tkaná jednotl. baleno 19 mm x 72 mm P-CURE1972ELAST</t>
  </si>
  <si>
    <t>ZN467</t>
  </si>
  <si>
    <t>Náplast elastpore+pad i. v. 6 x 8 cm steril. 1320113503</t>
  </si>
  <si>
    <t>ZL988</t>
  </si>
  <si>
    <t>Spojka renasys Y pro soft port 66800971</t>
  </si>
  <si>
    <t>ZA638</t>
  </si>
  <si>
    <t>Set kardio 1 bal. á 35 ks 41026</t>
  </si>
  <si>
    <t>ZI973</t>
  </si>
  <si>
    <t>Pěna malá  V.A.C M8275051/1</t>
  </si>
  <si>
    <t>ZC843</t>
  </si>
  <si>
    <t>Krytí gelitacel 5 x 7 cm GC-507 bal. á 15 ks 742532</t>
  </si>
  <si>
    <t>ZL979</t>
  </si>
  <si>
    <t>Kanystr renasys GO 250 ml 66800913</t>
  </si>
  <si>
    <t>ZA689</t>
  </si>
  <si>
    <t>Hadička spojovací tlaková unicath pr. 1,0 mm x 150 cm, bal.á 40 ks,  PB 3115 M</t>
  </si>
  <si>
    <t>ZA707</t>
  </si>
  <si>
    <t>Katetr močový foley 12CH bal. á 12 ks 1125-02</t>
  </si>
  <si>
    <t>ZA727</t>
  </si>
  <si>
    <t>Kontejner 30 ml sterilní uchovávání pevných i kapalných vzorků FLME25175</t>
  </si>
  <si>
    <t>ZA728</t>
  </si>
  <si>
    <t>Lopatka ústní dřevěná lékařská nesterilní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</si>
  <si>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</si>
  <si>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</si>
  <si>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</si>
  <si>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</si>
  <si>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</si>
  <si>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</si>
  <si>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</si>
  <si>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</si>
  <si>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</si>
  <si>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</si>
  <si>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</si>
  <si>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</si>
  <si>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ZA883</t>
  </si>
  <si>
    <t>Rourka rektální CH18 délka 40 cm 19-18.100</t>
  </si>
  <si>
    <t>ZA964</t>
  </si>
  <si>
    <t>Stříkačka janett 3-dílná 60 ml sterilní vyplachovací MRG564</t>
  </si>
  <si>
    <t>Stříkačka janett 3-dílná 60 ml sterilní vyplachovací 050ML3CZ-CEW (MRG564)</t>
  </si>
  <si>
    <t>ZB006</t>
  </si>
  <si>
    <t>Teploměr digitální thermoval basic 9250391</t>
  </si>
  <si>
    <t>ZB307</t>
  </si>
  <si>
    <t>Sáček náhradní 3,5 l Ureofix s posuvnou svorkou 4417543</t>
  </si>
  <si>
    <t>ZB424</t>
  </si>
  <si>
    <t>Elektroda EKG H34SG 31.1946.21</t>
  </si>
  <si>
    <t>ZB668</t>
  </si>
  <si>
    <t>Hadička spojovací tlaková unicath pr. 1,0 mm x   50 cm PB 3105 M</t>
  </si>
  <si>
    <t>Hadička spojovací tlaková unicath pr. 1,0 mm x   50 cm á 40 ks PB 3105 M</t>
  </si>
  <si>
    <t>ZB670</t>
  </si>
  <si>
    <t>Hadička spojovací tlaková unicath pr. 3,0 mm x 200 cm, bal 25 ks, PB 3320 M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</si>
  <si>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</si>
  <si>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</si>
  <si>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</si>
  <si>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</si>
  <si>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</si>
  <si>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</si>
  <si>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</si>
  <si>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</si>
  <si>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ZB771</t>
  </si>
  <si>
    <t>Držák jehly základní 450201</t>
  </si>
  <si>
    <t>ZB774</t>
  </si>
  <si>
    <t>Zkumavka červená 5 ml gel 456071</t>
  </si>
  <si>
    <t>ZB775</t>
  </si>
  <si>
    <t>Zkumavka koagulace 4 ml modrá 454329</t>
  </si>
  <si>
    <t>ZB780</t>
  </si>
  <si>
    <t>Kontejner 120 ml sterilní á 50 ks FLME25035</t>
  </si>
  <si>
    <t>ZB796</t>
  </si>
  <si>
    <t>Stříkačka injekční 3-dílná 30 ml LL Omnifix Solo 4617304F</t>
  </si>
  <si>
    <t>ZB798</t>
  </si>
  <si>
    <t>Stříkačka injekční 2-dílná 20 ml LL Inject Solo 4606736V</t>
  </si>
  <si>
    <t>ZB890</t>
  </si>
  <si>
    <t>Souprava pro měření CVP délka hadičky 150 cm MP 100</t>
  </si>
  <si>
    <t>ZB893</t>
  </si>
  <si>
    <t>Stříkačka inzulinová omnican 0,5 ml 100j s jehlou 30 G 9151125S</t>
  </si>
  <si>
    <t>ZB949</t>
  </si>
  <si>
    <t>Pinzeta UH sterilní HAR999565</t>
  </si>
  <si>
    <t>Pinzeta UH sterilní HAR478 165 (HAR999565)</t>
  </si>
  <si>
    <t>ZB988</t>
  </si>
  <si>
    <t>System hrudní drenáže Pleur-evac bal. á 6 ks pro dospělé A-6000-08LF</t>
  </si>
  <si>
    <t>ZC498</t>
  </si>
  <si>
    <t>Držák močových sáčků UH 800800100</t>
  </si>
  <si>
    <t>ZC586</t>
  </si>
  <si>
    <t>Filtr H-V kompaktní kombinovaný sterilní přímý á 25 ks 19401</t>
  </si>
  <si>
    <t>ZC751</t>
  </si>
  <si>
    <t>Čepelka skalpelová 11 BB511</t>
  </si>
  <si>
    <t>ZC906</t>
  </si>
  <si>
    <t>Škrtidlo se sponou pro dospělé 25 x 500 mm KVS25500</t>
  </si>
  <si>
    <t>ZD650</t>
  </si>
  <si>
    <t>Aquapak - sterilní voda 340 ml s adaptérem bal. á 20 ks 400340</t>
  </si>
  <si>
    <t>ZD808</t>
  </si>
  <si>
    <t>Kanyla vasofix 22G modrá safety 4269098S-01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</si>
  <si>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</si>
  <si>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</si>
  <si>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</si>
  <si>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</si>
  <si>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</si>
  <si>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</si>
  <si>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</si>
  <si>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</si>
  <si>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</si>
  <si>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</si>
  <si>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</si>
  <si>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</si>
  <si>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</si>
  <si>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</si>
  <si>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</si>
  <si>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</si>
  <si>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</si>
  <si>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</si>
  <si>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ZK798</t>
  </si>
  <si>
    <t>Zátka combi modrá 4495152</t>
  </si>
  <si>
    <t>ZK884</t>
  </si>
  <si>
    <t>Kohout trojcestný discofix modrý 4095111</t>
  </si>
  <si>
    <t>ZB340</t>
  </si>
  <si>
    <t>Hadička kyslíková bal. á 50 ks 41113</t>
  </si>
  <si>
    <t>ZB596</t>
  </si>
  <si>
    <t>Mikronebulizér MicroMist 22F 41892</t>
  </si>
  <si>
    <t>ZC748</t>
  </si>
  <si>
    <t>Brýle kyslíkové 210 cm, á 50 ks, 1104</t>
  </si>
  <si>
    <t>ZL717</t>
  </si>
  <si>
    <t>Kanyla introcan safety 3 modrá 22G bal. á 50 ks 4251128-01</t>
  </si>
  <si>
    <t>ZL718</t>
  </si>
  <si>
    <t>Kanyla introcan safety 3 růžová 20G bal. á 50 ks 4251130-01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</si>
  <si>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</si>
  <si>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</si>
  <si>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</si>
  <si>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</si>
  <si>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</si>
  <si>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ZB743</t>
  </si>
  <si>
    <t>Manžeta TK k tonometru dospělá dvouhadičková na suchý zip P00171</t>
  </si>
  <si>
    <t>ZC735</t>
  </si>
  <si>
    <t>Vzduchovod ústní guedell 100 mm 24107</t>
  </si>
  <si>
    <t>ZD030</t>
  </si>
  <si>
    <t>Skalpel jednorázový cutfix sterilní bal. á 10 ks 5518040</t>
  </si>
  <si>
    <t>ZJ672</t>
  </si>
  <si>
    <t>Pohár na moč 250 ml UH GAMA204809</t>
  </si>
  <si>
    <t>ZK501</t>
  </si>
  <si>
    <t>Manžeta TK k tonometru Omron dospělá šířka 14 cm,obvod paže 22 cm - 32 cm 101 00038</t>
  </si>
  <si>
    <t>ZC894</t>
  </si>
  <si>
    <t>Kryt průtokoměru plastový 100 162-087-902</t>
  </si>
  <si>
    <t>ZA706</t>
  </si>
  <si>
    <t>Katetr močový foley 18CH bal. á 12 ks 1394-02</t>
  </si>
  <si>
    <t>ZB334</t>
  </si>
  <si>
    <t>Konektor bezjehlový bionecteur á 50 ks 896.03</t>
  </si>
  <si>
    <t>ZB851</t>
  </si>
  <si>
    <t>Elektroda EKG ARBO H66 bal. á 300 ks 31.1663.21</t>
  </si>
  <si>
    <t>ZN296</t>
  </si>
  <si>
    <t>Hadička spojovací Gamaplus 1,8 x 450 UNIV NO DOP 606306-ND</t>
  </si>
  <si>
    <t>ZN297</t>
  </si>
  <si>
    <t>Hadička spojovací Gamaplus 1,8 x 450 LL NO DOP (606301) 686401</t>
  </si>
  <si>
    <t>ZN298</t>
  </si>
  <si>
    <t>Hadička spojovací Gamaplus 1,8 x 1800 LL NO DOP (606304) 686403</t>
  </si>
  <si>
    <t>ZN367</t>
  </si>
  <si>
    <t>Konektor bezjehlový gama modrý NO PVC V696420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</si>
  <si>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</si>
  <si>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</si>
  <si>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</si>
  <si>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</si>
  <si>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ZG080</t>
  </si>
  <si>
    <t>Náplast tegaderm HP 6 cm x 7 cm bal. á 400 ks 9534HP</t>
  </si>
  <si>
    <t>ZB963</t>
  </si>
  <si>
    <t>Pinzeta anatomická úzká 145 mm B397114920019</t>
  </si>
  <si>
    <t>ZF191</t>
  </si>
  <si>
    <t>Držák rampy univerzální SU 200</t>
  </si>
  <si>
    <t>ZN854</t>
  </si>
  <si>
    <t>Stříkačka injekční arteriální 3 ml bez jehly s heparinem bal. á 100 ks safePICO Aspirator 956-622</t>
  </si>
  <si>
    <t>ZB497</t>
  </si>
  <si>
    <t>Hadička vysokotlaká combidyn 20 cm bal. á 50 ks 5204941</t>
  </si>
  <si>
    <t>ZM893</t>
  </si>
  <si>
    <t>Pinzeta chirurgická 140 mm PL815-142</t>
  </si>
  <si>
    <t>ZB298</t>
  </si>
  <si>
    <t>Trokar hrudní Argyle Ch16/25 cm bal. á 10 ks 8888561035</t>
  </si>
  <si>
    <t>ZD837</t>
  </si>
  <si>
    <t>Elektroda EKG-TAB pěnová 25 x 25 mm bal. á 5000 ks 19.000.00.715</t>
  </si>
  <si>
    <t>ZE089</t>
  </si>
  <si>
    <t>Kleště na svorky manipler AZ 783102</t>
  </si>
  <si>
    <t>ZC832</t>
  </si>
  <si>
    <t>Pleuracan A bal. á 10 ks 4462556</t>
  </si>
  <si>
    <t>ZE253</t>
  </si>
  <si>
    <t>Drainobag 40 malý měch-samost. 5524059</t>
  </si>
  <si>
    <t>ZJ101</t>
  </si>
  <si>
    <t>Vzduchovod nosní 8,5 mm bal. á 10 ks 321085</t>
  </si>
  <si>
    <t>ZO543</t>
  </si>
  <si>
    <t>Stříkačka injekční předplněná 0,9% NaCl  10 ml BD PosiFlush SP EMA bal. á 30 ks 306585</t>
  </si>
  <si>
    <t>ZO765</t>
  </si>
  <si>
    <t>Stříkačka injekční předplněná 0,9% NaCl 10 ml Omniflush bal. á 100 ks EM3513576</t>
  </si>
  <si>
    <t>ZO767</t>
  </si>
  <si>
    <t>Uzávěr dezinfekční SwabCap k bezjehlovému vstupu se 70% IPA bal. á 200 ks EMSCXT3</t>
  </si>
  <si>
    <t>ZA715</t>
  </si>
  <si>
    <t>Set infuzní intrafix primeline classic 150 cm 4062957</t>
  </si>
  <si>
    <t>ZA804</t>
  </si>
  <si>
    <t>Sáček močový ureofix s hod.diurézou 500 ml klasik s výpustí a antiref. ventilem hadička 120 cm 4417930</t>
  </si>
  <si>
    <t>ZB209</t>
  </si>
  <si>
    <t>Set transfúzní BLLP pro přetlakovou transfuzi bez vzdušného filtru hemomed 05123</t>
  </si>
  <si>
    <t>ZE079</t>
  </si>
  <si>
    <t>Set transfúzní non PVC s odvzdušněním a bakteriálním filtrem ZAR-I-TS</t>
  </si>
  <si>
    <t>ZE510</t>
  </si>
  <si>
    <t>Set pro koniotomii Quicktrach II kompletní set s balonkem pro dospělé 30-04-004-1</t>
  </si>
  <si>
    <t>ZA832</t>
  </si>
  <si>
    <t>Jehla injekční 0,9 x 40 mm žlutá 4657519</t>
  </si>
  <si>
    <t>ZA834</t>
  </si>
  <si>
    <t>Jehla injekční 0,7 x 40 mm černá 4660021</t>
  </si>
  <si>
    <t>ZA835</t>
  </si>
  <si>
    <t>Jehla injekční 0,6 x 25 mm modrá 4657667</t>
  </si>
  <si>
    <t>ZA999</t>
  </si>
  <si>
    <t>Jehla injekční 0,5 x 16 mm oranžová 4657853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</si>
  <si>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</si>
  <si>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</si>
  <si>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</si>
  <si>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</si>
  <si>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</si>
  <si>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</si>
  <si>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</si>
  <si>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</si>
  <si>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</si>
  <si>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</si>
  <si>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Rukavice operační latexové s pudrem ansell, vasco surgical powderet vel. 7,5 6035534</t>
  </si>
  <si>
    <t>ZK477</t>
  </si>
  <si>
    <t>Rukavice operační latexové s pudrem ansell medigrip plus vel. 8,0 303506EU (303366)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</si>
  <si>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</si>
  <si>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</si>
  <si>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</si>
  <si>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</si>
  <si>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</si>
  <si>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</si>
  <si>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</si>
  <si>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</si>
  <si>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</si>
  <si>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</si>
  <si>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DG388</t>
  </si>
  <si>
    <t>Játrový bujon (10ml)</t>
  </si>
  <si>
    <t>DG395</t>
  </si>
  <si>
    <t>Diagnostická souprava AB0 set monoklonální na 30</t>
  </si>
  <si>
    <t>ZB751</t>
  </si>
  <si>
    <t>Hadice PVC 8/12 á 30 m P00468</t>
  </si>
  <si>
    <t>ZC366</t>
  </si>
  <si>
    <t>Převodník tlakový PX260 150 cm 1 linka bal. á 10 ks (T100209A) T100209B</t>
  </si>
  <si>
    <t>ZB171</t>
  </si>
  <si>
    <t>Maska kyslíková bal. á 50 ks 1041</t>
  </si>
  <si>
    <t>ZA526</t>
  </si>
  <si>
    <t>Krytí sorbalgon 10 x 10 cm bal. á 10 ks 999595</t>
  </si>
  <si>
    <t>ZF042</t>
  </si>
  <si>
    <t>Krytí mastný tyl jelonet 10 x 10 cm á 10 ks 7404</t>
  </si>
  <si>
    <t>ZA064</t>
  </si>
  <si>
    <t>Krytí sorbalgon 5 x  5 cm  bal. á 10  ks 999598</t>
  </si>
  <si>
    <t>ZA317</t>
  </si>
  <si>
    <t>Krytí s mastí atrauman 5 x 5 cm bal. á 10 ks 499510</t>
  </si>
  <si>
    <t>ZA318</t>
  </si>
  <si>
    <t>Náplast transpore 1,25 cm x 9,14 m 1527-0</t>
  </si>
  <si>
    <t>ZA418</t>
  </si>
  <si>
    <t>Náplast metaline pod TS 8 x 9 cm 23094</t>
  </si>
  <si>
    <t>ZA444</t>
  </si>
  <si>
    <t>Tampon nesterilní stáčený 20 x 19 cm bez RTG nití bal. á 100 ks 1320300404</t>
  </si>
  <si>
    <t>ZA476</t>
  </si>
  <si>
    <t>Krytí mepilex border lite 10 x 10 cm bal. á 5 ks 281300-00</t>
  </si>
  <si>
    <t>ZA478</t>
  </si>
  <si>
    <t>Krytí actisorb plus 10,5 x 10,5 cm bal. á 10 ks s aktivním uhlím SYSMAP105EE</t>
  </si>
  <si>
    <t>ZA518</t>
  </si>
  <si>
    <t>Kompresa NT 7,5 x 7,5 cm nesterilní 06102</t>
  </si>
  <si>
    <t>ZA539</t>
  </si>
  <si>
    <t>Kompresa NT 10 x 10 cm nesterilní 06103</t>
  </si>
  <si>
    <t>ZA542</t>
  </si>
  <si>
    <t>Náplast wet pruf voduvzd. 1,25 cm x 9,14 m bal. á 24 ks K00-3063C</t>
  </si>
  <si>
    <t>ZA550</t>
  </si>
  <si>
    <t>Krytí hydrogelové nu-gel 25 g bal. á 6 ks MNG425</t>
  </si>
  <si>
    <t>ZA561</t>
  </si>
  <si>
    <t>Kompresa AB 20 x 40 cm/1 ks sterilní NT savá 1230114051</t>
  </si>
  <si>
    <t>ZA589</t>
  </si>
  <si>
    <t>Tampon sterilní stáčený 30 x 30 cm / 5 ks karton á 1500 ks 28007</t>
  </si>
  <si>
    <t>ZA595</t>
  </si>
  <si>
    <t>Náplast tegaderm 6,0 cm x 7,0 cm bal. á 100 ks s výřezem 1623W</t>
  </si>
  <si>
    <t>ZA617</t>
  </si>
  <si>
    <t>Tampon TC-OC k ošetření dutiny ústní á 250 ks 12240</t>
  </si>
  <si>
    <t>ZA656</t>
  </si>
  <si>
    <t>Tampon nesterilní NT 20 x 20 cm 05500</t>
  </si>
  <si>
    <t>ZB084</t>
  </si>
  <si>
    <t>Náplast transpore 2,50 cm x 9,14 m 1527-1</t>
  </si>
  <si>
    <t>ZC506</t>
  </si>
  <si>
    <t>Kompresa NT 10 x 10 cm/5 ks sterilní 1325020275</t>
  </si>
  <si>
    <t>ZK404</t>
  </si>
  <si>
    <t>Krytí prontosan roztok 350 ml 400416</t>
  </si>
  <si>
    <t>ZA622</t>
  </si>
  <si>
    <t>Kompresa NT 5 x 5 cm nesterilní 06101</t>
  </si>
  <si>
    <t>ZA486</t>
  </si>
  <si>
    <t>Krytí mastný tyl jelonet   5 x 5 cm á 50 ks 7403</t>
  </si>
  <si>
    <t>ZK087</t>
  </si>
  <si>
    <t>Krém cavilon ochranný bariérový á 28 g bal. á 12 ks 3391E</t>
  </si>
  <si>
    <t>ZA615</t>
  </si>
  <si>
    <t>Tampón cavilon 1 ml bal. á 25 ks 3343E</t>
  </si>
  <si>
    <t>ZA492</t>
  </si>
  <si>
    <t>Krytí suprasorb H 10 x 10 cm hydrokoloidní standard bal. á 10 ks 20403</t>
  </si>
  <si>
    <t>ZC715</t>
  </si>
  <si>
    <t>Krytí suprasorb X   5 x 5 cm antimikr.steril. bal. á 5 ks 20540</t>
  </si>
  <si>
    <t>ZF454</t>
  </si>
  <si>
    <t>Obinadlo elastické lenkideal krátkotažné 12 cm x 5 m bal. á 10 ks 19584</t>
  </si>
  <si>
    <t>ZM335</t>
  </si>
  <si>
    <t>Krytí pooperační a fixační s absorpční pěnou OPSITE Post-Op Visible omyvatelné průhledné vel. 25 x 10 cm bal. á 20 ks 66800139</t>
  </si>
  <si>
    <t>ZA532</t>
  </si>
  <si>
    <t>Krytí suprasorb F 15 cm x 10 m role nesterilní foliový obvaz 20469</t>
  </si>
  <si>
    <t>ZN477</t>
  </si>
  <si>
    <t>Obinadlo elastické universal 12 cm x 5 m 1323100314</t>
  </si>
  <si>
    <t>ZA585</t>
  </si>
  <si>
    <t>Krytí suprasorb F 10 x 12 cm sterilní bal. á 10 ks 20462</t>
  </si>
  <si>
    <t>ZN815</t>
  </si>
  <si>
    <t>Krytí roztok k čištění a hojenní ran ActiMaris Forte 300 ml 3098077</t>
  </si>
  <si>
    <t>ZN814</t>
  </si>
  <si>
    <t>Krytí gelové na rány ActiMaris bal. á 20g 3097749</t>
  </si>
  <si>
    <t>ZN895</t>
  </si>
  <si>
    <t>Krytí reston nesterilní 10,0 cm x 5,0 cm x 5 m role 1563L</t>
  </si>
  <si>
    <t>ZA597</t>
  </si>
  <si>
    <t>Krytí aquacel extra 5 x  5 cm á 10 ks 0081002 (177901) 420671</t>
  </si>
  <si>
    <t>ZA170</t>
  </si>
  <si>
    <t>Pásek k TS kanyle pěnový 520000</t>
  </si>
  <si>
    <t>ZA428</t>
  </si>
  <si>
    <t>Systém odsávací uzavřený 14F jednocestný 57 cm 72 hod. bal. á 20 ks Z110-14</t>
  </si>
  <si>
    <t>ZA688</t>
  </si>
  <si>
    <t>Sáček močový curity s hod. diurézou 400 ml hadička 150 cm 8150</t>
  </si>
  <si>
    <t>ZA831</t>
  </si>
  <si>
    <t>Rourka rektální CH20 délka 40 cm 19-20.100</t>
  </si>
  <si>
    <t>ZA884</t>
  </si>
  <si>
    <t>Rourka rektální CH22 délka 40 cm 19-22.100</t>
  </si>
  <si>
    <t>ZA967</t>
  </si>
  <si>
    <t>Flocare 800 Pack set Transition nový pro enter. vaky ( APA 3227171) 586511</t>
  </si>
  <si>
    <t>ZB102</t>
  </si>
  <si>
    <t>Láhev k odsávačce flovac 1l hadice 1,8 m á 45 ks 000-036-020</t>
  </si>
  <si>
    <t>ZB249</t>
  </si>
  <si>
    <t>Sáček močový s křížovou výpustí 2000 ml ZAR-TNU201601</t>
  </si>
  <si>
    <t>ZB295</t>
  </si>
  <si>
    <t>Filtr iso-gard hepa čistý bal. á 20 ks 28012</t>
  </si>
  <si>
    <t>ZB301</t>
  </si>
  <si>
    <t>Rampa 5 kohoutů bez PVC lipidorezistentní bal. á 20 ks RP 5000 M</t>
  </si>
  <si>
    <t>ZB302</t>
  </si>
  <si>
    <t>Rampa 3 kohouty, bal.á 20 ks, RP 3000 M</t>
  </si>
  <si>
    <t>ZB312</t>
  </si>
  <si>
    <t>Zavaděč trach. rourek pro TR střední 5.0 - 8.0 mm á 10 ks 100/120/200</t>
  </si>
  <si>
    <t>ZB314</t>
  </si>
  <si>
    <t>Kanyla TS 8,0 s manžetou bal. á 2 ks 100/523/080</t>
  </si>
  <si>
    <t>ZB477</t>
  </si>
  <si>
    <t>Kohout trojcestný lopez valve AA-011-M9000 S</t>
  </si>
  <si>
    <t>ZB488</t>
  </si>
  <si>
    <t>Sprej cavilon 28 ml bal. á 12 ks 3346E</t>
  </si>
  <si>
    <t>ZB536</t>
  </si>
  <si>
    <t>Kanyla arteriální 20 G/1,1 x 45 mm bal. á 25 ks 682245</t>
  </si>
  <si>
    <t>ZB543</t>
  </si>
  <si>
    <t>Souprava odběrová tracheální G05206</t>
  </si>
  <si>
    <t>Souprava odběrová tracheální na odběr sekretu G05206</t>
  </si>
  <si>
    <t>ZB598</t>
  </si>
  <si>
    <t>Spojka symetrická přímá 7 x 7 mm 60.23.00 (120 430)</t>
  </si>
  <si>
    <t>ZB772</t>
  </si>
  <si>
    <t>Přechodka adaptér luer 450070</t>
  </si>
  <si>
    <t>ZB777</t>
  </si>
  <si>
    <t>Zkumavka červená 4 ml gel 454071</t>
  </si>
  <si>
    <t>ZB794</t>
  </si>
  <si>
    <t>Lžíce laryngoskopická 4 bal. á 10 ks DS.2940.150.25</t>
  </si>
  <si>
    <t>ZC166</t>
  </si>
  <si>
    <t>Manžeta přetlaková   500 ml 100 ZIT-500 (100 051-018-803)</t>
  </si>
  <si>
    <t>ZC640</t>
  </si>
  <si>
    <t>Senzor flotrac s hadicí 213 cm MHD8R</t>
  </si>
  <si>
    <t>ZC777</t>
  </si>
  <si>
    <t>Filtr sací MSF 271-022-001</t>
  </si>
  <si>
    <t>ZD113</t>
  </si>
  <si>
    <t>Manžeta fixační Ute-Fix á 30 ks NKS:40-06</t>
  </si>
  <si>
    <t>ZD212</t>
  </si>
  <si>
    <t>Brýle kyslíkové pro dospělé 1,8 m standard 1161000/L</t>
  </si>
  <si>
    <t>ZD458</t>
  </si>
  <si>
    <t>Spojka vrapovaná roztaž.rovná 15F bal. á 50 ks 038-61-311</t>
  </si>
  <si>
    <t>ZD492</t>
  </si>
  <si>
    <t>Svěrka držáku flovac-plast 100 11-5122 (230-500)</t>
  </si>
  <si>
    <t>ZE018</t>
  </si>
  <si>
    <t>Kyveta k hemochron bal. 45 ks JACT-LR</t>
  </si>
  <si>
    <t>ZE146</t>
  </si>
  <si>
    <t>Souprava nebulizační uzavřená In-Line-Neb Tee Kit  bal. á 50 ks 41745</t>
  </si>
  <si>
    <t>ZF233</t>
  </si>
  <si>
    <t>Stříkačka injekční arteriální 3 ml bez jehly line draw L/S bal. á 200 ks 4043E</t>
  </si>
  <si>
    <t>ZG001</t>
  </si>
  <si>
    <t>Husí krk expandi-flex s dvojtou otočnou spojkou á 30 ks 22531</t>
  </si>
  <si>
    <t>ZH168</t>
  </si>
  <si>
    <t>Stříkačka injekční 3-dílná 1 ml L tuberculin s jehlou KD-JECT III 831786</t>
  </si>
  <si>
    <t>ZH815</t>
  </si>
  <si>
    <t>Kompresa Rayband 24 cm TM, stříkačka s aretací bal. á 10 ks LEP LPYP 20</t>
  </si>
  <si>
    <t>ZH817</t>
  </si>
  <si>
    <t>Katetr močový foley CH18 180605-000180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</si>
  <si>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</si>
  <si>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</si>
  <si>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</si>
  <si>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</si>
  <si>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</si>
  <si>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</si>
  <si>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</si>
  <si>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50 ks 412012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</si>
  <si>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</si>
  <si>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</si>
  <si>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</si>
  <si>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</si>
  <si>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</si>
  <si>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</si>
  <si>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ZL174</t>
  </si>
  <si>
    <t>Systém odsávací uzavřený TS Comfortsoft CH 14 30 cm 72 hod. 02-011-05</t>
  </si>
  <si>
    <t>ZL333</t>
  </si>
  <si>
    <t>Systém odsávací uzavřený ET Comfortsoft CH 14 55 cm 72 hod. 02-011-11</t>
  </si>
  <si>
    <t>ZA725</t>
  </si>
  <si>
    <t>Kanyla TS 8,0 s manžetou bal. á 10 ks 100/860/080</t>
  </si>
  <si>
    <t>ZB303</t>
  </si>
  <si>
    <t>Spojka asymetrická 4 x 7 mm 60.21.00 (120 420)</t>
  </si>
  <si>
    <t>ZB531</t>
  </si>
  <si>
    <t>Hadička vysokotlaká combidyn 200 cm bal. á 50 ks 5215035</t>
  </si>
  <si>
    <t>ZB632</t>
  </si>
  <si>
    <t>Ventil expirační jednorázový á 10 ks 8414776</t>
  </si>
  <si>
    <t>ZB648</t>
  </si>
  <si>
    <t>Páska fixační Hand-Fix 30 bal. á 2 ks NKS:60-65</t>
  </si>
  <si>
    <t>ZB666</t>
  </si>
  <si>
    <t>Spojka Y 9 x 9 x 9 mm symetrická bal. á 100 ks 12049</t>
  </si>
  <si>
    <t>ZB850</t>
  </si>
  <si>
    <t>Nos umělý trach-vent bal. á 50 ks 41311U</t>
  </si>
  <si>
    <t>ZC351</t>
  </si>
  <si>
    <t>Systém odsávací uzavřený 14F jednocestný 30 cm 72 hod. bal. á 20 ks Z115-14</t>
  </si>
  <si>
    <t>ZC982</t>
  </si>
  <si>
    <t>Kanyla TS 8,5 s manžetou bal. á 10 ks 100/860/085</t>
  </si>
  <si>
    <t>ZL952</t>
  </si>
  <si>
    <t>Stříkačka injekční 50 ml LL light protected bal.á 60 ks 2022920A</t>
  </si>
  <si>
    <t>ZL951</t>
  </si>
  <si>
    <t>Hadička prodlužovací PVC 150 cm pro světlocitlivé léky NO DOP bal. á 20  ks V686423</t>
  </si>
  <si>
    <t>ZC994</t>
  </si>
  <si>
    <t>Láhev náhradní hi-vac 400 ml 05.000.22.802</t>
  </si>
  <si>
    <t>ZL216</t>
  </si>
  <si>
    <t>Senzor fore-sight dual large (dle domluvy p. Pecky na ks) 01-07-2007</t>
  </si>
  <si>
    <t>ZK505</t>
  </si>
  <si>
    <t>Pumpa infuzní Infusor LV 2 5 denní 240 ml bal. á 12 ks 2C1008KP</t>
  </si>
  <si>
    <t>Pumpa infuzní Infusor LV 2 5 denní á 12 ks 240 ml 2C1008KP</t>
  </si>
  <si>
    <t>ZJ266</t>
  </si>
  <si>
    <t>Manžeta TK k monitoru Datex dvouhadičková NIBP 25-35 cm dospělá U1880ND (Y0004B)</t>
  </si>
  <si>
    <t>ZB873</t>
  </si>
  <si>
    <t>Souprava tracheostomická č. 8 100/561/080</t>
  </si>
  <si>
    <t>ZD254</t>
  </si>
  <si>
    <t>Souprava flexi seal FMS pro fekální inkont. Signál akce 2+1 418000</t>
  </si>
  <si>
    <t>ZL176</t>
  </si>
  <si>
    <t>Systém odsávací uzavřený ET Comfortsoft CH 16 55 cm 72 hod. 02-011-12</t>
  </si>
  <si>
    <t>ZB965</t>
  </si>
  <si>
    <t>Nůžky rovné chirurgické hrotnaté 130 mm B397113920003</t>
  </si>
  <si>
    <t>Nůžky chirurgické rovné hrotnaté 130 mm B397113920003</t>
  </si>
  <si>
    <t>ZD071</t>
  </si>
  <si>
    <t>Kanyla TS 9,0 s manžetou bal. á 10 ks 100/860/090 suctionaid</t>
  </si>
  <si>
    <t>ZF743</t>
  </si>
  <si>
    <t>Kit pro perikardiocentézu LMP003P8</t>
  </si>
  <si>
    <t>ZB107</t>
  </si>
  <si>
    <t>System vibrační ACAPELLA 27-7000</t>
  </si>
  <si>
    <t>ZK839</t>
  </si>
  <si>
    <t>System hrudní drenáže Sinapi 1000 ml dlouhá trubice kontrola sání XL1000S</t>
  </si>
  <si>
    <t>ZL215</t>
  </si>
  <si>
    <t>Senzor fore-sight dual medium (dle domluvy p. Pecky na ks) 01-07-2005</t>
  </si>
  <si>
    <t>ZF442</t>
  </si>
  <si>
    <t>Vak dýchací 2000 ml 2820</t>
  </si>
  <si>
    <t>ZN646</t>
  </si>
  <si>
    <t>Fonendoskop oboustranný různé barvy 710045-s</t>
  </si>
  <si>
    <t>ZA252</t>
  </si>
  <si>
    <t>Zavaděč perkutánní intro-flex 8,5F bal. á 10 ks I350BF85</t>
  </si>
  <si>
    <t>ZA969</t>
  </si>
  <si>
    <t>Flocare set pro gravitační výživu - gravity pack set - transition 586459 ( APA 3227106)</t>
  </si>
  <si>
    <t>ZH092</t>
  </si>
  <si>
    <t>Trokar hrudní Argyle Ch10/23 cm bal. á 10 ks 8888561019</t>
  </si>
  <si>
    <t>ZH093</t>
  </si>
  <si>
    <t>Trokar hrudní Argyle Ch12/23 cm bal. á 10 ks 8888561027</t>
  </si>
  <si>
    <t>ZJ655</t>
  </si>
  <si>
    <t>Kyveta CO2 dospělá 6870279</t>
  </si>
  <si>
    <t>ZC980</t>
  </si>
  <si>
    <t>Komora nebulizační Pegasus CZ-II 200 0-80-0122 (200 011-444-320/2)</t>
  </si>
  <si>
    <t>ZK857</t>
  </si>
  <si>
    <t>Láhev zvlhčovače kyslíku RotaOx 000-070-507</t>
  </si>
  <si>
    <t>ZD069</t>
  </si>
  <si>
    <t>Pinzeta anatomická rovná úzká 145 mm B397114920003</t>
  </si>
  <si>
    <t>ZG481</t>
  </si>
  <si>
    <t>Systém hrudní drenáže Pleur-evac 950 ml 2 cestný A-6002-08LF</t>
  </si>
  <si>
    <t>ZN128</t>
  </si>
  <si>
    <t>Zavaděč vzdušný S – GUIDE 15CH délka 65 cm pro oxygenii s lumenem a tvarovou pamětí bal. á 5 ks 33-90-650-1</t>
  </si>
  <si>
    <t>ZE039</t>
  </si>
  <si>
    <t>Dlaha splint-fix 16 k znehybnění zápěstí a kotníku při kanylaci bal. á 5 ks NKS:60-23</t>
  </si>
  <si>
    <t>ZB097</t>
  </si>
  <si>
    <t>Trokar hrudní Argyle Ch24/41 cm bal. á 10 ks 8888561050</t>
  </si>
  <si>
    <t>ZD294</t>
  </si>
  <si>
    <t>Spojka T 8-8-8 UH bal. á 50 ks 882,08 D</t>
  </si>
  <si>
    <t>ZB080</t>
  </si>
  <si>
    <t>Souprava tracheostomická č. 7 100/561/070</t>
  </si>
  <si>
    <t>ZF196</t>
  </si>
  <si>
    <t>Kanyla ET 8,0 se sáním nad manžetou SACETT I.D. 100/189/080</t>
  </si>
  <si>
    <t>ZJ028</t>
  </si>
  <si>
    <t>Helma castar R vel. M CP211M/2R</t>
  </si>
  <si>
    <t>ZL332</t>
  </si>
  <si>
    <t>Systém odsávací uzavřený TS Comfortsoft CH 16 30 cm 72 hod., bal 25 ks, 02-011-06</t>
  </si>
  <si>
    <t>ZO372</t>
  </si>
  <si>
    <t>Konektor bezjehlový OptiSyte JIM:JSM4001</t>
  </si>
  <si>
    <t>ZB333</t>
  </si>
  <si>
    <t>Spojka paralerní na 3 vaky-par bal. á 20 ks H3051</t>
  </si>
  <si>
    <t>ZG138</t>
  </si>
  <si>
    <t>Fonendoskop sprague rappaport P00226</t>
  </si>
  <si>
    <t>ZH299</t>
  </si>
  <si>
    <t>Lžíce laryngoskopická 3 bal. á 10 ks 670150-100030</t>
  </si>
  <si>
    <t>ZE419</t>
  </si>
  <si>
    <t>Hemofiltr aquamax HF19</t>
  </si>
  <si>
    <t>ZK735</t>
  </si>
  <si>
    <t>Konektor bezjehlový caresite bal. á 200 ks dohodnutá cena 10,- Kč bez DPH 415122</t>
  </si>
  <si>
    <t>ZM874</t>
  </si>
  <si>
    <t>Vak odpadní CRRT PRISMAFLEX 9 lt. 107650</t>
  </si>
  <si>
    <t>ZK330</t>
  </si>
  <si>
    <t>Stříkačka dyalizační 50 ml bal. á 100 ks 9000711</t>
  </si>
  <si>
    <t>ZM947</t>
  </si>
  <si>
    <t>Obturátor k sheatu Swan-Ganz katetru AO-09000</t>
  </si>
  <si>
    <t>ZF991</t>
  </si>
  <si>
    <t>Spojka Y 7-7-7 UH bal. á 100 ks 86061572</t>
  </si>
  <si>
    <t>ZC039</t>
  </si>
  <si>
    <t>Kádinka vysoká sklo 250 ml (213-1064) KAVA632417012250</t>
  </si>
  <si>
    <t>ZE758</t>
  </si>
  <si>
    <t>Špička pipetovací modrá 6004</t>
  </si>
  <si>
    <t>Špička pipetovací modrá bal. á 50 ks 6004</t>
  </si>
  <si>
    <t>ZC637</t>
  </si>
  <si>
    <t>Arteriofix bal. á 20 ks 20G 5206324</t>
  </si>
  <si>
    <t>ZC998</t>
  </si>
  <si>
    <t>Katetr CVC 1 lumen 16 GA x 30 cm CS-04400</t>
  </si>
  <si>
    <t>ZA199</t>
  </si>
  <si>
    <t>Katetr CVC 3 lumen 7 Fr x 16 cm bal. á 5 ks NM-22703</t>
  </si>
  <si>
    <t>ZA191</t>
  </si>
  <si>
    <t>Katetr CVC 3 lumen 7 Fr x 21 cm bal. á 5 ks ML-00703</t>
  </si>
  <si>
    <t>ZO018</t>
  </si>
  <si>
    <t>Katetr PAINfusor 7,5, 19G, délka perforované části 7,5 cm, celková délka 42 cm bal. á 12 ks 203.06.10.07</t>
  </si>
  <si>
    <t>ZG482</t>
  </si>
  <si>
    <t>Katetr CVC 4 lumen 8,5 Fr x 20 cm bal. á 10 ks CV-42854</t>
  </si>
  <si>
    <t>ZC212</t>
  </si>
  <si>
    <t>Katetr term.+ sheat 7 Fr AH-05050</t>
  </si>
  <si>
    <t>ZA253</t>
  </si>
  <si>
    <t>Katetr SG CCO, CSvO2  7,5F 744HF75</t>
  </si>
  <si>
    <t>ZC218</t>
  </si>
  <si>
    <t>Katetr dialyzační 2 lumen 14,0 Fr x 15 cm CS-22142-F</t>
  </si>
  <si>
    <t>ZO342</t>
  </si>
  <si>
    <t>Katetr CVC 4 lumen 8,5 Fr x 20 cm Arrow gard blue plus bal. á 10 ks CS-45854-E</t>
  </si>
  <si>
    <t>ZF904</t>
  </si>
  <si>
    <t>Katetr bipolární stimul. 5FR AI07155</t>
  </si>
  <si>
    <t>ZE420</t>
  </si>
  <si>
    <t>Set hadicový pro aquarius hemofiltr HF19 AQUASET19</t>
  </si>
  <si>
    <t>ZA833</t>
  </si>
  <si>
    <t>Jehla injekční 0,8 x 40 mm zelená 4657527</t>
  </si>
  <si>
    <t>ZB769</t>
  </si>
  <si>
    <t>Jehla vakuová 206/38 mm žlutá 450077</t>
  </si>
  <si>
    <t>ZF431</t>
  </si>
  <si>
    <t>Rukavice operační gammex PF sensitive vel. 7,5 bal. á 50 ks 330051075</t>
  </si>
  <si>
    <t>Rukavice operační gammex PF sensitive vel. 7,5 latex chemo bal. á 50 párů 330051075</t>
  </si>
  <si>
    <t>ZL346</t>
  </si>
  <si>
    <t>Rukavice operační gammex PF sensitive vel. 8,5 bal. á 50 párů 330051085</t>
  </si>
  <si>
    <t>ZN126</t>
  </si>
  <si>
    <t>Rukavice operační gammex ansell PF bez pudru 7,0 330048070</t>
  </si>
  <si>
    <t>Rukavice operační gammex latex PF bez pudru 7,0 330048070</t>
  </si>
  <si>
    <t>ZN108</t>
  </si>
  <si>
    <t>Rukavice operační gammex latex PF bez pudru 8,0 330048080</t>
  </si>
  <si>
    <t>ZN125</t>
  </si>
  <si>
    <t>Rukavice operační gammex latex PF bez pudru 7,5 330048075</t>
  </si>
  <si>
    <t>ZF432</t>
  </si>
  <si>
    <t>Rukavice operační gammex PF sensitive vel. 8,0 bal. á 50 párů 330051080</t>
  </si>
  <si>
    <t>DA002</t>
  </si>
  <si>
    <t>PROUZKY TETRAPHAN DIA  KATALOGO</t>
  </si>
  <si>
    <t>DD075</t>
  </si>
  <si>
    <t>MEMBRÁNOVÁ SOUPRAVA REF.</t>
  </si>
  <si>
    <t>DC515</t>
  </si>
  <si>
    <t>Čistící roztok k dekontaminaci 100 ml  (HYPOCHLORID.ROZTOK,S5362)</t>
  </si>
  <si>
    <t>DC320</t>
  </si>
  <si>
    <t>AUTOCHECK TM5+/LEVEL3/S7755</t>
  </si>
  <si>
    <t>DF171</t>
  </si>
  <si>
    <t>KALIBRAČNÍ ROZTOK 1  S1820 (ABL 825)</t>
  </si>
  <si>
    <t>DB942</t>
  </si>
  <si>
    <t>MEMBRÁNOVÁ SOUPRAVA pCO2</t>
  </si>
  <si>
    <t>DF169</t>
  </si>
  <si>
    <t>PROPLACHOVACÍ ROZTOK 600 ml S4980 (ABL 825)</t>
  </si>
  <si>
    <t>DC319</t>
  </si>
  <si>
    <t>AUTOCHECK TM5+/LEVEL1/S7735</t>
  </si>
  <si>
    <t>DC402</t>
  </si>
  <si>
    <t>AUTOCHECK TM5+/LEVEL2/S7745</t>
  </si>
  <si>
    <t>DB437</t>
  </si>
  <si>
    <t>KALIBRACNI PLYN 1(10 bar)</t>
  </si>
  <si>
    <t>DF170</t>
  </si>
  <si>
    <t>NOVÝ ČISTÍCÍ ROZTOK s aditivem, S8375 (ABL 825)</t>
  </si>
  <si>
    <t>DC853</t>
  </si>
  <si>
    <t>KALIBRACNI PLYN 2</t>
  </si>
  <si>
    <t>DF166</t>
  </si>
  <si>
    <t>KALIBRAČNÍ ROZTOK 2  S1830 (ABL 825)</t>
  </si>
  <si>
    <t>DF445</t>
  </si>
  <si>
    <t>Odpadni nadoba D512 600 ml</t>
  </si>
  <si>
    <t>DF504</t>
  </si>
  <si>
    <t>Zkumavka s heparinasou a 20 ks</t>
  </si>
  <si>
    <t>DC321</t>
  </si>
  <si>
    <t>AUTOCHECK TM5+/LEVEL4/,S7765</t>
  </si>
  <si>
    <t>DE022</t>
  </si>
  <si>
    <t>Glukózová membránová souprava</t>
  </si>
  <si>
    <t>DD309</t>
  </si>
  <si>
    <t>Laktátová membránová souprava</t>
  </si>
  <si>
    <t>DD268</t>
  </si>
  <si>
    <t>MEMBRÁNOVÁ SOUPRAVA Ca</t>
  </si>
  <si>
    <t>DD076</t>
  </si>
  <si>
    <t>MEMBRÁNOVÁ SOUPRAVA pO2</t>
  </si>
  <si>
    <t>DD269</t>
  </si>
  <si>
    <t>MEMBRÁNOVÁ SOUPRAVA Cl</t>
  </si>
  <si>
    <t>DF593</t>
  </si>
  <si>
    <t>Zkumavka bez heparinasy a 20 ks</t>
  </si>
  <si>
    <t>DD354</t>
  </si>
  <si>
    <t>TEG Kaolin</t>
  </si>
  <si>
    <t>DC634</t>
  </si>
  <si>
    <t>THB KALIBRAČNÍ ROZTOK,S7770</t>
  </si>
  <si>
    <t>DC959</t>
  </si>
  <si>
    <t>MEMBRÁNOVÁ SOUPRAVA  Na+</t>
  </si>
  <si>
    <t>DD267</t>
  </si>
  <si>
    <t>MEMBRÁNOVÁ SOUPRAVA K+</t>
  </si>
  <si>
    <t>DF413</t>
  </si>
  <si>
    <t>Functional Fibrinogen Test</t>
  </si>
  <si>
    <t>DG379</t>
  </si>
  <si>
    <t>Doprava 21%</t>
  </si>
  <si>
    <t>Převodník tlakový PX260 150 cm 1 linka bal. á 20 ks T100209A</t>
  </si>
  <si>
    <t>ZC740</t>
  </si>
  <si>
    <t>Maska tracheostomická bal. á 50 ks 1075</t>
  </si>
  <si>
    <t>ZC772</t>
  </si>
  <si>
    <t>Maska aerosolová pro dospělé 13101</t>
  </si>
  <si>
    <t>Maska kyslíková pro dospělé uchycení gumičkou 13101</t>
  </si>
  <si>
    <t>ZD671</t>
  </si>
  <si>
    <t>Převodník tlakový PX2X2 dvojitý bal. á 8 ks T005074A</t>
  </si>
  <si>
    <t>ZL249</t>
  </si>
  <si>
    <t>Hadice vrapovaná bal. á 50 m 038-01-228</t>
  </si>
  <si>
    <t>ZF295</t>
  </si>
  <si>
    <t>Okruh dýchací anesteziologický 1,6 m s nízkou poddajností 038-01-130</t>
  </si>
  <si>
    <t>Maska kyslíková 1041</t>
  </si>
  <si>
    <t>ZB318</t>
  </si>
  <si>
    <t>Maska resuscitační nafuk. dosp. velká bal. á 20 ks 41282</t>
  </si>
  <si>
    <t>ZK451</t>
  </si>
  <si>
    <t>Custodiol 1000 ml á 6 ks E6 x 1000 ml</t>
  </si>
  <si>
    <t>ZA465</t>
  </si>
  <si>
    <t>Fólie incizní raucodrape sterilní 45 x 50 cm 25445</t>
  </si>
  <si>
    <t>ZA502</t>
  </si>
  <si>
    <t>Tampon nesterilní stáčený 30 x 60 cm 1320300406</t>
  </si>
  <si>
    <t>ZF080</t>
  </si>
  <si>
    <t>Rouška břišní 17 nití s kroužkem na tkanici 12 x 47 cm karton á 300 ks 1230100311</t>
  </si>
  <si>
    <t>ZB049</t>
  </si>
  <si>
    <t>Krytí cellistyp 7 x 10 cm bal. á 15 ks (náhrada za okcel) 2080511</t>
  </si>
  <si>
    <t>ZA494</t>
  </si>
  <si>
    <t>Fólie incizní rucodrape ( opraflex ) 45 x 20 cm 25443</t>
  </si>
  <si>
    <t>ZE824</t>
  </si>
  <si>
    <t>Krytí ccellistyp 5 x 7 cm bal. á 15 ks (náhrada za okcel) 2080508</t>
  </si>
  <si>
    <t>ZM326</t>
  </si>
  <si>
    <t>Krytí nevstřebatelné textilní hemopatch kit. box medium 4,5 x 4,5 cm bal. á 3 ks 1505182</t>
  </si>
  <si>
    <t>ZB048</t>
  </si>
  <si>
    <t>Krytí cellistyp F (fibrilar) 2,5 x 5 cm bal. á 10 ks (náhrada za okcel) 2082025</t>
  </si>
  <si>
    <t>ZN676</t>
  </si>
  <si>
    <t>Krytí mepilex border post-op sterilní 10 x 25 cm bal. á 10 ks 495450</t>
  </si>
  <si>
    <t>ZN465</t>
  </si>
  <si>
    <t>Krytí rudafix transparent (náhrada za hypaifix ) 10 cm x 10 m ZAR-NOB074110</t>
  </si>
  <si>
    <t>KG693</t>
  </si>
  <si>
    <t>oxygenátor medos hilite 7000 rheoparin LGTME6201C001</t>
  </si>
  <si>
    <t>KG694</t>
  </si>
  <si>
    <t>set hadicový medos reoparin coated LGTMEH1C1754</t>
  </si>
  <si>
    <t>KG695</t>
  </si>
  <si>
    <t>set kardioplegie LGTMEH32780</t>
  </si>
  <si>
    <t>KG779</t>
  </si>
  <si>
    <t>set hadicový medos reoparin coated LGTMEH2C1753</t>
  </si>
  <si>
    <t>KG780</t>
  </si>
  <si>
    <t>rezervoár venózní MVC4030 rheoparin LGTME62210100</t>
  </si>
  <si>
    <t>KH443</t>
  </si>
  <si>
    <t>Sonda-cryo surgical probe 60CM1</t>
  </si>
  <si>
    <t>KH584</t>
  </si>
  <si>
    <t>stabilizátor Octopus AS TS2500</t>
  </si>
  <si>
    <t>KH585</t>
  </si>
  <si>
    <t>set Octopus AS a Starfish EVO EASE</t>
  </si>
  <si>
    <t>KH587</t>
  </si>
  <si>
    <t>ofuk Blow mister 22150</t>
  </si>
  <si>
    <t>ZA161</t>
  </si>
  <si>
    <t>Zavaděč bal. á 10 ks CI09800</t>
  </si>
  <si>
    <t>Hadička spojovací tlaková unicath pr. 1,0 mm x 150 cm PB 3115 M</t>
  </si>
  <si>
    <t>ZA759</t>
  </si>
  <si>
    <t>Drén redon CH10 50 cm U2111000</t>
  </si>
  <si>
    <t>ZA932</t>
  </si>
  <si>
    <t>Elektroda neutrální ke koagulaci bal. á 50 ks E7509</t>
  </si>
  <si>
    <t>ZB074</t>
  </si>
  <si>
    <t>Kanyla venózní dvoustupňová 29/29/29Fr VAVD á 10 ks TF292902A</t>
  </si>
  <si>
    <t>ZB078</t>
  </si>
  <si>
    <t>Láhev redon drenofast 600 ml-kompletní á 30 ks 28 600</t>
  </si>
  <si>
    <t>ZB103</t>
  </si>
  <si>
    <t>Láhev k odsávačce flovac 2l hadice 1,8 m 000-036-021</t>
  </si>
  <si>
    <t>ZB164</t>
  </si>
  <si>
    <t>Kyveta k hemochron ACT+  bal. 45 ks JACT+</t>
  </si>
  <si>
    <t>ZB311</t>
  </si>
  <si>
    <t>Kanyla ET 8,5 s manžetou bal. á 20 ks 100/199/085</t>
  </si>
  <si>
    <t>ZB450</t>
  </si>
  <si>
    <t>Vak na transfuzi bal. á 32 ks (TGR0592) PS111EA</t>
  </si>
  <si>
    <t>Vak na transfuzi bal. á 40 ks (TGR0592) PS111EA</t>
  </si>
  <si>
    <t>ZB493</t>
  </si>
  <si>
    <t>Kanyla aortální glide 24Fr á 10 ks EZC24TA</t>
  </si>
  <si>
    <t>ZB504</t>
  </si>
  <si>
    <t>Kanyla venózní perfuzní jednostupňová 28Fr TFM028L</t>
  </si>
  <si>
    <t>ZB532</t>
  </si>
  <si>
    <t>Senzor level 95133 bal. á 100 ks SC-23-27-41</t>
  </si>
  <si>
    <t>ZB553</t>
  </si>
  <si>
    <t>Láhev redon hi-vac 400 ml-kompletní 05.000.22.803</t>
  </si>
  <si>
    <t>Hadička spojovací tlaková unicath pr. 3,0 mm x 200 cm PB 3320 M</t>
  </si>
  <si>
    <t>ZB844</t>
  </si>
  <si>
    <t>Esmarch 60 x 1250 KVS 06125</t>
  </si>
  <si>
    <t>ZB852</t>
  </si>
  <si>
    <t>Elektroda defibrilační pro dospělé adhezivní  bal. á 10 ks 130 x 100 mm 2059145-010</t>
  </si>
  <si>
    <t>ZB866</t>
  </si>
  <si>
    <t>Drát ocelový Steel 7 bal. á 12 ks M624G</t>
  </si>
  <si>
    <t>ZB964</t>
  </si>
  <si>
    <t>Výplň pro chir. svorky 86 mm, pár č.6 DSAFE86</t>
  </si>
  <si>
    <t>ZC655</t>
  </si>
  <si>
    <t>Kanyla venózní perfuzní jednostupňová 26Fr TFM026L</t>
  </si>
  <si>
    <t>ZC752</t>
  </si>
  <si>
    <t>Čepelka skalpelová 15 BB515</t>
  </si>
  <si>
    <t>ZC966</t>
  </si>
  <si>
    <t>Sada připojovacích hadic Set vavd bal. á 30 ks (st.k.č. 500050 JH10.2027) JP2027</t>
  </si>
  <si>
    <t>ZD809</t>
  </si>
  <si>
    <t>Kanyla vasofix 20G růžová safety 4269110S-01</t>
  </si>
  <si>
    <t>ZD945</t>
  </si>
  <si>
    <t>Filtr bakteriální a virový 1344000S</t>
  </si>
  <si>
    <t>ZD979</t>
  </si>
  <si>
    <t>Kanyla vasofix 17G bílá safety 4269152S-01</t>
  </si>
  <si>
    <t>ZD980</t>
  </si>
  <si>
    <t>Kanyla vasofix 18G zelená safety 4269136S-01</t>
  </si>
  <si>
    <t>ZE136</t>
  </si>
  <si>
    <t>Drát ocelový flexibilní 7/45 cm bal. á 48 ks KS1-745-4</t>
  </si>
  <si>
    <t>ZF018</t>
  </si>
  <si>
    <t>Kanyla vasofix 16G šedá safety 4269179S-01</t>
  </si>
  <si>
    <t>ZF090</t>
  </si>
  <si>
    <t>Stapler kožní 783100</t>
  </si>
  <si>
    <t>ZG132</t>
  </si>
  <si>
    <t>Katetr močový nelaton pro měření teploty CH16 bal. á 5 ks 179360-000160</t>
  </si>
  <si>
    <t>ZI655</t>
  </si>
  <si>
    <t>Difuzér plynový pro mimotělní oběh P8020/00</t>
  </si>
  <si>
    <t>ZJ310</t>
  </si>
  <si>
    <t>Katetr močový foley CH12 180605-000120</t>
  </si>
  <si>
    <t>ZB324</t>
  </si>
  <si>
    <t>Plegie cílená á 20 ks (MEDPROGRESS) 30012</t>
  </si>
  <si>
    <t>ZB357</t>
  </si>
  <si>
    <t>Pásek adapter coronary perfusion typ Y 10004</t>
  </si>
  <si>
    <t>ZB380</t>
  </si>
  <si>
    <t>Kanyla venózní dvoustupňová 33/43Fr á 10 ks TF3343OA</t>
  </si>
  <si>
    <t>ZB952</t>
  </si>
  <si>
    <t>Plegie cílená á 20 ks (MEDPROGRESS) 30010</t>
  </si>
  <si>
    <t>ZC940</t>
  </si>
  <si>
    <t>Pumpa centrifugální 050-300-000</t>
  </si>
  <si>
    <t>ZC947</t>
  </si>
  <si>
    <t>Katetr močový tiemann CH12 s balonkem bal. á 12 ks K02-9812-02</t>
  </si>
  <si>
    <t>ZD920</t>
  </si>
  <si>
    <t>Klip horizon S-WIDE 30 x 6 bal. á 180 ks červený HZ1201</t>
  </si>
  <si>
    <t>ZF186</t>
  </si>
  <si>
    <t>Stříkačka janett 2-dílná 150 ml vyplachovací balená 08151</t>
  </si>
  <si>
    <t>ZG002</t>
  </si>
  <si>
    <t>Sání perikardiální SU 29602</t>
  </si>
  <si>
    <t>ZL464</t>
  </si>
  <si>
    <t>Popisovač sterilní se dvěma hroty Sandel 4-in-1Marker, bal. á 25 ks, S1041F</t>
  </si>
  <si>
    <t>ZL514</t>
  </si>
  <si>
    <t>Hadička k měření tlaku bal. á 20 ks (st.k.č. S2589 JH10.65874) 701065874</t>
  </si>
  <si>
    <t>ZE550</t>
  </si>
  <si>
    <t>Kanyla femorální arteriální s dilatátorem fem-flex 20Fr á 5 ks TFA02025</t>
  </si>
  <si>
    <t>KI209</t>
  </si>
  <si>
    <t>Kleště ablační bipolární Cardioblate - Gemini 4926</t>
  </si>
  <si>
    <t>ZA709</t>
  </si>
  <si>
    <t>Katetr močový foley 22CH bal. á 12 ks 1575-02</t>
  </si>
  <si>
    <t>KG696</t>
  </si>
  <si>
    <t>sada aplikační (2 ks odsávací kanyla MES 9570 + 1 ks kanyla do kořene aorty MER 2015 + 1 ks hadicový organizér) MEH - APSET LGTMEH123317</t>
  </si>
  <si>
    <t>ZB365</t>
  </si>
  <si>
    <t>Kanyla aortální glide 21Fr á 10 ks EZC21TA</t>
  </si>
  <si>
    <t>ZB309</t>
  </si>
  <si>
    <t>Kanyla ET 7,5 s manžetou bal. á 20 ks 100/199/075</t>
  </si>
  <si>
    <t>ZI016</t>
  </si>
  <si>
    <t>Lepidlo tkáňové 5 ml BioGlue BG3515-5-G</t>
  </si>
  <si>
    <t>KH172</t>
  </si>
  <si>
    <t>spojka Retroguard 3/8 x 3/8 718828200002</t>
  </si>
  <si>
    <t>ZL515</t>
  </si>
  <si>
    <t>Spojka Y 1/2-3/8-3/8 á 25 ks MEYK1H5440</t>
  </si>
  <si>
    <t>KC601</t>
  </si>
  <si>
    <t>acrobat SUV sada 87XO4-9000S</t>
  </si>
  <si>
    <t>acrobat SUV sada XP-5000 + 9000S</t>
  </si>
  <si>
    <t>ZC754</t>
  </si>
  <si>
    <t>Čepelka skalpelová 21 BB521</t>
  </si>
  <si>
    <t>ZF483</t>
  </si>
  <si>
    <t>Kanyla tracheoskopická VivaSight 37F DL DLVT37L</t>
  </si>
  <si>
    <t>ZF480</t>
  </si>
  <si>
    <t>Kanyla tracheoskopická VivaSight 35F DL DLVT35L</t>
  </si>
  <si>
    <t>ZM236</t>
  </si>
  <si>
    <t>Kanyla femorální venózní 23 Fr BE-PVL2355 JH10.47295</t>
  </si>
  <si>
    <t>ZM233</t>
  </si>
  <si>
    <t>Kanyla femorální arteriální 17 Fr BE-PAS1715 JH10.47281</t>
  </si>
  <si>
    <t>ZD405</t>
  </si>
  <si>
    <t>Výplň pro chir. svorky typ JAW pár č.6 DSAFE61</t>
  </si>
  <si>
    <t>KG691</t>
  </si>
  <si>
    <t>set pls ecmo dlouhodobé životní podpory 701027818</t>
  </si>
  <si>
    <t>ZM333</t>
  </si>
  <si>
    <t>Lepidlo tkáňové 4 ml coseal premix 934074</t>
  </si>
  <si>
    <t>ZM317</t>
  </si>
  <si>
    <t>Kanyla femorální arteriální OPTI18</t>
  </si>
  <si>
    <t>KC602</t>
  </si>
  <si>
    <t>axius blower/mister  á 5 ks CB-1000</t>
  </si>
  <si>
    <t>KI498</t>
  </si>
  <si>
    <t>retractor Inserts 28707 á 10 ks</t>
  </si>
  <si>
    <t>ZM232</t>
  </si>
  <si>
    <t>Kanyla femorální arteriální 15 Fr BE-PAS1515 JH104.7280</t>
  </si>
  <si>
    <t>ZA255</t>
  </si>
  <si>
    <t>Kanyla venózní dvoustupňová 36/46Fr á 10 ks TF3646OA</t>
  </si>
  <si>
    <t>KI533</t>
  </si>
  <si>
    <t>Set paerfuzní kardioplegický Myotherm XP( M423002A)  M423002B</t>
  </si>
  <si>
    <t>ZE554</t>
  </si>
  <si>
    <t>Kanyla venózní femorální 24Fr VFEM024</t>
  </si>
  <si>
    <t>ZM697</t>
  </si>
  <si>
    <t>Kanyla cvent - standart aortic root 7 Fr/14 cm  bal. á 20 ks 20014</t>
  </si>
  <si>
    <t>ZM696</t>
  </si>
  <si>
    <t>Kanyla left vent catether 18Fr/38 1 cm PVC bal. á 20 ks 12118</t>
  </si>
  <si>
    <t>ZM600</t>
  </si>
  <si>
    <t>Spojka flovac žlutá 000-036-102</t>
  </si>
  <si>
    <t>KC599</t>
  </si>
  <si>
    <t>acrobat SUV OM-9000S</t>
  </si>
  <si>
    <t>ZE252</t>
  </si>
  <si>
    <t>Drainobag 40 K8  5524016</t>
  </si>
  <si>
    <t>ZM839</t>
  </si>
  <si>
    <t>Kanyla do safény Free flow bal. á 20 ks 30022</t>
  </si>
  <si>
    <t>ZE551</t>
  </si>
  <si>
    <t>Kanyla femorální arteriální s dilatátorem fem-flex 22Fr á 5 ks TFA02225</t>
  </si>
  <si>
    <t>ZL623</t>
  </si>
  <si>
    <t>Klipovač horizon open S-WIDE 20 cm zahnutý HZ137082</t>
  </si>
  <si>
    <t>ZG133</t>
  </si>
  <si>
    <t>Katetr močový nelaton pro měření teploty ch12 bal. á 5 ks 179360-000120</t>
  </si>
  <si>
    <t>ZB343</t>
  </si>
  <si>
    <t>List pilový pro pilu na sternum GB135R</t>
  </si>
  <si>
    <t>KI947</t>
  </si>
  <si>
    <t>oxygenátor terumo Capiox včetně hadicového setu CX-CZ091X</t>
  </si>
  <si>
    <t>ZG134</t>
  </si>
  <si>
    <t>Katetr močový nelaton CH14 pro měření teploty 179360-000140</t>
  </si>
  <si>
    <t>ZJ573</t>
  </si>
  <si>
    <t>Spojka symetrická 7 x 7 75103</t>
  </si>
  <si>
    <t>Spojka symetrická 7,7 mm 75103</t>
  </si>
  <si>
    <t>ZB296</t>
  </si>
  <si>
    <t>Mikroskalpel Stab Blade/Tip 22,5° Straig bal. á 6 ks 72-2202</t>
  </si>
  <si>
    <t>ZG263</t>
  </si>
  <si>
    <t>Rukojeť aktivní elektrody resterizovatelná 4,6 m kabel bal. á 10 ks E2100</t>
  </si>
  <si>
    <t>ZI123</t>
  </si>
  <si>
    <t>Lepidlo tkáňové 10 ml BioGlue BG3510-5-G</t>
  </si>
  <si>
    <t>ZA160</t>
  </si>
  <si>
    <t>Katetr multi lumen 9 Fr/10 cm SI-21142</t>
  </si>
  <si>
    <t>ZB514</t>
  </si>
  <si>
    <t>Surgisite tip cleaner bal. á 36 ks 4315</t>
  </si>
  <si>
    <t>ZC721</t>
  </si>
  <si>
    <t>Filtr prachový pro kanystr ADU bal. á 40 ks 427001400</t>
  </si>
  <si>
    <t>ZF427</t>
  </si>
  <si>
    <t>Dlaha splint-fix 22 k znehybnění zápěstí a kotníku při kanylaci bal. á 2 ks NKS:60-11</t>
  </si>
  <si>
    <t>ZN401</t>
  </si>
  <si>
    <t>Punch aortální jednorázový 15 cm délka 4,0 mm bal. á 6 ks DP- 40K</t>
  </si>
  <si>
    <t>ZN403</t>
  </si>
  <si>
    <t>List pilový ke sternální pile HALL 50 5059-532</t>
  </si>
  <si>
    <t>ZB130</t>
  </si>
  <si>
    <t>Peán UH bal. á 50 ks RP88</t>
  </si>
  <si>
    <t>ZB853</t>
  </si>
  <si>
    <t>Kanyla venózní perfuzní jednostupňová 30Fr TFM030L</t>
  </si>
  <si>
    <t>ZN387</t>
  </si>
  <si>
    <t>Kanyla koronární přímá průměr 3,0 mm balon velikost 6 mm CP-21006</t>
  </si>
  <si>
    <t>ZG480</t>
  </si>
  <si>
    <t>Kauter F7234/1 pálení do protéz á 10 ks F7234/1</t>
  </si>
  <si>
    <t>ZM316</t>
  </si>
  <si>
    <t>Kanyla femorální arteriální OPTI16</t>
  </si>
  <si>
    <t>ZE556</t>
  </si>
  <si>
    <t>Kanyla venózní femorální 20Fr VFEM020</t>
  </si>
  <si>
    <t>ZD032</t>
  </si>
  <si>
    <t>Kanyla aortální 24Fr á 10 ks APC024B</t>
  </si>
  <si>
    <t>ZL624</t>
  </si>
  <si>
    <t>Klipovač horizon open M 20 cm zahnutý HZ237081</t>
  </si>
  <si>
    <t>ZE745</t>
  </si>
  <si>
    <t>Hadice turbo SG19061 3/8 x 3/32 XS bal. á 25 m 05439</t>
  </si>
  <si>
    <t>ZE744</t>
  </si>
  <si>
    <t>Hadice turbo SG19060 1/4 x 3/16 XS bal. á 25 m 05444</t>
  </si>
  <si>
    <t>ZG264</t>
  </si>
  <si>
    <t>Plegie cílená pacičky (MEDPROGRESS) 30050</t>
  </si>
  <si>
    <t>ZN855</t>
  </si>
  <si>
    <t>Sada připojovacích hadic k mimotělnímu oběhu - set vavd bal. á 25 ks MEH7 4298-0</t>
  </si>
  <si>
    <t>ZN989</t>
  </si>
  <si>
    <t>Kanyla do safény vessel acorn 4 mm 40P 17L bal. á 40 ks 30005</t>
  </si>
  <si>
    <t>ZE275</t>
  </si>
  <si>
    <t>Kanyla venózní perfuzní jednostupňová 34Fr TFM034L</t>
  </si>
  <si>
    <t>ZD031</t>
  </si>
  <si>
    <t>Kanyla aortální 22Fr á 10 ks APC022B</t>
  </si>
  <si>
    <t>ZE648</t>
  </si>
  <si>
    <t>Klip horizon M 30 x 6 bal. á 180 ks HZ2200</t>
  </si>
  <si>
    <t>ZO010</t>
  </si>
  <si>
    <t>Pinzeta chirurgická Standard rovná 1 x 2 zuby 140 mm 1141113014</t>
  </si>
  <si>
    <t>ZB358</t>
  </si>
  <si>
    <t>Kanyla venózní perfuzní jednostupňová 24Fr TFM024L</t>
  </si>
  <si>
    <t>ZB244</t>
  </si>
  <si>
    <t>Kanyla venózní perfuzní jednostupňová 32Fr TFM032L</t>
  </si>
  <si>
    <t>ZO066</t>
  </si>
  <si>
    <t>Stojan na hrudní sání SINAPI – kovový SCDS</t>
  </si>
  <si>
    <t>ZM235</t>
  </si>
  <si>
    <t>Kanyla femorální venózní 21 Fr BE-PVL2155 JH104.7294</t>
  </si>
  <si>
    <t>ZF805</t>
  </si>
  <si>
    <t>Kanyla pulmonary artery vent 16F 5,3 mm bal. á 20 ks 12004</t>
  </si>
  <si>
    <t>ZB344</t>
  </si>
  <si>
    <t>Vodič ochranný pro pilu GB094R</t>
  </si>
  <si>
    <t>ZE555</t>
  </si>
  <si>
    <t>Kanyla venózní femorální 22Fr VFEM022</t>
  </si>
  <si>
    <t>ZE502</t>
  </si>
  <si>
    <t>Videolaryngoskop Airtraq č.3 modrá ATQ-011</t>
  </si>
  <si>
    <t>ZE503</t>
  </si>
  <si>
    <t>Videolaryngoskop Airtraq č.2 zelená ATQ-021 (A-021)</t>
  </si>
  <si>
    <t>ZB297</t>
  </si>
  <si>
    <t>Podložka cortex 20 12 x 160 mm bal. á 2 ks 103-0116 (pův.k.č.103011664252)</t>
  </si>
  <si>
    <t>ZA257</t>
  </si>
  <si>
    <t>Kanyla retrográdní kardioplegická SRT014MIBB</t>
  </si>
  <si>
    <t>ZO097</t>
  </si>
  <si>
    <t>Hák srdeční 20 x 24 mm PL2065</t>
  </si>
  <si>
    <t>ZO098</t>
  </si>
  <si>
    <t>Hák srdeční 15 x 24 mm PL2066</t>
  </si>
  <si>
    <t>ZM237</t>
  </si>
  <si>
    <t>Kanyla femorální venózní 25 Fr BE-PVL2555 JH104.7296</t>
  </si>
  <si>
    <t>ZD408</t>
  </si>
  <si>
    <t>List pilový terumo sarns II 98-0702-0801-6</t>
  </si>
  <si>
    <t>ZB457</t>
  </si>
  <si>
    <t>Elektroda koagulační á 12 ks 0014A</t>
  </si>
  <si>
    <t>ZD000</t>
  </si>
  <si>
    <t>Pinzeta anatomická střední 160 mm BD029R</t>
  </si>
  <si>
    <t>ZK183</t>
  </si>
  <si>
    <t>Násadka skalpelu č. 3l BB075R</t>
  </si>
  <si>
    <t>ZO218</t>
  </si>
  <si>
    <t>Svorka arteriální zahnutá Peán jemná 140 mm 13-375-14-07</t>
  </si>
  <si>
    <t>ZO221</t>
  </si>
  <si>
    <t>Kleště tampónové Gross-Maier rovné se zámkem 265 mm 14-222-27-07</t>
  </si>
  <si>
    <t>ZJ833</t>
  </si>
  <si>
    <t>Svorka halsted - mosquitodelicate rovná 125 mm BH110R</t>
  </si>
  <si>
    <t>ZJ388</t>
  </si>
  <si>
    <t>Svorka na cévy zahnutá Halsted - mosquito micro 120 mm KL2211</t>
  </si>
  <si>
    <t>ZE562</t>
  </si>
  <si>
    <t>Kanyla endobronchiální 28 116100-000028</t>
  </si>
  <si>
    <t>ZM234</t>
  </si>
  <si>
    <t>Kanyla femorální arteriální 19 Fr BE-PAS1915 JH104.7282</t>
  </si>
  <si>
    <t>ZE538</t>
  </si>
  <si>
    <t>Spojka Megkof 1/4-1/4 3300</t>
  </si>
  <si>
    <t>ZG007</t>
  </si>
  <si>
    <t>Oxygenátor membránový Hilite 7000 LT</t>
  </si>
  <si>
    <t>KJ678</t>
  </si>
  <si>
    <t>ZF486</t>
  </si>
  <si>
    <t>Kanyla tracheoskopická VivaSight 39F DL DLVT39L</t>
  </si>
  <si>
    <t>ZE582</t>
  </si>
  <si>
    <t>Zavaděč perkutánní set 6Fr bal. á 10 ks IK-09600</t>
  </si>
  <si>
    <t>KC600</t>
  </si>
  <si>
    <t>axius.xp.DEV. XP-3000</t>
  </si>
  <si>
    <t>axius.xp.DEV. XP-5000</t>
  </si>
  <si>
    <t>ZD262</t>
  </si>
  <si>
    <t>Expandi-flex s ot. spojkou 22532</t>
  </si>
  <si>
    <t>ZO772</t>
  </si>
  <si>
    <t>Pinzeta atraumatická zahnutá De Bakey 1,5 mm 300 mm GF0854</t>
  </si>
  <si>
    <t>ZB932</t>
  </si>
  <si>
    <t>Systém cpap valve aproximate 85006 X5 bal. á 5 ks 125-20</t>
  </si>
  <si>
    <t>ZN385</t>
  </si>
  <si>
    <t>Kanyla koronární přímá průměr 2,1 mm balon velikost 4 mm CP-21004</t>
  </si>
  <si>
    <t>ZN197</t>
  </si>
  <si>
    <t>Kanyla perfuzní DLP ke kardioplegii bal. á 10 ks 14000</t>
  </si>
  <si>
    <t>ZG129</t>
  </si>
  <si>
    <t>Hlavice biomedicus M422204A</t>
  </si>
  <si>
    <t>ZJ853</t>
  </si>
  <si>
    <t>Svorka atraum. kocher - ochsner zahnutá 240 mm BH651R</t>
  </si>
  <si>
    <t>ZK088</t>
  </si>
  <si>
    <t>Svorka crile kocher 1 x 2 z 160 mm BH176R</t>
  </si>
  <si>
    <t>ZN699</t>
  </si>
  <si>
    <t>Kanyla venózní femorální 18F 55 cm 3/8 VFEM018</t>
  </si>
  <si>
    <t>ZA764</t>
  </si>
  <si>
    <t>Kanyla venózní dvoustupňová 32/40Fr á 10 ks TR3240OA</t>
  </si>
  <si>
    <t>ZF670</t>
  </si>
  <si>
    <t>Kádinka nízká s výlevkou skol 150 ml KAVA632417010150_U</t>
  </si>
  <si>
    <t>KC614</t>
  </si>
  <si>
    <t>mhv masters SJM, 27MJ-501</t>
  </si>
  <si>
    <t>ZF685</t>
  </si>
  <si>
    <t>Šroub sternální unilock 3,0 mm 04.501.110</t>
  </si>
  <si>
    <t>ZF686</t>
  </si>
  <si>
    <t>Šroub sternální unilock 3,0 mm 04.501.112</t>
  </si>
  <si>
    <t>ZG486</t>
  </si>
  <si>
    <t>Dlaha sternální uzamykatelná 2.4 mm 460.019</t>
  </si>
  <si>
    <t>ZH558</t>
  </si>
  <si>
    <t>Šroub sternální unilock 3,0 mm 04.501.114</t>
  </si>
  <si>
    <t>ZI132</t>
  </si>
  <si>
    <t>Dlaha sternální uzamykatelná 2.4 mm 460.045</t>
  </si>
  <si>
    <t>ZH560</t>
  </si>
  <si>
    <t>Šroub sternální unilock 3,0 mm 04.501.118</t>
  </si>
  <si>
    <t>KC607</t>
  </si>
  <si>
    <t>mhv regent SJM, 23AGFN-756</t>
  </si>
  <si>
    <t>KI339</t>
  </si>
  <si>
    <t>kroužek anuloplastický MC3 Trikuspidální 34mm 4900T34</t>
  </si>
  <si>
    <t>KC609</t>
  </si>
  <si>
    <t>mhv regent SJM, 27AGFN-756</t>
  </si>
  <si>
    <t>KC617</t>
  </si>
  <si>
    <t>graft aortální 27CAVGJ-515</t>
  </si>
  <si>
    <t>graft aortální 27VAVGJ-515</t>
  </si>
  <si>
    <t>KC608</t>
  </si>
  <si>
    <t>mhv regent SJM, 25AGFN-756</t>
  </si>
  <si>
    <t>ZH559</t>
  </si>
  <si>
    <t>Šroub sternální unilock 3,0 mm 04.501.116</t>
  </si>
  <si>
    <t>ZH552</t>
  </si>
  <si>
    <t>Dlaha sternální uzamykatelná 2.4 mm pro tělo sterna 460.037</t>
  </si>
  <si>
    <t>ZA819</t>
  </si>
  <si>
    <t>Dlaha sternální ZipFix bal. á 20 ks 08.501.001.20S</t>
  </si>
  <si>
    <t>ZG540</t>
  </si>
  <si>
    <t>Dlaha sternální uzamykatelná 2.4 mm pro tělo sterna 460.038</t>
  </si>
  <si>
    <t>KC616</t>
  </si>
  <si>
    <t>graft aortální 25CAVGJ-515</t>
  </si>
  <si>
    <t>ZF684</t>
  </si>
  <si>
    <t>Dlaha sternální uzamykatelná 2.4 mm 460.023</t>
  </si>
  <si>
    <t>KC605</t>
  </si>
  <si>
    <t>mhv regent SJM, 19AGFN-756</t>
  </si>
  <si>
    <t>KC620</t>
  </si>
  <si>
    <t>mhv masters SJM, 31MJ-501</t>
  </si>
  <si>
    <t>KI340</t>
  </si>
  <si>
    <t>kroužek anuloplastický MC3 Trikuspidální 36mm 4900T36</t>
  </si>
  <si>
    <t>ZI644</t>
  </si>
  <si>
    <t>Dlaha sternální uzamykatelná 2.4 mm 460.046</t>
  </si>
  <si>
    <t>KC621</t>
  </si>
  <si>
    <t>mhv konduit SJM 23VAVGJ-515</t>
  </si>
  <si>
    <t>ZJ546</t>
  </si>
  <si>
    <t>Dlaha sternální ZipFix bal. á 5 ks 08.501.001.05S</t>
  </si>
  <si>
    <t>KC606</t>
  </si>
  <si>
    <t>mhv regent SJM, 21AGFN-756</t>
  </si>
  <si>
    <t>KI338</t>
  </si>
  <si>
    <t>kroužek anuloplastický MC3 Trikuspidální 32mm 4900T32</t>
  </si>
  <si>
    <t>KC615</t>
  </si>
  <si>
    <t>mhv masters SJM, 29MJ-501</t>
  </si>
  <si>
    <t>KD602</t>
  </si>
  <si>
    <t>katetr tiemann Ch12 MPI:120012</t>
  </si>
  <si>
    <t>ZB325</t>
  </si>
  <si>
    <t>Shunt intrakoronární 1,50 mm á 5 ks (MEDPROGRESS) 31150</t>
  </si>
  <si>
    <t>ZB818</t>
  </si>
  <si>
    <t>Katetr CVC 3 lumen 7 Fr x 20 cm certofix protect trio V720 4163214P-S1+set rouškování pro CVC bal. á 10 ks 47561111</t>
  </si>
  <si>
    <t>ZC627</t>
  </si>
  <si>
    <t>Balón kontrapulzační 40CC/8,0Fr IAB-05840-LWS</t>
  </si>
  <si>
    <t>ZC630</t>
  </si>
  <si>
    <t>Katetr CVC 3 lumen 8,5 Fr x 16 cm bal. á 5 ks NM-12853</t>
  </si>
  <si>
    <t>ZE027</t>
  </si>
  <si>
    <t>Katetr CVC 1 lumen 5 Fr x 30 cm certofix mono ECO 330 bal. á 10 ks 4160282E</t>
  </si>
  <si>
    <t>KG690</t>
  </si>
  <si>
    <t>katetr vasoview hemopro, ous C-VH-3000-W</t>
  </si>
  <si>
    <t>ZE312</t>
  </si>
  <si>
    <t>Shunt intrakoronární 1,25 mm á 5 ks (MEDPROGRESS) 31125</t>
  </si>
  <si>
    <t>KD607</t>
  </si>
  <si>
    <t>katetr tiemann Ch22/40 MPI:120022</t>
  </si>
  <si>
    <t>ZB485</t>
  </si>
  <si>
    <t>Katetr radioablační AT-OLL2</t>
  </si>
  <si>
    <t>ZA125</t>
  </si>
  <si>
    <t>Katetr urologický cystofix FG 10 bal. á 10 ks 4450120</t>
  </si>
  <si>
    <t>ZM842</t>
  </si>
  <si>
    <t>Katetr hrudní bez trokaru 24/8,0 bal. á 25 ks 21024</t>
  </si>
  <si>
    <t>ZB819</t>
  </si>
  <si>
    <t>Arteriofix bal. á 20 ks 5206332</t>
  </si>
  <si>
    <t>Katetr PAINfusor 7,5, 19G, délka perforované části 7,5 cm, celková délka 42 cm 203.06.10.07</t>
  </si>
  <si>
    <t>ZM843</t>
  </si>
  <si>
    <t>Katetr hrudní bez trokaru 28/9,3 bal. á 25 ks 21028</t>
  </si>
  <si>
    <t>ZM844</t>
  </si>
  <si>
    <t>Katetr hrudní bez trokaru 30/10,0 bal. á 25 ks 21030</t>
  </si>
  <si>
    <t>KD600</t>
  </si>
  <si>
    <t>katetr tiemann Ch  8 MPI:120008</t>
  </si>
  <si>
    <t>KD605</t>
  </si>
  <si>
    <t>katetr tiemann Ch18/40 MPI:120018</t>
  </si>
  <si>
    <t>KD603</t>
  </si>
  <si>
    <t>katetr tiemann Ch14/40 MPI:120014</t>
  </si>
  <si>
    <t>KD601</t>
  </si>
  <si>
    <t>katetr tiemann CH10 MPI:120010</t>
  </si>
  <si>
    <t>KD606</t>
  </si>
  <si>
    <t>katetr tiemann Ch20/40 MPI:120020</t>
  </si>
  <si>
    <t>KD604</t>
  </si>
  <si>
    <t>katetr tiemann Ch16/40 MPI:120016</t>
  </si>
  <si>
    <t>ZC626</t>
  </si>
  <si>
    <t>Balón kontrapulzační 30CC/7,5Fr IAB-05830-LWS</t>
  </si>
  <si>
    <t>ZH575</t>
  </si>
  <si>
    <t>Katetr urologický cystofix FG 15 bal. á 10 ks 4450130</t>
  </si>
  <si>
    <t>ZA211</t>
  </si>
  <si>
    <t>Shunt sensor (čidlo pro CDI500) 510H</t>
  </si>
  <si>
    <t>ZB583</t>
  </si>
  <si>
    <t>Shunt intrakoronární 1,75 mm á 5 ks (MEDPROGRESS) 31175</t>
  </si>
  <si>
    <t>ZA232</t>
  </si>
  <si>
    <t>Katetr fogarty okluzní 80 cm, 14F 62080814F</t>
  </si>
  <si>
    <t>ZF790</t>
  </si>
  <si>
    <t>Katetr fogarty arteriální embolektomický 80 cm, 3F 120803F</t>
  </si>
  <si>
    <t>ZA735</t>
  </si>
  <si>
    <t>Katetr CVC 2 lumen 5 F x 60 cm PICC CT bal. á 5 ks MR17035205</t>
  </si>
  <si>
    <t>kh264</t>
  </si>
  <si>
    <t>disekční systém djumbodis 4</t>
  </si>
  <si>
    <t>KI430</t>
  </si>
  <si>
    <t>protéza cévní Plexus Siena 4 Branch 24 x 50x 8 mm 73241088/8RM</t>
  </si>
  <si>
    <t>ZN202</t>
  </si>
  <si>
    <t>Katetr CVC 1 lumen 4 Fr x 20 cm midline ML4S20</t>
  </si>
  <si>
    <t>ZK434</t>
  </si>
  <si>
    <t>Katetr CVC PICC bal. á 5 ks EU-05552-HP</t>
  </si>
  <si>
    <t>KC539</t>
  </si>
  <si>
    <t>surgipro mesh   3 x 5 SPM35W</t>
  </si>
  <si>
    <t>KD034</t>
  </si>
  <si>
    <t>basx kit cholecystekt á 5 ks RLA004A</t>
  </si>
  <si>
    <t>KE304</t>
  </si>
  <si>
    <t>nůžky harmonické otevřené ACE23E-X</t>
  </si>
  <si>
    <t>ZA870</t>
  </si>
  <si>
    <t>Set bez kontroly vakua yankauer bal. á 100 ks 34092182</t>
  </si>
  <si>
    <t>ZE557</t>
  </si>
  <si>
    <t>Set zaváděcí perkutální arteriální fem-flex á 5 ks PIKA</t>
  </si>
  <si>
    <t>ZK337</t>
  </si>
  <si>
    <t>Set procedure TX175 04256</t>
  </si>
  <si>
    <t>ZM239</t>
  </si>
  <si>
    <t>Set zaváděcí perkutální arteriální PIK150 JH104.7385</t>
  </si>
  <si>
    <t>ZK340</t>
  </si>
  <si>
    <t>Set collection TX cardio 04266</t>
  </si>
  <si>
    <t>ZA244</t>
  </si>
  <si>
    <t>Set hemofiltrační incl. BC 140 plus bal. á 10 ks P-0400 JH10.05142</t>
  </si>
  <si>
    <t>ZN522</t>
  </si>
  <si>
    <t>Set rouškovací kardio ICHS 97069730</t>
  </si>
  <si>
    <t>ZN523</t>
  </si>
  <si>
    <t>Set rouškovací revize + chlopeň 97069729</t>
  </si>
  <si>
    <t>ZK338</t>
  </si>
  <si>
    <t>Set sequestration X 04015</t>
  </si>
  <si>
    <t>ZE558</t>
  </si>
  <si>
    <t>Set zaváděcí perkutální venózní fem-flex á 5 ks PIKV</t>
  </si>
  <si>
    <t>ZO060</t>
  </si>
  <si>
    <t>Set zaváděcí perkutánní pro itraaortální kontrapulzační balonky IAK-06845</t>
  </si>
  <si>
    <t>ZB033</t>
  </si>
  <si>
    <t>Šití dafilon modrý 3/0 (2) bal. á 36 ks C0935468</t>
  </si>
  <si>
    <t>ZB145</t>
  </si>
  <si>
    <t>Šití premicron zelený 3/0 (2) bal. á 36 ks C0026815</t>
  </si>
  <si>
    <t>ZB165</t>
  </si>
  <si>
    <t>Šití steelex elec elektroda 3/0 (2) á 36 ks C0992070</t>
  </si>
  <si>
    <t>ZB280</t>
  </si>
  <si>
    <t>Šití prolene bl 2-0 bal. á 12 ks W8937</t>
  </si>
  <si>
    <t>ZB537</t>
  </si>
  <si>
    <t>Šití prolene bl 7-0 bal. á 36 ks EH8020H</t>
  </si>
  <si>
    <t>ZB593</t>
  </si>
  <si>
    <t>Šití prolene bl 6-0 bal. á 36 ks 8711H</t>
  </si>
  <si>
    <t>ZB608</t>
  </si>
  <si>
    <t>Šití premicron zelený 2/0 (3) bal. á 36 ks C0026057</t>
  </si>
  <si>
    <t>ZB609</t>
  </si>
  <si>
    <t>Šití premicron zelený 2/0 (3) bal. á 36 ks C0026026</t>
  </si>
  <si>
    <t>ZB610</t>
  </si>
  <si>
    <t>Šití premicron zelený 3/0 (2) bal. á 36 ks C0026005</t>
  </si>
  <si>
    <t>ZD222</t>
  </si>
  <si>
    <t>Šití dafilon modrý 3/0 (2) bal. á 36 ks C0932469</t>
  </si>
  <si>
    <t>ZF434</t>
  </si>
  <si>
    <t>Šití terylene 1USP 22006</t>
  </si>
  <si>
    <t>Šití terylene 1USP bal. á 24 ks 22006</t>
  </si>
  <si>
    <t>ZJ183</t>
  </si>
  <si>
    <t>Šití optime 0 kožní bal. á 36 ks 18S35F</t>
  </si>
  <si>
    <t>ZJ662</t>
  </si>
  <si>
    <t>Šití optime 3/0 18S20M</t>
  </si>
  <si>
    <t>Šití optime 3/0 bal. á 36 ks 18S20M</t>
  </si>
  <si>
    <t>ZA249</t>
  </si>
  <si>
    <t>Šití prolene bl 5-0 bal. á 12 ks W8556</t>
  </si>
  <si>
    <t>ZB150</t>
  </si>
  <si>
    <t>Šití premicron Z/B 2/0 bal. á 24 ks B0027711</t>
  </si>
  <si>
    <t>ZB286</t>
  </si>
  <si>
    <t>Šití prolene bl 7-0 bal. á 12 ks W8704</t>
  </si>
  <si>
    <t>ZB617</t>
  </si>
  <si>
    <t>Šití prolene bl 4-0 bal. á 12 ks W8761</t>
  </si>
  <si>
    <t>ZI467</t>
  </si>
  <si>
    <t>Šití monoplus fialový 1 (4) bal. á 24 ks B0024091</t>
  </si>
  <si>
    <t>ZI869</t>
  </si>
  <si>
    <t>Šití cardioflon 2/0 bal. á 24 ks 19R30A</t>
  </si>
  <si>
    <t>ZJ181</t>
  </si>
  <si>
    <t>Šití optime 2/0 kožní bal. á 36 ks 18S30K</t>
  </si>
  <si>
    <t>ZA959</t>
  </si>
  <si>
    <t>Šití safil fialový 3/0 (2) bal. á 36 ks C1048241</t>
  </si>
  <si>
    <t>ZH325</t>
  </si>
  <si>
    <t>Šití cardioflon 0 19R35A</t>
  </si>
  <si>
    <t>Šití cardioflon 0 bal. á 24 ks 19R35A</t>
  </si>
  <si>
    <t>ZB555</t>
  </si>
  <si>
    <t>Šití prolene bl 3-0 bal. á 12 ks W8522</t>
  </si>
  <si>
    <t>ZB287</t>
  </si>
  <si>
    <t>Šití prolene bl 8-0 bal. á 12 ks W2777</t>
  </si>
  <si>
    <t>ZB149</t>
  </si>
  <si>
    <t>Šití premicron Z/B 2/0 bal. á 24 ks B0027720</t>
  </si>
  <si>
    <t>ZM717</t>
  </si>
  <si>
    <t>Šití prolene bl 4-0 s 26j VISI Black bal. á 12 ks W8355</t>
  </si>
  <si>
    <t>ZM716</t>
  </si>
  <si>
    <t>Šití prolene bl 4-0 s 20j VISI Black bal. á 12 ks W8340</t>
  </si>
  <si>
    <t>ZB717</t>
  </si>
  <si>
    <t>Šití prolene bl 4-0 bal. á 12 ks W8845</t>
  </si>
  <si>
    <t>ZD149</t>
  </si>
  <si>
    <t>Šití prolene bl 7-0 bal. á 12 ks W8702</t>
  </si>
  <si>
    <t>ZB981</t>
  </si>
  <si>
    <t>Šití premicron zelený 3/0 (2) bal. á 36 ks C0026905</t>
  </si>
  <si>
    <t>ZB146</t>
  </si>
  <si>
    <t>Šití premicron zelený 5/0 bal. á 36 ks C0026903</t>
  </si>
  <si>
    <t>ZH803</t>
  </si>
  <si>
    <t>Šití prolene bl 6-0 bal. á 12 ks W8597</t>
  </si>
  <si>
    <t>ZM720</t>
  </si>
  <si>
    <t>Šití premicron 2/0 (3) bal. á 36 ks C0026531</t>
  </si>
  <si>
    <t>ZH235</t>
  </si>
  <si>
    <t>Šití dafilon modrý 2/0 (3) bal. á 36 ks C0934801</t>
  </si>
  <si>
    <t>ZJ325</t>
  </si>
  <si>
    <t>Šití optime 2/0 bal. á 36 ks 18G30H</t>
  </si>
  <si>
    <t>ZK452</t>
  </si>
  <si>
    <t>Šití optime 3/0 18S20K</t>
  </si>
  <si>
    <t>Šití optime 3/0 bal. á 36 ks 18S20K</t>
  </si>
  <si>
    <t>ZA853</t>
  </si>
  <si>
    <t>Šití prolene bl 5-0 bal. á 12 ks W8830</t>
  </si>
  <si>
    <t>ZF429</t>
  </si>
  <si>
    <t>Šití prolene bl 5-0 bal. á 12 ks W8710</t>
  </si>
  <si>
    <t>ZI468</t>
  </si>
  <si>
    <t>Šití cardioflon 3/0 19R20A</t>
  </si>
  <si>
    <t>Šití cardioflon 3/0 bal. á 24 ks 19R20A</t>
  </si>
  <si>
    <t>ZH802</t>
  </si>
  <si>
    <t>Šití prolene bl 5-0 bal. á 36 ks 8580H</t>
  </si>
  <si>
    <t>ZA262</t>
  </si>
  <si>
    <t>Šití steel 5 - ocelový drát bal. á 12 ks W995</t>
  </si>
  <si>
    <t>ZK717</t>
  </si>
  <si>
    <t>Šití optime 0 bal. á 24 ks 18R35A</t>
  </si>
  <si>
    <t>ZB148</t>
  </si>
  <si>
    <t>Šití premicron zelený 2/0 (3) bal. á 36 ks C0026036</t>
  </si>
  <si>
    <t>ZM719</t>
  </si>
  <si>
    <t>Šití premicron Z/B 2/0 (3) bal. á 6 x 4 ks M0027785</t>
  </si>
  <si>
    <t>ZM718</t>
  </si>
  <si>
    <t>Šití premicron Z/B 2/0 (3) bal. á 6 x 4 ks M0027756</t>
  </si>
  <si>
    <t>ZK841</t>
  </si>
  <si>
    <t>Šití prolene bl 4-0 bal. á 12 ks W8831</t>
  </si>
  <si>
    <t>ZI870</t>
  </si>
  <si>
    <t>Šití premicron zelený 5/0 bal. á 36 ks C0026843</t>
  </si>
  <si>
    <t>ZA360</t>
  </si>
  <si>
    <t>Jehla sterican 0,5 x 25 mm oranžová 9186158</t>
  </si>
  <si>
    <t>ZB168</t>
  </si>
  <si>
    <t>Jehla chirurgická 0,9 x 36 B10</t>
  </si>
  <si>
    <t>ZB460</t>
  </si>
  <si>
    <t>Jehla chirurgicka 1,0 x 45 G8</t>
  </si>
  <si>
    <t>ZB478</t>
  </si>
  <si>
    <t>Jehla chirurgická 0,8 x 32 B11</t>
  </si>
  <si>
    <t>ZB480</t>
  </si>
  <si>
    <t>Jehla chirurgická 0,7 x 28 G10</t>
  </si>
  <si>
    <t>ZM695</t>
  </si>
  <si>
    <t>Jehla chirurgická E2</t>
  </si>
  <si>
    <t>ZB996</t>
  </si>
  <si>
    <t>Jehla chirurgická B9</t>
  </si>
  <si>
    <t>ZF695</t>
  </si>
  <si>
    <t>Jehla seldinger 1,3/18 G x 80 mm bal. á 20 ks AN 18080</t>
  </si>
  <si>
    <t>ZK199</t>
  </si>
  <si>
    <t>Jehla redon ostře zahnutá CH 10 BN913R</t>
  </si>
  <si>
    <t>ZB490</t>
  </si>
  <si>
    <t>Jehla chirurgická PB6</t>
  </si>
  <si>
    <t>ZM694</t>
  </si>
  <si>
    <t>Jehla chirurgická E1</t>
  </si>
  <si>
    <t>ZB169</t>
  </si>
  <si>
    <t>Jehla chirurgická PB3</t>
  </si>
  <si>
    <t>ZK683</t>
  </si>
  <si>
    <t>Rukavice operační gammex PF sensitive vel. 7,0 bal. á 50 párů 330051070</t>
  </si>
  <si>
    <t>ZL426</t>
  </si>
  <si>
    <t>Rukavice operační ansell sensi - touch vel. 7,5 bal. á 40 párů 8050194(8050154)</t>
  </si>
  <si>
    <t>ZJ718</t>
  </si>
  <si>
    <t>Rukavice operační gammex PF sensitive vel. 6,5 bal. á 50 párů 330051065</t>
  </si>
  <si>
    <t>ZM294</t>
  </si>
  <si>
    <t>Rukavice nitril sempercare bez p. XL bal. á 180 ks 30818</t>
  </si>
  <si>
    <t>ZN041</t>
  </si>
  <si>
    <t>Rukavice operační gammex ansell PF bez pudru 6,5 330048065</t>
  </si>
  <si>
    <t>Rukavice operační gammex latex PF bez pudru 6,5 330048065</t>
  </si>
  <si>
    <t>ZN130</t>
  </si>
  <si>
    <t>Rukavice operační gammex ansell PF bez pudru 6,0 330048060</t>
  </si>
  <si>
    <t>Rukavice operační gammex latex PF bez pudru 6,0 330048060</t>
  </si>
  <si>
    <t>Rukavice operační gammex ansell PF bez pudru 8,0 330048080</t>
  </si>
  <si>
    <t>Rukavice operační gammex ansell PF bez pudru 7,5 330048075</t>
  </si>
  <si>
    <t>ZJ719</t>
  </si>
  <si>
    <t>Rukavice operační gammex PF sensitive vel. 6,0 bal. á 50 párů 330051060</t>
  </si>
  <si>
    <t>ZB153</t>
  </si>
  <si>
    <t>Vosk kostní Knochenwasch 2,5 G 1029754</t>
  </si>
  <si>
    <t>ZA948</t>
  </si>
  <si>
    <t>Protéza cévní gore-tex 8 mm 40 cm N-ST0804</t>
  </si>
  <si>
    <t>KC618</t>
  </si>
  <si>
    <t>záplata Biocor SJM B40-10 x 6 C0510</t>
  </si>
  <si>
    <t>ZD033</t>
  </si>
  <si>
    <t>Protéza cévní hemashield 28/15 M00202175128PO</t>
  </si>
  <si>
    <t>ZC839</t>
  </si>
  <si>
    <t>Protéza cévní hemashield 26/15 M00202175126P0</t>
  </si>
  <si>
    <t>ZH165</t>
  </si>
  <si>
    <t>Protéza cévní InterGard knitted 6/20 IGK0006-20</t>
  </si>
  <si>
    <t>ZH839</t>
  </si>
  <si>
    <t>Protéza cévní hemashield gold 8/20 IGK0008-20</t>
  </si>
  <si>
    <t>ZC155</t>
  </si>
  <si>
    <t>Protéza cévní hemashield 32/15 M00202175132P0</t>
  </si>
  <si>
    <t>KI182</t>
  </si>
  <si>
    <t>kroužek anuloplastický SÉGIUM SJM mitrální semirigidní vel. 32 SARP-32</t>
  </si>
  <si>
    <t>ZI551</t>
  </si>
  <si>
    <t>Záplata křížková 5,1 x 5,1 cm 007943</t>
  </si>
  <si>
    <t>ZC999</t>
  </si>
  <si>
    <t>Protéza cévní hemashield 30/15 M00202175130P0</t>
  </si>
  <si>
    <t>KI887</t>
  </si>
  <si>
    <t>kroužek anuloplastický SÉGIUM SJM mitrální semirigidní vel. 34 SARP-34</t>
  </si>
  <si>
    <t>KI181</t>
  </si>
  <si>
    <t>kroužek anuloplastický SÉGIUM SJM mitrální semirigidní vel. 30 SARP-30</t>
  </si>
  <si>
    <t>ZC413</t>
  </si>
  <si>
    <t>Protéza cévní gore-tex 6 mm 40 cm N-ST0604</t>
  </si>
  <si>
    <t>KI180</t>
  </si>
  <si>
    <t>kroužek anuloplastický SÉGIUM SJM mitrální semirigidní vel. 28 SARP-28</t>
  </si>
  <si>
    <t>KF229</t>
  </si>
  <si>
    <t>protéza cévní gelweave valsalva 26 mm 30026ADP</t>
  </si>
  <si>
    <t>KF233</t>
  </si>
  <si>
    <t>cévní náhrada biovalsalva 23 mm HVC3323</t>
  </si>
  <si>
    <t>ZF375</t>
  </si>
  <si>
    <t>Protéza cévní hemashield 34/15 M00202175134P0</t>
  </si>
  <si>
    <t>KF230</t>
  </si>
  <si>
    <t>protéza cévní gelweave valsalva 28 mm 30028ADP</t>
  </si>
  <si>
    <t>KJ322</t>
  </si>
  <si>
    <t>protéza cévní gelweave valsava 24 mm 730024ADP</t>
  </si>
  <si>
    <t>KF232</t>
  </si>
  <si>
    <t>protéza cévní gelweave valsalva 32 mm 30032ADP</t>
  </si>
  <si>
    <t>KH212</t>
  </si>
  <si>
    <t>chlopeň aortální regent 17AGFN-756</t>
  </si>
  <si>
    <t>KF231</t>
  </si>
  <si>
    <t>protéza cévní gelweave valsalva 30 mm 30030ADP</t>
  </si>
  <si>
    <t>ZB916</t>
  </si>
  <si>
    <t>Okruh dýchací anesteziologický univerzální 1,6 m 2900</t>
  </si>
  <si>
    <t>ZH789</t>
  </si>
  <si>
    <t>Okruh dýchací anesteziologický 22 mm Compact II 2 l vak 2154000</t>
  </si>
  <si>
    <t>ZB398</t>
  </si>
  <si>
    <t>Maska supraglotická č. 4,0 8204000</t>
  </si>
  <si>
    <t>ZK714</t>
  </si>
  <si>
    <t>Maska supraglotická č. 3,0 8203000</t>
  </si>
  <si>
    <t>ZA992</t>
  </si>
  <si>
    <t>Maska supraglotická č. 5,0 8205000</t>
  </si>
  <si>
    <t>ZC728</t>
  </si>
  <si>
    <t>Hadice silikon 1,5 x 3 m á 25 m 34.000.00.101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</si>
  <si>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</si>
  <si>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</si>
  <si>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</si>
  <si>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</si>
  <si>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</si>
  <si>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</si>
  <si>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</si>
  <si>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</si>
  <si>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</si>
  <si>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</si>
  <si>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</si>
  <si>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</si>
  <si>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</si>
  <si>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</si>
  <si>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50115040</t>
  </si>
  <si>
    <t>505 SZM laboratorní sklo a materiál (112 02 140)</t>
  </si>
  <si>
    <t>50115070</t>
  </si>
  <si>
    <t>513 SZM katetry (112 02 101)</t>
  </si>
  <si>
    <t>50115021</t>
  </si>
  <si>
    <t>501 SZM diagnostika (112 02 021)</t>
  </si>
  <si>
    <t>50115004</t>
  </si>
  <si>
    <t>506 SZM umělé tělní náhrady kovové (112 02 030)</t>
  </si>
  <si>
    <t>50115080</t>
  </si>
  <si>
    <t>523 SZM staplery, endosk., optika, extraktory (112 02 102)</t>
  </si>
  <si>
    <t>50115064</t>
  </si>
  <si>
    <t>529 SZM šicí materiál (112 02 106)</t>
  </si>
  <si>
    <t>50115011</t>
  </si>
  <si>
    <t>515 SZM umělé tělní náhrady ostatní (112 02 030)</t>
  </si>
  <si>
    <t>KCHIR: lůžkové oddělení ECMO</t>
  </si>
  <si>
    <t>Spotřeba zdravotnického materiálu - orientační přehled</t>
  </si>
  <si>
    <t>ON Data</t>
  </si>
  <si>
    <t>107 - Pracoviště kardiologie</t>
  </si>
  <si>
    <t>505 - Pracoviště kardiochirurgie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</si>
  <si>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</si>
  <si>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</si>
  <si>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</si>
  <si>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Fluger Ivo</t>
  </si>
  <si>
    <t>Zezula Radek</t>
  </si>
  <si>
    <t>Zdravotní výkony vykázané na pracovišti v rámci ambulantní péče dle lékařů *</t>
  </si>
  <si>
    <t>107</t>
  </si>
  <si>
    <t>V</t>
  </si>
  <si>
    <t>09511</t>
  </si>
  <si>
    <t>MINIMÁLNÍ KONTAKT LÉKAŘE S PACIENTEM</t>
  </si>
  <si>
    <t>17021</t>
  </si>
  <si>
    <t>KOMPLEXNÍ VYŠETŘENÍ KARDIOLOGEM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</si>
  <si>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</si>
  <si>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</si>
  <si>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</si>
  <si>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</si>
  <si>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</si>
  <si>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</si>
  <si>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</si>
  <si>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17266</t>
  </si>
  <si>
    <t>SPECIALIZOVANÁ ZÁTĚŽOVÁ ECHOKARDIOGRAFIE FARMAKOLO</t>
  </si>
  <si>
    <t>17520</t>
  </si>
  <si>
    <t>KARDIOVERSE ELEKTRICKÁ (NIKOLIV PŘI RESUSCITACI)</t>
  </si>
  <si>
    <t>89517</t>
  </si>
  <si>
    <t>UZ DUPLEXNÍ VYŠETŘENÍ DVOU A VÍCE CÉV, T. J. MORFO</t>
  </si>
  <si>
    <t>09547</t>
  </si>
  <si>
    <t>REGULAČNÍ POPLATEK -- POJIŠTĚNEC OD ÚHRADY POPLATK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</si>
  <si>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</si>
  <si>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</si>
  <si>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</si>
  <si>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</si>
  <si>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</si>
  <si>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</si>
  <si>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</si>
  <si>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</si>
  <si>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</si>
  <si>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</si>
  <si>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17022</t>
  </si>
  <si>
    <t>CÍLENÉ VYŠETŘENÍ KARDIOLOGEM</t>
  </si>
  <si>
    <t>09523</t>
  </si>
  <si>
    <t>EDUKAČNÍ POHOVOR LÉKAŘE S NEMOCNÝM ČI RODINOU</t>
  </si>
  <si>
    <t>17023</t>
  </si>
  <si>
    <t>KONTROLNÍ VYŠETŘENÍ KARDIOLOGEM</t>
  </si>
  <si>
    <t>09219</t>
  </si>
  <si>
    <t xml:space="preserve">INTRAVENÓZNÍ INJEKCE U DOSPĚLÉHO ČI DÍTĚTE NAD 10 </t>
  </si>
  <si>
    <t>09115</t>
  </si>
  <si>
    <t>ODBĚR BIOLOGICKÉHO MATERIÁLU JINÉHO NEŽ KREV NA KV</t>
  </si>
  <si>
    <t>17273</t>
  </si>
  <si>
    <t>VYSOCE SPECIALIZOVANÁ KONTRASTNÍ ECHOKARDIOGRAFIE</t>
  </si>
  <si>
    <t>17263</t>
  </si>
  <si>
    <t>SPECIALIZOVANÁ KONTRASTNÍ ECHOKARDIOGRAFIE</t>
  </si>
  <si>
    <t>505</t>
  </si>
  <si>
    <t>1</t>
  </si>
  <si>
    <t>0000502</t>
  </si>
  <si>
    <t>MESOCAIN 1%</t>
  </si>
  <si>
    <t>09237</t>
  </si>
  <si>
    <t>OŠETŘENÍ A PŘEVAZ RÁNY VČETNĚ OŠETŘENÍ KOŽNÍCH A P</t>
  </si>
  <si>
    <t>09241</t>
  </si>
  <si>
    <t>OŠETŘENÍ A PŘEVAZ RÁNY, KOŽNÍCH A PODKOŽNÍCH AFEKC</t>
  </si>
  <si>
    <t>55023</t>
  </si>
  <si>
    <t>KONTROLNÍ VYŠETŘENÍ KARDIOCHIRURGEM</t>
  </si>
  <si>
    <t>57243</t>
  </si>
  <si>
    <t>HRUDNÍ PUNKCE</t>
  </si>
  <si>
    <t>09545</t>
  </si>
  <si>
    <t>REGULAČNÍ POPLATEK ZA POHOTOVOSTNÍ SLUŽBU -- POPLA</t>
  </si>
  <si>
    <t>51825</t>
  </si>
  <si>
    <t>SEKUNDÁRNÍ SUTURA RÁNY</t>
  </si>
  <si>
    <t>09239</t>
  </si>
  <si>
    <t>SUTURA RÁNY A PODKOŽÍ DO 5 CM</t>
  </si>
  <si>
    <t>09235</t>
  </si>
  <si>
    <t>ODSTRANĚNÍ MALÝCH LÉZÍ KŮŽE</t>
  </si>
  <si>
    <t>51811</t>
  </si>
  <si>
    <t>ABSCES NEBO HEMATOM SUBKUTANNÍ, PILONIDÁLNÍ, INTRA</t>
  </si>
  <si>
    <t>55021</t>
  </si>
  <si>
    <t>KOMPLEXNÍ VYŠETŘENÍ KARDIOCHIRURGEM</t>
  </si>
  <si>
    <t>55022</t>
  </si>
  <si>
    <t>CÍLENÉ VYŠETŘENÍ KARDIOCHIRURGEM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</si>
  <si>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</si>
  <si>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</si>
  <si>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</si>
  <si>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</si>
  <si>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</si>
  <si>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</si>
  <si>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</si>
  <si>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</si>
  <si>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</si>
  <si>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</si>
  <si>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</si>
  <si>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</si>
  <si>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14 - Oční klinika</t>
  </si>
  <si>
    <t>16 - Klinika plicních nemocí a tuberkulózy</t>
  </si>
  <si>
    <t>17 - Neurologická klinika</t>
  </si>
  <si>
    <t>21 - Onkologická klinika</t>
  </si>
  <si>
    <t>26 - Oddělení rehabilitace</t>
  </si>
  <si>
    <t>30 - Oddělení geriatrie</t>
  </si>
  <si>
    <t>31 - Traumatologické oddělení</t>
  </si>
  <si>
    <t>32 - Hemato-onkologická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</si>
  <si>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</si>
  <si>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</si>
  <si>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</si>
  <si>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</si>
  <si>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</si>
  <si>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</si>
  <si>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</si>
  <si>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</si>
  <si>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5F5</t>
  </si>
  <si>
    <t>3</t>
  </si>
  <si>
    <t>0053801</t>
  </si>
  <si>
    <t>ECMO - OXYGENÁTOR,PLS-SYSTÉM DLOUHODOBÉ ŽIVOTNÍ PO</t>
  </si>
  <si>
    <t>0054443</t>
  </si>
  <si>
    <t>OBĚH MIMOTĚLNÍ - OXYGENÁTOR-SADA PŘÍSLUŠENSTVÍ,ECM</t>
  </si>
  <si>
    <t>07550</t>
  </si>
  <si>
    <t>(DRG) ENDOVASKULÁRNÍ PŘÍSTUP PERKUTÁNNÍ NEBO S?PRE</t>
  </si>
  <si>
    <t>07543</t>
  </si>
  <si>
    <t>(DRG) PRIMOOPERACE</t>
  </si>
  <si>
    <t>07563</t>
  </si>
  <si>
    <t>(DRG) URGENTNÍ OPERACE KVCH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</si>
  <si>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</si>
  <si>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</si>
  <si>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</si>
  <si>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</si>
  <si>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</si>
  <si>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</si>
  <si>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08</t>
  </si>
  <si>
    <t>10</t>
  </si>
  <si>
    <t>11</t>
  </si>
  <si>
    <t>12</t>
  </si>
  <si>
    <t>14</t>
  </si>
  <si>
    <t>16</t>
  </si>
  <si>
    <t>17</t>
  </si>
  <si>
    <t>21</t>
  </si>
  <si>
    <t>26</t>
  </si>
  <si>
    <t>30</t>
  </si>
  <si>
    <t>31</t>
  </si>
  <si>
    <t>32</t>
  </si>
  <si>
    <t>17233</t>
  </si>
  <si>
    <t>DOČASNÁ SRDEČNÍ STIMULACE</t>
  </si>
  <si>
    <t>17244</t>
  </si>
  <si>
    <t>24-HODINOVÉ TELEMETRICKÉ SLEDOVÁNÍ MIMO JIP</t>
  </si>
  <si>
    <t>17522</t>
  </si>
  <si>
    <t>TRANSVENÓZNÍ EXTRAKCE ELEKTROD PRO TRVALOU KARDIOS</t>
  </si>
  <si>
    <t>17303</t>
  </si>
  <si>
    <t>PRAVOSTRANNÁ KATETRIZACE SRDEČNÍ MIMO KATETRIZAČNÍ</t>
  </si>
  <si>
    <t>5F1</t>
  </si>
  <si>
    <t>51239</t>
  </si>
  <si>
    <t xml:space="preserve">RADIKÁLNÍ EXSTIRPACE AXILÁRNÍCH NEBO INQUINÁLNÍCH </t>
  </si>
  <si>
    <t>51353</t>
  </si>
  <si>
    <t>PUNKCE, ODSÁTÍ TENKÉHO STŘEVA, MANIPULACE SE STŘEV</t>
  </si>
  <si>
    <t>51392</t>
  </si>
  <si>
    <t>RELAPAROTOMIE PRO POOPERAČNÍ KRVÁCENÍ, PERITONITID</t>
  </si>
  <si>
    <t>51397</t>
  </si>
  <si>
    <t>OTEVŘENÁ LAVÁŽ PERITONEÁLNÍ DUTINY, SEC. LOOK, LAP</t>
  </si>
  <si>
    <t>51713</t>
  </si>
  <si>
    <t>DIAGNOSTICKÁ VIDEOLAPAROSKOPIE A VIDEOTORAKOSKOPIE</t>
  </si>
  <si>
    <t>07546</t>
  </si>
  <si>
    <t>(DRG) OTEVŘENÝ PŘÍSTUP</t>
  </si>
  <si>
    <t>07422</t>
  </si>
  <si>
    <t>(VZP) EMBOLECTOMIE A. FEMORALIS COMMUNIS</t>
  </si>
  <si>
    <t>07531</t>
  </si>
  <si>
    <t>(VZP) ARTERIOGRAFIE PEROPERAČNÍ</t>
  </si>
  <si>
    <t>07551</t>
  </si>
  <si>
    <t>(DRG) HYBRIDNÍ PŘÍSTUP</t>
  </si>
  <si>
    <t>07417</t>
  </si>
  <si>
    <t>(VZP) ENDARTERECTOMIE A. FEMORALIS A JEJÍCH VĚTVÍ</t>
  </si>
  <si>
    <t>07532</t>
  </si>
  <si>
    <t>(VZP) TRANSLUMINÁLNÍ ANGIOPLASTIKA PEROPERAČNÍ</t>
  </si>
  <si>
    <t>07430</t>
  </si>
  <si>
    <t>(VZP) JINÉ OPERACE TEPEN V OBLASTI STEHNA</t>
  </si>
  <si>
    <t>07197</t>
  </si>
  <si>
    <t>(DRG) ZAVEDENÍ STENTU ČI STENTGRAFTU DO DESCENDENT</t>
  </si>
  <si>
    <t>09567</t>
  </si>
  <si>
    <t>(VZP) ZÁKROK NA LEVÉ STRANĚ</t>
  </si>
  <si>
    <t>07486</t>
  </si>
  <si>
    <t>(VZP) REVIZE BÉRCOVÝCH TEPEN PRO INOPERABILNÍ NÁLE</t>
  </si>
  <si>
    <t>57229</t>
  </si>
  <si>
    <t>PLEUROSTOMIE</t>
  </si>
  <si>
    <t>51396</t>
  </si>
  <si>
    <t>PUNKCE DUTINY BŘIŠNÍ S DRENÁŽÍ EV. LAVAŽÍ</t>
  </si>
  <si>
    <t>51237</t>
  </si>
  <si>
    <t>KLÍNOVITÁ RESEKCE MAMMY S RADIKÁLNÍM ODSTRANĚNÍM A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</si>
  <si>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</si>
  <si>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</si>
  <si>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</si>
  <si>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</si>
  <si>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</si>
  <si>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</si>
  <si>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51850</t>
  </si>
  <si>
    <t>PŘEVAZ RÁNY METODOU V. A. C. (VACUUM ASISTED CLOSU</t>
  </si>
  <si>
    <t>07379</t>
  </si>
  <si>
    <t>(VZP) BYPASS NEBO NÁHRADA ILIKO - FEMORÁLNÍ PROTET</t>
  </si>
  <si>
    <t>54120</t>
  </si>
  <si>
    <t>ANEURYSMA BŘIŠNÍ AORTY (NÁHRADA BIFURKAČNÍ PROTÉZO</t>
  </si>
  <si>
    <t>07564</t>
  </si>
  <si>
    <t>(DRG) EMERGENTNÍ OPERACE KVCH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</si>
  <si>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</si>
  <si>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</si>
  <si>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</si>
  <si>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</si>
  <si>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</si>
  <si>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</si>
  <si>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07284</t>
  </si>
  <si>
    <t>(VZP) ENDARTERECTOMIE A. CAROTIS INTERNA PŘÍMÁ S P</t>
  </si>
  <si>
    <t>66851</t>
  </si>
  <si>
    <t>AMPUTACE DLOUHÉ KOSTI / EXARTIKULACE VELKÉHO KLOUB</t>
  </si>
  <si>
    <t>07468</t>
  </si>
  <si>
    <t>(VZP) TROMBECTOMIE  A. POPLITEA A BÉRCOVÝCH TEPEN</t>
  </si>
  <si>
    <t>51357</t>
  </si>
  <si>
    <t>JEJUNOSTOMIE, ILEOSTOMIE NEBO KOLOSTOMIE, ANTEPOZI</t>
  </si>
  <si>
    <t>47277</t>
  </si>
  <si>
    <t>RADIAČNĚ NAVIGOVANÝ CHIRURGICKÝ VÝKON (PŘIČTI K CH</t>
  </si>
  <si>
    <t>57247</t>
  </si>
  <si>
    <t>PNEUMONEKTOMIE, NEBO LOBEKTOMIE, NEBO BILOBEKTOMIE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</si>
  <si>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</si>
  <si>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</si>
  <si>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</si>
  <si>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</si>
  <si>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</si>
  <si>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</si>
  <si>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51355</t>
  </si>
  <si>
    <t>DVOJ - A VÍCENÁSOBNÁ RESEKCE A (NEBO) ANASTOMÓZA T</t>
  </si>
  <si>
    <t>07418</t>
  </si>
  <si>
    <t>(VZP) TROMBECTOMIE  A. FEMORALIS A JEJÍCH VĚTVÍ</t>
  </si>
  <si>
    <t>57217</t>
  </si>
  <si>
    <t>ODSTRANĚNÍ TUMORU MEDIASTINA - TYMEKTOMIE</t>
  </si>
  <si>
    <t>54310</t>
  </si>
  <si>
    <t>AORTOILICKÝ ÚSEK - ENDARTEREKTOMIE</t>
  </si>
  <si>
    <t>66915</t>
  </si>
  <si>
    <t>DEKOMPRESE FASCIÁLNÍHO LOŽE</t>
  </si>
  <si>
    <t>07428</t>
  </si>
  <si>
    <t>(VZP) REVIZE V OBLASTI STEHNA PRO  KRVÁCENÍ</t>
  </si>
  <si>
    <t>07161</t>
  </si>
  <si>
    <t>(DRG) STENTING DESCENDENTNÍ AORTY PRO AKUTNÍ DISEK</t>
  </si>
  <si>
    <t>54130</t>
  </si>
  <si>
    <t>ANEURYSMA BŘIŠNÍ AORTY  INFRARENÁLNÍ NEBO ANEURYSM</t>
  </si>
  <si>
    <t>07414</t>
  </si>
  <si>
    <t>(VZP) PLASTIKA A. FEMORALIS A JEJÍCH VĚTVÍ AUTOLOG</t>
  </si>
  <si>
    <t>90952</t>
  </si>
  <si>
    <t>(DRG) EXTRAKCE TROMBU NEBO EMBOLU ENDOVASKULÁRNÍ C</t>
  </si>
  <si>
    <t>90954</t>
  </si>
  <si>
    <t>(DRG) KRITICKÁ KONČETINOVÁ ISCHEMIE</t>
  </si>
  <si>
    <t>07182</t>
  </si>
  <si>
    <t>(DRG) ZAVEDENÍ STENTU ČI STENTGRAFTU DO OBLOUKU AO</t>
  </si>
  <si>
    <t>57245</t>
  </si>
  <si>
    <t>PNEUMONEKTOMIE ROZŠÍŘENÁ</t>
  </si>
  <si>
    <t>07324</t>
  </si>
  <si>
    <t>(VZP) STENTGRAFT VĚTVÍ OBLOUKU AORTY</t>
  </si>
  <si>
    <t>5F3</t>
  </si>
  <si>
    <t>51819</t>
  </si>
  <si>
    <t>OŠETŘENÍ A OBVAZ ROZSÁHLÉ RÁNY V CELKOVÉ ANESTEZII</t>
  </si>
  <si>
    <t>66819</t>
  </si>
  <si>
    <t>APLIKACE ZEVNÍHO FIXATÉRU</t>
  </si>
  <si>
    <t>66127</t>
  </si>
  <si>
    <t>MANIPULACE V CELKOVÉ NEBO LOKÁLNÍ ANESTÉZII</t>
  </si>
  <si>
    <t>53485</t>
  </si>
  <si>
    <t>ZLOMENINY PÁNEVNÍHO KRUHU - NESTABILNÍ - S OPERAČN</t>
  </si>
  <si>
    <t>0001093</t>
  </si>
  <si>
    <t>PENICILIN G 1,0 DRASELNÁ SOĹ BIOTIKA</t>
  </si>
  <si>
    <t>0003708</t>
  </si>
  <si>
    <t>ZYVOXID 2 MG/ML INFUZNÍ ROZTOK</t>
  </si>
  <si>
    <t>0003952</t>
  </si>
  <si>
    <t>AMIKIN 500 MG</t>
  </si>
  <si>
    <t>0006480</t>
  </si>
  <si>
    <t>OCPLEX</t>
  </si>
  <si>
    <t>0008807</t>
  </si>
  <si>
    <t>0008808</t>
  </si>
  <si>
    <t>0011592</t>
  </si>
  <si>
    <t>METRONIDAZOL B. BRAUN 5 MG/ML</t>
  </si>
  <si>
    <t>0011706</t>
  </si>
  <si>
    <t>0011785</t>
  </si>
  <si>
    <t>AMIKIN 1 G</t>
  </si>
  <si>
    <t>0014583</t>
  </si>
  <si>
    <t>0016600</t>
  </si>
  <si>
    <t>0017041</t>
  </si>
  <si>
    <t>0020605</t>
  </si>
  <si>
    <t>0026127</t>
  </si>
  <si>
    <t>0045123</t>
  </si>
  <si>
    <t>VISIPAQUE 320 MG I/ML</t>
  </si>
  <si>
    <t>0049193</t>
  </si>
  <si>
    <t>0053922</t>
  </si>
  <si>
    <t>CIPHIN PRO INFUSIONE 200 MG/100 ML</t>
  </si>
  <si>
    <t>0058092</t>
  </si>
  <si>
    <t>CEFAZOLIN SANDOZ 1 G</t>
  </si>
  <si>
    <t>0059830</t>
  </si>
  <si>
    <t>CIPRINOL 200 MG/100 ML</t>
  </si>
  <si>
    <t>HAEMOCOMPLETTAN P</t>
  </si>
  <si>
    <t>0062465</t>
  </si>
  <si>
    <t>0065989</t>
  </si>
  <si>
    <t>MYCOMAX INF</t>
  </si>
  <si>
    <t>0066020</t>
  </si>
  <si>
    <t>AUGMENTIN 1,2 G</t>
  </si>
  <si>
    <t>0066137</t>
  </si>
  <si>
    <t>0068998</t>
  </si>
  <si>
    <t>0068999</t>
  </si>
  <si>
    <t>AMPICILIN 0,5 BIOTIKA</t>
  </si>
  <si>
    <t>0072972</t>
  </si>
  <si>
    <t>0075634</t>
  </si>
  <si>
    <t>PROTHROMPLEX TOTAL NF</t>
  </si>
  <si>
    <t>0076360</t>
  </si>
  <si>
    <t>ZINACEF 1,5 G</t>
  </si>
  <si>
    <t>0077044</t>
  </si>
  <si>
    <t>ZINACEF 750 MG</t>
  </si>
  <si>
    <t>0083417</t>
  </si>
  <si>
    <t>MERONEM 1 G</t>
  </si>
  <si>
    <t>0091148</t>
  </si>
  <si>
    <t>0092289</t>
  </si>
  <si>
    <t>EDICIN 0,5 G</t>
  </si>
  <si>
    <t>0092290</t>
  </si>
  <si>
    <t>EDICIN 1 G</t>
  </si>
  <si>
    <t>0093173</t>
  </si>
  <si>
    <t>0093405</t>
  </si>
  <si>
    <t>PENICILIN G 5,0 DRASELNÁ SOĹ BIOTIKA</t>
  </si>
  <si>
    <t>0093649</t>
  </si>
  <si>
    <t>ACTILYSE</t>
  </si>
  <si>
    <t>0093650</t>
  </si>
  <si>
    <t>0094155</t>
  </si>
  <si>
    <t>0094176</t>
  </si>
  <si>
    <t>0096414</t>
  </si>
  <si>
    <t>0097000</t>
  </si>
  <si>
    <t>0104051</t>
  </si>
  <si>
    <t>HUMAN ALBUMIN 200 G/L BAXTER</t>
  </si>
  <si>
    <t>0130149</t>
  </si>
  <si>
    <t>0131656</t>
  </si>
  <si>
    <t>CEFTAZIDIM KABI 2 G</t>
  </si>
  <si>
    <t>0137484</t>
  </si>
  <si>
    <t>ANBINEX</t>
  </si>
  <si>
    <t>0137499</t>
  </si>
  <si>
    <t>0141838</t>
  </si>
  <si>
    <t>AMIKACIN B.BRAUN 10 MG/ML</t>
  </si>
  <si>
    <t>0142077</t>
  </si>
  <si>
    <t>TIENAM 500 MG/500 MG I.V.</t>
  </si>
  <si>
    <t>0151458</t>
  </si>
  <si>
    <t>0156258</t>
  </si>
  <si>
    <t>VANCOMYCIN KABI 500 MG</t>
  </si>
  <si>
    <t>0156259</t>
  </si>
  <si>
    <t>VANCOMYCIN KABI 1000 MG</t>
  </si>
  <si>
    <t>0162180</t>
  </si>
  <si>
    <t>0162187</t>
  </si>
  <si>
    <t>0164350</t>
  </si>
  <si>
    <t>TAZOCIN 4 G/0,5 G</t>
  </si>
  <si>
    <t>0164401</t>
  </si>
  <si>
    <t>0166269</t>
  </si>
  <si>
    <t>ATENATIV</t>
  </si>
  <si>
    <t>0164407</t>
  </si>
  <si>
    <t>0136083</t>
  </si>
  <si>
    <t>0087200</t>
  </si>
  <si>
    <t>MAXIPIME 2 G</t>
  </si>
  <si>
    <t>0162496</t>
  </si>
  <si>
    <t>TAZIP 4 G/0,5 G</t>
  </si>
  <si>
    <t>0092359</t>
  </si>
  <si>
    <t>PROSTAPHLIN 1000 MG</t>
  </si>
  <si>
    <t>0141836</t>
  </si>
  <si>
    <t>AMIKACIN B. BRAUN 5 MG/ML</t>
  </si>
  <si>
    <t>0193477</t>
  </si>
  <si>
    <t>ZINFORO 600 MG</t>
  </si>
  <si>
    <t>0134595</t>
  </si>
  <si>
    <t>MEDOCLAV 1000 MG/200 MG</t>
  </si>
  <si>
    <t>0113453</t>
  </si>
  <si>
    <t>0156835</t>
  </si>
  <si>
    <t>MEROPENEM KABI 1 G</t>
  </si>
  <si>
    <t>0151460</t>
  </si>
  <si>
    <t>CEFUROXIM KABI 750 MG</t>
  </si>
  <si>
    <t>0192558</t>
  </si>
  <si>
    <t>ANTITHROMBIN III NF BAXTER</t>
  </si>
  <si>
    <t>0129836</t>
  </si>
  <si>
    <t>CLINDAMYCIN KABI 150 MG/ML</t>
  </si>
  <si>
    <t>0183926</t>
  </si>
  <si>
    <t>0202911</t>
  </si>
  <si>
    <t>0203285</t>
  </si>
  <si>
    <t>MEROPENEM ZENTIVA 1000 MG</t>
  </si>
  <si>
    <t>0186672</t>
  </si>
  <si>
    <t>LINEZOLID SANDOZ 2 MG/ML INFUZNÍ ROZTOK</t>
  </si>
  <si>
    <t>0183817</t>
  </si>
  <si>
    <t>0049842</t>
  </si>
  <si>
    <t>0085510</t>
  </si>
  <si>
    <t>0196852</t>
  </si>
  <si>
    <t>2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</si>
  <si>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</si>
  <si>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</si>
  <si>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</si>
  <si>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</si>
  <si>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</si>
  <si>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</si>
  <si>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0012985</t>
  </si>
  <si>
    <t>STAPLER LINEÁRNÍ - TL30.TLH30.TLV30.TX30B.30G.30V</t>
  </si>
  <si>
    <t>0026096</t>
  </si>
  <si>
    <t>ROURKA ENDOBRONCHIÁLNÍ DOUBLE LUMEN LEVÝ BRONCHUS</t>
  </si>
  <si>
    <t>0037139</t>
  </si>
  <si>
    <t>PROTÉZA GORE-TEX CÉVNÍ - PRUŽNÁ TENKOSTĚNNÁ</t>
  </si>
  <si>
    <t>0043082</t>
  </si>
  <si>
    <t>CHLOPEŇ SRDEČNÍ BIOL. AORTÁLNÍ BOVINNÍ CARPENTIER-</t>
  </si>
  <si>
    <t>0043119</t>
  </si>
  <si>
    <t>ŠTĚP ALLOGENNÍ KOSTNÍ ZMRAZENÝ</t>
  </si>
  <si>
    <t>0043155</t>
  </si>
  <si>
    <t>0043168</t>
  </si>
  <si>
    <t>CHLOPEŇ SRDEČNÍ BIOL. MITRÁLNÍ PRASEČÍ EPIC</t>
  </si>
  <si>
    <t>0043169</t>
  </si>
  <si>
    <t>CHLOPEŇ SRDEČNÍ BIOL. AORTÁLNÍ PRASEČÍ EPIC/EPIC S</t>
  </si>
  <si>
    <t>0043173</t>
  </si>
  <si>
    <t>CHLOPEŇ SRDEČNÍ BIOLOGICKÁ - PRASEČÍ + AORTÁLNÍ KO</t>
  </si>
  <si>
    <t>0046245</t>
  </si>
  <si>
    <t>BIO-PUMP BPX-80,BP50</t>
  </si>
  <si>
    <t>0046581</t>
  </si>
  <si>
    <t>OXYGENÁTOR MEMBRÁNOVÝ TERUMO CAPIOX RX-R</t>
  </si>
  <si>
    <t>0046582</t>
  </si>
  <si>
    <t>OXYGENÁTOR CX SX, RX, RX R, PŘÍSLUŠENSTVÍ PX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</si>
  <si>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</si>
  <si>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</si>
  <si>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</si>
  <si>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</si>
  <si>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</si>
  <si>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</si>
  <si>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</si>
  <si>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</si>
  <si>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</si>
  <si>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</si>
  <si>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</si>
  <si>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</si>
  <si>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</si>
  <si>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</si>
  <si>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</si>
  <si>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</si>
  <si>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</si>
  <si>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</si>
  <si>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</si>
  <si>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</si>
  <si>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0048601</t>
  </si>
  <si>
    <t xml:space="preserve">OBĚH MIMOTĚLNÍ - OXYGENÁTOR SADA - HEPARIN.KANYLA </t>
  </si>
  <si>
    <t>0048606</t>
  </si>
  <si>
    <t>SONDA ABLAČNÍ (KARDIOCHIR) - ATS CRYOMAZE; SE SVOR</t>
  </si>
  <si>
    <t>0049026</t>
  </si>
  <si>
    <t>SOUPRAVA DRENÁŽNÍ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</si>
  <si>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</si>
  <si>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</si>
  <si>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</si>
  <si>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</si>
  <si>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</si>
  <si>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SET PRO ENDOSKOPICKÝ ODBĚR ŽILNÍHO ŠTĚPU - VASOVIE</t>
  </si>
  <si>
    <t>0049486</t>
  </si>
  <si>
    <t>PUMPA INFUZNÍ - INFUSOR, 2C1008KP</t>
  </si>
  <si>
    <t>0051889</t>
  </si>
  <si>
    <t>CHLOPEŇ SRDEČNÍ MECHANICKÁ SJM,SÉR.MASTERS</t>
  </si>
  <si>
    <t>0051947</t>
  </si>
  <si>
    <t>ZÁPLATA SRDEČNÍ PERIKARDIÁLNÍ SJM BIOCOR, B40-10X6</t>
  </si>
  <si>
    <t>0052279</t>
  </si>
  <si>
    <t>CHLOPEŇ SRDEČNÍ MECHANICKÁ SJM REGENT</t>
  </si>
  <si>
    <t>0053197</t>
  </si>
  <si>
    <t>SENSOR K MĚŘENÍ EXTRAKORP.PARC.TLAKU KYSLÍKU</t>
  </si>
  <si>
    <t>0053464</t>
  </si>
  <si>
    <t>STAPLER ENDOLINEÁRNÍ - ENDO GIA; BEZ ZÁSOB.; UNIVE</t>
  </si>
  <si>
    <t>0056268</t>
  </si>
  <si>
    <t>KROUŽEK ANULOPLASTICKÝ 4450</t>
  </si>
  <si>
    <t>0056290</t>
  </si>
  <si>
    <t>KATETR BALONKOVÝ FOGARTY 120404F</t>
  </si>
  <si>
    <t>0056291</t>
  </si>
  <si>
    <t>KATETR BALONKOVÝ FOGARTY 120804F</t>
  </si>
  <si>
    <t>0056292</t>
  </si>
  <si>
    <t>KATETR BALONKOVÝ FOGARTY 120805F</t>
  </si>
  <si>
    <t>0056301</t>
  </si>
  <si>
    <t>KATETR BALONKOVÝ FOGARTY TRU-LUMEN 12TLW805F</t>
  </si>
  <si>
    <t>0056617</t>
  </si>
  <si>
    <t>ELEKTRODA STIMULAČNÍ CAPSURE EPI 4965,4968,4951,50</t>
  </si>
  <si>
    <t>0057243</t>
  </si>
  <si>
    <t>KATETR BALÓNKOVÝ INTRAARTER.KONTRAPULZAČNÍ</t>
  </si>
  <si>
    <t>0057985</t>
  </si>
  <si>
    <t>OXYGENÁTOR-SADA HEMOFILTRAČNÍ-KREVNÍ KONCENTRÁTOR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</si>
  <si>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</si>
  <si>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</si>
  <si>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</si>
  <si>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</si>
  <si>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</si>
  <si>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>SADA STABILIZAČNÍ MIDCAB CMS-161..CMS-171</t>
  </si>
  <si>
    <t>0058324</t>
  </si>
  <si>
    <t>KARDIOSTIMULÁTOR BIVENTRIKULÁRNÍ FRONTIER 3X2 5510</t>
  </si>
  <si>
    <t>0059006</t>
  </si>
  <si>
    <t>ZÁSOBNÍK ENDO GIA ROTICUL.;45-2,0;2,5;3,5;4,8;DUET</t>
  </si>
  <si>
    <t>0059007</t>
  </si>
  <si>
    <t>ZÁSOBNÍK ENDO GIA - 60MM - UNIVERSAL,DUET TRI-STAP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</si>
  <si>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</si>
  <si>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</si>
  <si>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</si>
  <si>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</si>
  <si>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</si>
  <si>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</si>
  <si>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</si>
  <si>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</si>
  <si>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</si>
  <si>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</si>
  <si>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0059632</t>
  </si>
  <si>
    <t>MATERIÁL KOVOVÝ ŠICÍ STEH PRO STERNUM OCELOVÝ DRÁT</t>
  </si>
  <si>
    <t>0081997</t>
  </si>
  <si>
    <t>NPWT-V.A.C. ATS SBĚRNÁ NÁDOBA S GELEM</t>
  </si>
  <si>
    <t>0081998</t>
  </si>
  <si>
    <t>NPWT-V.A.C. FREEDOM SBĚRNÁ NÁDOBA S GELEM</t>
  </si>
  <si>
    <t>0081999</t>
  </si>
  <si>
    <t>NPWT-V.A.C. GRANUFOAM (PU PĚNA) VELIKOST S</t>
  </si>
  <si>
    <t>0082000</t>
  </si>
  <si>
    <t>NPWT-V.A.C. GRANUFOAM (PU PĚNA) VELIKOST M</t>
  </si>
  <si>
    <t>0082001</t>
  </si>
  <si>
    <t>NPWT-V.A.C. GRANUFOAM 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</si>
  <si>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</si>
  <si>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</si>
  <si>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</si>
  <si>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</si>
  <si>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</si>
  <si>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</si>
  <si>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0083070</t>
  </si>
  <si>
    <t>0092262</t>
  </si>
  <si>
    <t>KATETR CENTRÁLNÍ VENÓZNÍ KIT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</si>
  <si>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</si>
  <si>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</si>
  <si>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</si>
  <si>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</si>
  <si>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0108130</t>
  </si>
  <si>
    <t>DLAHA ROVNÁ STERNÁLNÍ TITAN</t>
  </si>
  <si>
    <t>0108767</t>
  </si>
  <si>
    <t>0108768</t>
  </si>
  <si>
    <t>ŠROUB SAMOVRTNÝ STERNÁLNÍ TITAN</t>
  </si>
  <si>
    <t>0112062</t>
  </si>
  <si>
    <t>CERKLÁŽ - SYSTÉM MODULÁRNÍ CERKLÁŽE PRO STERNUM (M</t>
  </si>
  <si>
    <t>0161533</t>
  </si>
  <si>
    <t>CHLOPEŇ SRDEČNÍ BIOL. AORTÁLNÍ Z BOVINNÍHO PERIKAR</t>
  </si>
  <si>
    <t>0192067</t>
  </si>
  <si>
    <t>KARDIOSTIMULÁTOR BIVENTRIKULÁRNÍ CONSULTA CRT-P</t>
  </si>
  <si>
    <t>0043156</t>
  </si>
  <si>
    <t xml:space="preserve">CHLOPEŇ SRDEČNÍ BIOL. AORTÁLNÍ BOVINNÍ MAGNA EASE </t>
  </si>
  <si>
    <t>0111744</t>
  </si>
  <si>
    <t>KARDIOSTIMULÁTOR DVOUDUTINOVÝ EFFECTA DR KOMPLET</t>
  </si>
  <si>
    <t>0048652</t>
  </si>
  <si>
    <t>PROSTŘEDEK HEMOSTATICKÝ SURGICEL  1902GB, 1902EE</t>
  </si>
  <si>
    <t>0094715</t>
  </si>
  <si>
    <t>KATETR ABLAČNÍ CARDIOABLATE GEMINI</t>
  </si>
  <si>
    <t>KATETR ABLAČNÍ (KARDIOCHIR) - CARDIOABLATE GEMINI</t>
  </si>
  <si>
    <t>0048337</t>
  </si>
  <si>
    <t>LEPIDLO BIOLOGICKÉ CRYOLIFE BG-3005</t>
  </si>
  <si>
    <t>LEPIDLO BIOLOGICKÉ BIOGLUE</t>
  </si>
  <si>
    <t>0092972</t>
  </si>
  <si>
    <t>CHLOPEŇ AORTÁLNÍ - KONDUIT CHLOPENNÍ SJM, VAVGJ-51</t>
  </si>
  <si>
    <t>0051227</t>
  </si>
  <si>
    <t>KATETR ABLAČNÍ (KARDIOCHIR) - ATRICURE; BIPOLÁRNÍ</t>
  </si>
  <si>
    <t>0047498</t>
  </si>
  <si>
    <t>PROTÉZA CÉVNÍ TKANÁ TUBULÁRNÍ 175XXXP</t>
  </si>
  <si>
    <t>0048338</t>
  </si>
  <si>
    <t>LEPIDLO BIOLOGICKÉ CRYOLIFE BG-3010</t>
  </si>
  <si>
    <t>0141808</t>
  </si>
  <si>
    <t>KARDIOSTIMULÁTOR DVOUDUTINOVÝ ADVISA DR MRI SURESC</t>
  </si>
  <si>
    <t>0057221</t>
  </si>
  <si>
    <t>KATETR TERMODIL.DIAG.AH-XXXXX..AH-XXXXX,X,XX</t>
  </si>
  <si>
    <t>0112465</t>
  </si>
  <si>
    <t>DEFIBRILÁTOR BIVENTRIKULÁRNÍ UNIFY ASSURA</t>
  </si>
  <si>
    <t>0113357</t>
  </si>
  <si>
    <t>KARDIOSTIMULÁTOR DVOUDUTINOVÝ ENTOVIS DR-T KOMPLET</t>
  </si>
  <si>
    <t>0058516</t>
  </si>
  <si>
    <t>PROTÉZA CÉVNÍ</t>
  </si>
  <si>
    <t>0046247</t>
  </si>
  <si>
    <t>OBĚH MIMOTĚLNÍ - BIO-PROBE INSERT</t>
  </si>
  <si>
    <t>0081986</t>
  </si>
  <si>
    <t>NPWT-RENASYS G PŘEVAZOVÝ SET MALÝ S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</si>
  <si>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</si>
  <si>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</si>
  <si>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</si>
  <si>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</si>
  <si>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</si>
  <si>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</si>
  <si>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0081988</t>
  </si>
  <si>
    <t>NPWT-RENASYS G PŘEVAZOVÝ SET STŘEDNÍ M</t>
  </si>
  <si>
    <t>0111740</t>
  </si>
  <si>
    <t>KARDIOSTIMULÁTOR JEDNODUTINOVÝ EFFECTA SR KOMPLET</t>
  </si>
  <si>
    <t>0082141</t>
  </si>
  <si>
    <t>NPWT-RENASYS F PŘEVAZOVÝ SET MALÝ S</t>
  </si>
  <si>
    <t>0082143</t>
  </si>
  <si>
    <t>NPWT-RENASYS F PŘEVAZOVÝ SET VELKÝ L</t>
  </si>
  <si>
    <t>0099262</t>
  </si>
  <si>
    <t>HŘEB TIBIÁLNÍ TX, OCEL</t>
  </si>
  <si>
    <t>0051944</t>
  </si>
  <si>
    <t>KROUŽEK ANULOPLASTICKÝ SÉGUIN SJM,SARP-XX</t>
  </si>
  <si>
    <t>0169484</t>
  </si>
  <si>
    <t>LEPIDLO TKÁŇOVÉ COSEAL SURGICAL SEALANT</t>
  </si>
  <si>
    <t>0058104</t>
  </si>
  <si>
    <t>ELEKTRODA STIMULAČNÍ TENDRIL SDX1488T</t>
  </si>
  <si>
    <t>0051397</t>
  </si>
  <si>
    <t>KATETR NEFROSTOMICKÝ,10F,MALECOT U-082210</t>
  </si>
  <si>
    <t>0193791</t>
  </si>
  <si>
    <t>KARDIOSTIMULÁTOR BIVENTRIKULÁRNÍ ALLURE RF</t>
  </si>
  <si>
    <t>0194000</t>
  </si>
  <si>
    <t>KARDIOSTIMULÁTOR DVOUDUTINOVÝ ETRINSA 8 DR-T KOMPL</t>
  </si>
  <si>
    <t>0046926</t>
  </si>
  <si>
    <t>PROTÉZA CÉVNÍ GELWEAVE VALSALVA 15/2,15/3CM</t>
  </si>
  <si>
    <t>0047459</t>
  </si>
  <si>
    <t>KATETR TROMBOLYTICKÝ 125XXXXX</t>
  </si>
  <si>
    <t>0059376</t>
  </si>
  <si>
    <t>SYSTÉM TKÁŇOVÝ STABILIZAČNÍ OCTOPUS</t>
  </si>
  <si>
    <t>0056318</t>
  </si>
  <si>
    <t>CHLOPEŇ SRDEČNÍ MECHANICKÁ AORTÁLNÍ</t>
  </si>
  <si>
    <t>0194001</t>
  </si>
  <si>
    <t>KARDIOSTIMULÁTOR BIVENTRIKULÁRNÍ ETRINSA 8 HF-T</t>
  </si>
  <si>
    <t>0192448</t>
  </si>
  <si>
    <t>SONDA ABLAČNÍ (KARDIOCHIR) - CRYOFLEX</t>
  </si>
  <si>
    <t>0043153</t>
  </si>
  <si>
    <t>CHLOPEŇ SRDEČNÍ BIOL.MITRÁLNÍ Z BOVIN.PERIKARDU CA</t>
  </si>
  <si>
    <t>0054839</t>
  </si>
  <si>
    <t>KROUŽEK ANULOPLASTICKÝ SJM TAILOR TARP-25-35, TAB-</t>
  </si>
  <si>
    <t>0112106</t>
  </si>
  <si>
    <t>DEFIBRILÁTOR BIVENTRIKULÁRNÍ PARADYM RF CRT-D 9750</t>
  </si>
  <si>
    <t>0112969</t>
  </si>
  <si>
    <t>0141854</t>
  </si>
  <si>
    <t>OXYGENÁTOR CAPIOX,PŘÍSLUŠENSTVÍ</t>
  </si>
  <si>
    <t>0192489</t>
  </si>
  <si>
    <t xml:space="preserve">SONDA ABLAČNÍ (KARDIOCHIR) - CARDIOBLADE CRYOFLEX </t>
  </si>
  <si>
    <t>0152118</t>
  </si>
  <si>
    <t>STENTGRAFT AORTÁLNÍ HRUDNÍ - DJUMBODIS 4/9/14; BAL</t>
  </si>
  <si>
    <t>0046658</t>
  </si>
  <si>
    <t>09227</t>
  </si>
  <si>
    <t>I. V. APLIKACE KRVE NEBO KREVNÍCH DERIVÁTŮ</t>
  </si>
  <si>
    <t>51623</t>
  </si>
  <si>
    <t>POUŽITÍ ULTRAZVUKOVÉHO SKALPELU</t>
  </si>
  <si>
    <t>57233</t>
  </si>
  <si>
    <t>HRUDNÍ DRENÁŽ</t>
  </si>
  <si>
    <t>71717</t>
  </si>
  <si>
    <t>TRACHEOTOMIE</t>
  </si>
  <si>
    <t>78022</t>
  </si>
  <si>
    <t>CÍLENÉ VYŠETŘENÍ ANESTEZIOLOGEM</t>
  </si>
  <si>
    <t>78023</t>
  </si>
  <si>
    <t>KONTROLNÍ VYŠETŘENÍ ANESTEZIOLOGEM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</si>
  <si>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</si>
  <si>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</si>
  <si>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</si>
  <si>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</si>
  <si>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</si>
  <si>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</si>
  <si>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07545</t>
  </si>
  <si>
    <t>(DRG) DRUHÁ A DALŠÍ REOPERACE</t>
  </si>
  <si>
    <t>07561</t>
  </si>
  <si>
    <t>(DRG) REKUPERACE KRVE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</si>
  <si>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</si>
  <si>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</si>
  <si>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</si>
  <si>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</si>
  <si>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</si>
  <si>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</si>
  <si>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</si>
  <si>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</si>
  <si>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</si>
  <si>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</si>
  <si>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</si>
  <si>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</si>
  <si>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</si>
  <si>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</si>
  <si>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</si>
  <si>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</si>
  <si>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>07087</t>
  </si>
  <si>
    <t>(DRG) UZÁVĚR DEFEKTU SEPTA SÍNÍ ZÁPLATOU Z AUTOLOG</t>
  </si>
  <si>
    <t>07571</t>
  </si>
  <si>
    <t>(DRG) POOPERAČNÍ REVIZE PRO KRVÁCENÍ, INFEKCI NEBO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</si>
  <si>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</si>
  <si>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</si>
  <si>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</si>
  <si>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</si>
  <si>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</si>
  <si>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>(DRG) MINITORAKOTOMIE NEBO MINILAPAROTOMIE</t>
  </si>
  <si>
    <t>07097</t>
  </si>
  <si>
    <t>(DRG) RESEKCE NÁDORU SÍNÍ NEBO MEZISÍŇOVÉ PŘEPÁŽKY</t>
  </si>
  <si>
    <t>07017</t>
  </si>
  <si>
    <t xml:space="preserve">(DRG) NÁHRADA KOŘENE AORTY A PŘÍPADNĚ ASCENDENTNÍ </t>
  </si>
  <si>
    <t>07555</t>
  </si>
  <si>
    <t>(DRG) LEVOSTRANNÝ BYPASS S POUŽITÍM PUMPY NEBO CEN</t>
  </si>
  <si>
    <t>07026</t>
  </si>
  <si>
    <t>(DRG) NÁHRADA AORTÁLNÍ CHLOPNĚ A KOŘENE AORTY A PŘ</t>
  </si>
  <si>
    <t>07156</t>
  </si>
  <si>
    <t>(DRG) NÁHRADA ASCENDENTNÍ AORTY PROTÉZOU PRO AKUTN</t>
  </si>
  <si>
    <t>07267</t>
  </si>
  <si>
    <t>(DRG) ODSTRANĚNÍ KRÁTKO AŽ STŘEDNĚDOBÉ PODPORY SRD</t>
  </si>
  <si>
    <t>07256</t>
  </si>
  <si>
    <t>(DRG) ZAVEDENÍ IABK v souvislosti kardiochirurgick</t>
  </si>
  <si>
    <t>07036</t>
  </si>
  <si>
    <t>(DRG) JINÝ ZÁKROK NA AORTÁLNÍ CHLOPNI</t>
  </si>
  <si>
    <t>07235</t>
  </si>
  <si>
    <t xml:space="preserve">(DRG) CHIRURGICKÁ IMPLANTACE NEBO VÝMĚNA TRVALÉHO </t>
  </si>
  <si>
    <t>07241</t>
  </si>
  <si>
    <t>(DRG) CHIRURGICKÁ DRENÁŽ PERIKARDU CESTOU STERNOTO</t>
  </si>
  <si>
    <t>07557</t>
  </si>
  <si>
    <t>(DRG) HLUBOKÁ HYPOTERMIE A CIRKULAČNÍ ZÁSTAVA JAKO</t>
  </si>
  <si>
    <t>07277</t>
  </si>
  <si>
    <t>(DRG) APLIKACE NEBO VÝMĚNA DPWT DO MEDIASTINA</t>
  </si>
  <si>
    <t>07126</t>
  </si>
  <si>
    <t>(DRG) OPERACE PRO PORANĚNÍ PRAVÉ KOMORY SRDEČNÍ</t>
  </si>
  <si>
    <t>07061</t>
  </si>
  <si>
    <t>(DRG) EMBOLECTOMIE Z A. PULMONALIS</t>
  </si>
  <si>
    <t>07140</t>
  </si>
  <si>
    <t>(DRG) UZÁVĚR DEFEKTU SEPTA KOMOR (VROZENÉHO NEBO Z</t>
  </si>
  <si>
    <t>07242</t>
  </si>
  <si>
    <t>(DRG) PERIKARDEKTOMIE PARCIÁLNÍ PRO KONSTRIKCI NEB</t>
  </si>
  <si>
    <t>07111</t>
  </si>
  <si>
    <t>(DRG) OPERACE PRO PORANĚNÍ HORNÍ NEBO DOLNÍ DUTÉ Ž</t>
  </si>
  <si>
    <t>07257</t>
  </si>
  <si>
    <t>(DRG) ZAVEDENÍ ECMO, CENTRÁLNÍ KANYLACE</t>
  </si>
  <si>
    <t>07110</t>
  </si>
  <si>
    <t>(DRG) PLASTIKA HORNÍ NEBO DOLNÍ DUTÉ ŽÍLY</t>
  </si>
  <si>
    <t>07117</t>
  </si>
  <si>
    <t>(DRG) OPERACE PRO PORANĚNÍ LEVÉ KOMORY SRDEČNÍ</t>
  </si>
  <si>
    <t>78121</t>
  </si>
  <si>
    <t>KAPNOMETRIE PŘI ANESTEZII Á 20 MINUT</t>
  </si>
  <si>
    <t>09225</t>
  </si>
  <si>
    <t>KANYLACE CENTRÁLNÍ ŽÍLY ZA KONTROLY CELKOVÉHO STAV</t>
  </si>
  <si>
    <t>78140</t>
  </si>
  <si>
    <t>ANESTÉZIE U PACIENTA S ASA 3E A VÍCE Á 20 MINUT, P</t>
  </si>
  <si>
    <t>54990</t>
  </si>
  <si>
    <t>ODBĚR ŽILNÍHO ŠTĚPU</t>
  </si>
  <si>
    <t>54930</t>
  </si>
  <si>
    <t xml:space="preserve">VYSOKÁ LIGATURA VENAE SAPHENAE MAGNAE + STRIPPING </t>
  </si>
  <si>
    <t>78820</t>
  </si>
  <si>
    <t>ZAJIŠTĚNÍ DÝCHACÍCH CEST PŘI ANESTEZII</t>
  </si>
  <si>
    <t>00602</t>
  </si>
  <si>
    <t>OD TYPU 02 - PRO NEMOCNICE TYPU 3, (KATEGORIE 6)</t>
  </si>
  <si>
    <t>99999</t>
  </si>
  <si>
    <t>Nespecifikovany vykon</t>
  </si>
  <si>
    <t>55230</t>
  </si>
  <si>
    <t>KOMBINOVANÝ CHIRURGICKÝ VÝKON NA SRDCI A HRUDNÍ AO</t>
  </si>
  <si>
    <t>55265</t>
  </si>
  <si>
    <t>ENDOSKOPICKÝ ODBĚR ŽILNÍHO ŠTĚPU (V. SAPHENA MAGNA</t>
  </si>
  <si>
    <t>55220</t>
  </si>
  <si>
    <t>JEDNODUCHÝ VÝKON NA SRDCI - PRIMOOPERACE</t>
  </si>
  <si>
    <t>78117</t>
  </si>
  <si>
    <t>ANESTÉZIE S ŘÍZENOU VENTILACÍ Á 20 MIN.</t>
  </si>
  <si>
    <t>00698</t>
  </si>
  <si>
    <t>OD TYPU 98 - PRO NEMOCNICE TYPU 3, (KATEGORIE 6) -</t>
  </si>
  <si>
    <t>55260</t>
  </si>
  <si>
    <t>KREVNÍ KARDIOPLEGIE</t>
  </si>
  <si>
    <t>07544</t>
  </si>
  <si>
    <t>(DRG) PRVNÍ REOPERACE</t>
  </si>
  <si>
    <t>99980</t>
  </si>
  <si>
    <t>(VZP) PACIENT S DIAGNOSTIKOVANÝM POLYTRAUMATEM S I</t>
  </si>
  <si>
    <t>07019</t>
  </si>
  <si>
    <t>(DRG) NÁHRADA AORTÁLNÍ CHLOPNĚ STENTOVANOU BIOLOGI</t>
  </si>
  <si>
    <t>78816</t>
  </si>
  <si>
    <t>REKUPERACE KRVE</t>
  </si>
  <si>
    <t>55250</t>
  </si>
  <si>
    <t>STERNOTOMIE, TORAKOTOMIE</t>
  </si>
  <si>
    <t>07274</t>
  </si>
  <si>
    <t>(DRG) POOPERAČNÍ REVIZE PRO ZÁNĚT NEBO PORUCHU HOJ</t>
  </si>
  <si>
    <t>55210</t>
  </si>
  <si>
    <t>VÝKONY NA ZAVŘENÉM SRDCI</t>
  </si>
  <si>
    <t>55255</t>
  </si>
  <si>
    <t>KONTRAPULZACE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</si>
  <si>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</si>
  <si>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</si>
  <si>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</si>
  <si>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</si>
  <si>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</si>
  <si>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</si>
  <si>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07559</t>
  </si>
  <si>
    <t>(DRG) KRYSTALOIDNÍ KARDIOPLEGIE JAKO SOUČÁST JINÉH</t>
  </si>
  <si>
    <t>07018</t>
  </si>
  <si>
    <t>(DRG) NÁHRADA AORTÁLNÍ CHLOPNĚ MECHANICKOU PROTÉZO</t>
  </si>
  <si>
    <t>07003</t>
  </si>
  <si>
    <t>(DRG) AORTOKORONÁRNÍ BYPASS VÍCENÁSOBNÝ - PLNĚ TEP</t>
  </si>
  <si>
    <t>07233</t>
  </si>
  <si>
    <t>07514</t>
  </si>
  <si>
    <t>(VZP) ODBĚR A PŘÍPRAVA ŽILNÍHO ŠTĚPU Z POVRCHOVÝCH</t>
  </si>
  <si>
    <t>07548</t>
  </si>
  <si>
    <t>(DRG) LAPAROSKOPICKÝ NEBO TORAKOSKOPICKÝ PŘÍSTUP</t>
  </si>
  <si>
    <t>07515</t>
  </si>
  <si>
    <t>07004</t>
  </si>
  <si>
    <t>07164</t>
  </si>
  <si>
    <t>(DRG) NÁHRADA ASCENDENTNÍ AORTY PROTÉZOU</t>
  </si>
  <si>
    <t>55221</t>
  </si>
  <si>
    <t>JEDNODUCHÝ VÝKON NA SRDCI - REOPERACE</t>
  </si>
  <si>
    <t>07234</t>
  </si>
  <si>
    <t>07048</t>
  </si>
  <si>
    <t xml:space="preserve">(DRG) PLASTIKA TRIKUSPIDÁLNÍ CHLOPNĚ S IMPLANTACÍ </t>
  </si>
  <si>
    <t>55231</t>
  </si>
  <si>
    <t>07024</t>
  </si>
  <si>
    <t>07190</t>
  </si>
  <si>
    <t>(DRG) REVIZE VÝKONU NA DESCENDENTNÍ AORTĚ PRO KRVÁ</t>
  </si>
  <si>
    <t>07157</t>
  </si>
  <si>
    <t>(DRG) NÁHRADA ASCENDENTNÍ AORTY A OBLOUKU PROTÉZOU</t>
  </si>
  <si>
    <t>07013</t>
  </si>
  <si>
    <t>(DRG) PLASTIKA LÍSTKŮ AORTÁLNÍ CHLOPNĚ</t>
  </si>
  <si>
    <t>07098</t>
  </si>
  <si>
    <t>07040</t>
  </si>
  <si>
    <t>(DRG) PLASTIKA MITRÁLNÍ CHLOPNĚ S IMPLANTACÍ PRSTE</t>
  </si>
  <si>
    <t>07558</t>
  </si>
  <si>
    <t>(DRG) HLUBOKÁ HYPOTERMIE A CIRKULAČNÍ ZÁSTAVA S AN</t>
  </si>
  <si>
    <t>07038</t>
  </si>
  <si>
    <t>07039</t>
  </si>
  <si>
    <t>07119</t>
  </si>
  <si>
    <t>(DRG) OPERACE PRO POINFARKTOVOU RUPTURU (VČETNĚ HR</t>
  </si>
  <si>
    <t>07572</t>
  </si>
  <si>
    <t>(DRG) DRUHÁ A DALŠÍ POOPERAČNÍ REVIZE PRO KRVÁCENÍ</t>
  </si>
  <si>
    <t>07283</t>
  </si>
  <si>
    <t>(DRG) PARCIÁLNÍ NEBO KOMPLETNÍ ODSTRANĚNÍ STERNA A</t>
  </si>
  <si>
    <t>07282</t>
  </si>
  <si>
    <t>(DRG) OSTEOSYNTÉZA STERNA DLAHAMI KOMBINOVANÁ S PŘ</t>
  </si>
  <si>
    <t>07113</t>
  </si>
  <si>
    <t>(DRG) RESEKCE VÝDUTĚ LEVÉ KOMORY SRDEČNÍ S REMODEL</t>
  </si>
  <si>
    <t>07279</t>
  </si>
  <si>
    <t>(DRG) OSTEOSYNTÉZA STERNA DRÁTY JAKO SAMOSTATNÝ VÝ</t>
  </si>
  <si>
    <t>07158</t>
  </si>
  <si>
    <t>(DRG) NÁHRADA ASCENDENTNÍ AORTY, OBLOUKU AORTY PRO</t>
  </si>
  <si>
    <t>07046</t>
  </si>
  <si>
    <t>(DRG) JINÝ ZÁKROK NA MITRÁLNÍ CHLOPNI</t>
  </si>
  <si>
    <t>07278</t>
  </si>
  <si>
    <t>(DRG) SUTURA KŮŽE A PODKOŽÍ RÁNY PO STERNOTOMII</t>
  </si>
  <si>
    <t>07167</t>
  </si>
  <si>
    <t>(DRG) PLASTIKA ASCENDENTNÍ AORTY BEZ POUŽITÍ ZÁPLA</t>
  </si>
  <si>
    <t>07109</t>
  </si>
  <si>
    <t>(DRG) JINÝ ZÁKROK NA SRDEČNÍCH SÍNÍCH</t>
  </si>
  <si>
    <t>07014</t>
  </si>
  <si>
    <t xml:space="preserve">(DRG) ANNULOPLASTIKA AORTÁLNÍ CHLOPNĚ BEZ POUŽITÍ </t>
  </si>
  <si>
    <t>07281</t>
  </si>
  <si>
    <t xml:space="preserve">(DRG) OSTEOSYNTÉZA STERNA DLAHAMI JAKO SAMOSTATNÝ </t>
  </si>
  <si>
    <t>07049</t>
  </si>
  <si>
    <t>07178</t>
  </si>
  <si>
    <t>(DRG) NÁHRADA OBLOUKU AORTY PROTÉZOU - ČÁSTEČNÁ (H</t>
  </si>
  <si>
    <t>07020</t>
  </si>
  <si>
    <t>(DRG) NÁHRADA AORTÁLNÍ CHLOPNĚ BEZSTENTOVOU BIOLOG</t>
  </si>
  <si>
    <t>07272</t>
  </si>
  <si>
    <t>(DRG) TORAKOTOMIE JAKO SAMOSTATNÝ VÝKON JINÝ NEŽ P</t>
  </si>
  <si>
    <t>07025</t>
  </si>
  <si>
    <t>07216</t>
  </si>
  <si>
    <t>(DRG) ZAVEDENÍ STENTGRAFTU DO TORAKOABDOMINÁLNÍ AO</t>
  </si>
  <si>
    <t>07118</t>
  </si>
  <si>
    <t>(DRG) UZÁVĚR POINFARKTOVÉHO DEFEKTU MEZIKOMOROVÉ P</t>
  </si>
  <si>
    <t>07012</t>
  </si>
  <si>
    <t>(DRG) DEKALCIFIKACE LÍSTKŮ AORTÁLNÍ CHLOPNĚ</t>
  </si>
  <si>
    <t>07177</t>
  </si>
  <si>
    <t>(DRG) NÁHRADA OBLOKU AORTY KOMPLETNÍ NEBO ČÁSTEČNÁ</t>
  </si>
  <si>
    <t>07052</t>
  </si>
  <si>
    <t>(DRG) NÁHRADA TRIKUSPIDÁLNÍ CHLOPNĚ BIOLOGICKOU PR</t>
  </si>
  <si>
    <t>07271</t>
  </si>
  <si>
    <t>(DRG) STERNOTOMIE JAKO SAMOSTATNÝ VÝKON JINÝ NEŽ P</t>
  </si>
  <si>
    <t>07037</t>
  </si>
  <si>
    <t>(DRG) PLASTIKA MITRÁLNÍ CHLOPNĚ BEZ IMPLANTACE PRS</t>
  </si>
  <si>
    <t>07265</t>
  </si>
  <si>
    <t>(DRG) CHIRURGICKÁ ÚPRAVA KANYL PRO ECMO</t>
  </si>
  <si>
    <t>07063</t>
  </si>
  <si>
    <t xml:space="preserve">(DRG) OPERACE PRO PORANĚNÍ A. PULMONALIS A JEJÍCH </t>
  </si>
  <si>
    <t>07243</t>
  </si>
  <si>
    <t>(DRG) PERIKARDEKTOMIE SUBTOTÁLNÍ PRO KONSTRIKCI NE</t>
  </si>
  <si>
    <t>07008</t>
  </si>
  <si>
    <t>(DRG) OPERACE PRO PORANĚNÍ KORONÁRNÍCH TEPEN</t>
  </si>
  <si>
    <t>07147</t>
  </si>
  <si>
    <t>(DRG) RESEKCE HYPERTROFICKÉHO SEPTA KOMOR</t>
  </si>
  <si>
    <t>07517</t>
  </si>
  <si>
    <t>(VZP) REVIZE ŽILNÍHO SYSTÉMU PRO  KRVÁCENÍ</t>
  </si>
  <si>
    <t>07238</t>
  </si>
  <si>
    <t>(DRG) CHIRURGICKÁ EXTRAKCE TRVALÉHO STIMULAČNÍHO N</t>
  </si>
  <si>
    <t>07236</t>
  </si>
  <si>
    <t>(DRG) CHIRURGICKÁ EXTRAKCE INTRAKARDIÁLNÍCH ELEKTR</t>
  </si>
  <si>
    <t>07169</t>
  </si>
  <si>
    <t>(DRG) OPERACE PRO PORANĚNÍ ASCENDENTNÍ AORTY</t>
  </si>
  <si>
    <t>07047</t>
  </si>
  <si>
    <t>(DRG) PLASTIKA TRIKUSPIDÁLNÍ CHLOPNĚ BEZ IMPLANTAC</t>
  </si>
  <si>
    <t>07174</t>
  </si>
  <si>
    <t>(DRG) NÁHRADA OBLOUKU AORTY PROTÉZOU - KOMPLETNÍ</t>
  </si>
  <si>
    <t>07240</t>
  </si>
  <si>
    <t>(DRG) CHRIRUGICKÁ DRENÁŽ PERIKARDU SUBXYPHOIDEÁLNĚ</t>
  </si>
  <si>
    <t>07035</t>
  </si>
  <si>
    <t>(DRG) TRANSAPIKÁLNÍ TRANSKATETROVÁ IMPLANTACE AORT</t>
  </si>
  <si>
    <t>07237</t>
  </si>
  <si>
    <t>(DRG) CHIRURGICKÁ EXTRAKCE TRVALÝCH EPIKARDIÁLNÍCH</t>
  </si>
  <si>
    <t>07166</t>
  </si>
  <si>
    <t>(DRG) PLASTIKA ASCENDENTNÍ AORTY ZÁPLATOU</t>
  </si>
  <si>
    <t>07567</t>
  </si>
  <si>
    <t>(DRG) CHIRURGICKÉ ODSTRANĚNÍ IABK</t>
  </si>
  <si>
    <t>07112</t>
  </si>
  <si>
    <t xml:space="preserve">(DRG) RESEKCE VÝDUTĚ LEVÉ KOMORY SRDEČNÍ S PŘÍMOU </t>
  </si>
  <si>
    <t>5F6</t>
  </si>
  <si>
    <t>56419</t>
  </si>
  <si>
    <t>POUŽITÍ OPERAČNÍHO MIKROSKOPU Á 15 MINUT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</si>
  <si>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</si>
  <si>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</si>
  <si>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</si>
  <si>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</si>
  <si>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</si>
  <si>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</si>
  <si>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</si>
  <si>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</si>
  <si>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</si>
  <si>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</si>
  <si>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</si>
  <si>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</si>
  <si>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</si>
  <si>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</si>
  <si>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5T5</t>
  </si>
  <si>
    <t>0025746</t>
  </si>
  <si>
    <t>INVANZ 1 G</t>
  </si>
  <si>
    <t>0026902</t>
  </si>
  <si>
    <t>0083487</t>
  </si>
  <si>
    <t>MERONEM 500 MG</t>
  </si>
  <si>
    <t>METRONIDAZOLE 0.5%-POLPHARMA</t>
  </si>
  <si>
    <t>0127516</t>
  </si>
  <si>
    <t>0131654</t>
  </si>
  <si>
    <t>CEFTAZIDIM KABI 1 G</t>
  </si>
  <si>
    <t>0500720</t>
  </si>
  <si>
    <t>0029448</t>
  </si>
  <si>
    <t>NOVOSEVEN 1 MG (50KIU)</t>
  </si>
  <si>
    <t>0165449</t>
  </si>
  <si>
    <t>0129834</t>
  </si>
  <si>
    <t>0147977</t>
  </si>
  <si>
    <t>MEROPENEM HOSPIRA 1 G</t>
  </si>
  <si>
    <t>0029449</t>
  </si>
  <si>
    <t>NOVOSEVEN 2 MG (100KIU)</t>
  </si>
  <si>
    <t>0203855</t>
  </si>
  <si>
    <t>0193688</t>
  </si>
  <si>
    <t>0192559</t>
  </si>
  <si>
    <t>0183821</t>
  </si>
  <si>
    <t>ACEFA 1 G</t>
  </si>
  <si>
    <t>0107931</t>
  </si>
  <si>
    <t>Trombocyty z aferézy</t>
  </si>
  <si>
    <t>0207922</t>
  </si>
  <si>
    <t>0002425</t>
  </si>
  <si>
    <t>FIXÁTOR ZEVNÍ TRUBKOVÝ, SYNTHES</t>
  </si>
  <si>
    <t>0005606</t>
  </si>
  <si>
    <t>NÁVLEK NA OPMI, TYP 71                      306071</t>
  </si>
  <si>
    <t>0026139</t>
  </si>
  <si>
    <t>KANYLA TRACHEOSTOMICKÁ VOCALAID S NÍZKOTLAKOU MANŽ</t>
  </si>
  <si>
    <t>0030617</t>
  </si>
  <si>
    <t>STAPLER KOŽNÍ ROYAL - 35W</t>
  </si>
  <si>
    <t>0037145</t>
  </si>
  <si>
    <t>0046475</t>
  </si>
  <si>
    <t>PROTÉZA CÉVNÍ INTERVASCULAR TKANÁ</t>
  </si>
  <si>
    <t>0048302</t>
  </si>
  <si>
    <t>ZAVADĚČ STIMULAČNÍCH ELEKTROD DVOJITÝ 5212537</t>
  </si>
  <si>
    <t>0048623</t>
  </si>
  <si>
    <t>KARDIOSTIMULÁTOR DVOUDUTINOVÝ VERITY ADX XL DR 535</t>
  </si>
  <si>
    <t>0056289</t>
  </si>
  <si>
    <t>KATETR BALONKOVÝ FOGARTY 120803F</t>
  </si>
  <si>
    <t>0056293</t>
  </si>
  <si>
    <t>KATETR BALONKOVÝ FOGARTY 120806F</t>
  </si>
  <si>
    <t>0056303</t>
  </si>
  <si>
    <t>KATETR BALONKOVÝ FOGARTY TRU-LUMEN 12TLW807F</t>
  </si>
  <si>
    <t>0067891</t>
  </si>
  <si>
    <t>IMPLANTÁT SPINÁL.NÁHRADA MEZIOBRATLOVÁ FUSION    K</t>
  </si>
  <si>
    <t>0068667</t>
  </si>
  <si>
    <t>IMPLANTÁT SPINÁLNÍ SYSTÉM VECTRA                 K</t>
  </si>
  <si>
    <t>0068670</t>
  </si>
  <si>
    <t>0069500</t>
  </si>
  <si>
    <t>KANYLA TRACHEOSTOMICKÁ  S NÍZKOTLAKOU  MANŽETOU</t>
  </si>
  <si>
    <t>0071602</t>
  </si>
  <si>
    <t>0073679</t>
  </si>
  <si>
    <t>0099752</t>
  </si>
  <si>
    <t>ŠROUB SAMOŘEZNÝ STERNÁLNÍ TITAN</t>
  </si>
  <si>
    <t>0193662</t>
  </si>
  <si>
    <t>KARDIOSTIMULÁTOR DVOUDUTINOVÝ EOS DR</t>
  </si>
  <si>
    <t>0046464</t>
  </si>
  <si>
    <t>PROTÉZA CÉVNÍ INTERVASCULAR PLETENÁ,HEPARIN</t>
  </si>
  <si>
    <t>0002263</t>
  </si>
  <si>
    <t>FIXÁTOR ZEVNÍ TUBULÁRNÍ,SYNTHES</t>
  </si>
  <si>
    <t>0052490</t>
  </si>
  <si>
    <t>JEHLA HUBER - PORTÁLNÍ</t>
  </si>
  <si>
    <t>0047676</t>
  </si>
  <si>
    <t>SPLINT NOSNÍ PLÁT 7354</t>
  </si>
  <si>
    <t>0110262</t>
  </si>
  <si>
    <t>DLAHA KOMPRESNÍ  DEMI TUBULÁRNÍ,135 MM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</si>
  <si>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</si>
  <si>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</si>
  <si>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</si>
  <si>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</si>
  <si>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</si>
  <si>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</si>
  <si>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>90902</t>
  </si>
  <si>
    <t xml:space="preserve">(DRG) DOBA TRVÁNÍ UMĚLÉ PLICNÍ VENTILACE VÍCE NEŽ </t>
  </si>
  <si>
    <t>90907</t>
  </si>
  <si>
    <t>90903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</si>
  <si>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</si>
  <si>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</si>
  <si>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</si>
  <si>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</si>
  <si>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</si>
  <si>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</si>
  <si>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</si>
  <si>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90905</t>
  </si>
  <si>
    <t>6F1</t>
  </si>
  <si>
    <t>62710</t>
  </si>
  <si>
    <t>SÍŤOVÁNÍ (MESHOVÁNÍ) ŠTĚPU DO ROZSAHU 5 % Z POVRCH</t>
  </si>
  <si>
    <t>62410</t>
  </si>
  <si>
    <t>ŠTĚP PŘI POPÁLENÍ - DLAŇ, DORSUM RUKY, NOHY NEBO D</t>
  </si>
  <si>
    <t>62610</t>
  </si>
  <si>
    <t>ODBĚR DERMOEPIDERMÁLNÍHO ŠTĚPU DO 1 % POVRCHU TĚLA</t>
  </si>
  <si>
    <t>61165</t>
  </si>
  <si>
    <t>ROZPROSTŘENÍ NEBO MODELACE LALOKU</t>
  </si>
  <si>
    <t>NEKREKTOMIE DO 5 % POVRCHU TĚLA - TANGENCIÁLNÍ NEB</t>
  </si>
  <si>
    <t>62640</t>
  </si>
  <si>
    <t>ODBĚR DERMOEPIDERMÁLNÍHO ŠTĚPU: 1 - 5 % Z PLOCHY P</t>
  </si>
  <si>
    <t>61135</t>
  </si>
  <si>
    <t>AUTOTRANSPLANTACE KOŽNÍM ŠTĚPEM V PLNÉ TLOUŠTCE DO</t>
  </si>
  <si>
    <t>62440</t>
  </si>
  <si>
    <t>ŠTĚP PŘI POPÁLENÍ (A OSTATNÍCH KOŽNÍCH ZTRÁTÁCH) D</t>
  </si>
  <si>
    <t>62720</t>
  </si>
  <si>
    <t>SÍŤOVÁNÍ (MESHOVÁNÍ) ŠTĚPU NAD 5 % MAX. DO 20 %</t>
  </si>
  <si>
    <t>62330</t>
  </si>
  <si>
    <t>NEKREKTOMIE 5 - 10 % POVRCHU TĚLA - TANGENCIÁLNÍ N</t>
  </si>
  <si>
    <t>708</t>
  </si>
  <si>
    <t>78113</t>
  </si>
  <si>
    <t>KOMBINOVANÁ I. V. A INHALAČNÍ ANESTÉZIE Á 20 MIN.</t>
  </si>
  <si>
    <t>78812</t>
  </si>
  <si>
    <t>ISOVOLEMICKÁ HEMODILUCE</t>
  </si>
  <si>
    <t>78111</t>
  </si>
  <si>
    <t>ANESTÉZIE INTRAVENOZNÍ Á 20 MIN.</t>
  </si>
  <si>
    <t>78210</t>
  </si>
  <si>
    <t>ANALGOSEDACE INTRAVENÓZNÍ</t>
  </si>
  <si>
    <t>78810</t>
  </si>
  <si>
    <t>ZAVEDENÁ HYPOTENZE</t>
  </si>
  <si>
    <t>78116</t>
  </si>
  <si>
    <t>78310</t>
  </si>
  <si>
    <t xml:space="preserve">NEODKLADNÁ KARDIOPULMONÁLNÍ RESUSCITACE ROZŠÍŘENÁ </t>
  </si>
  <si>
    <t>78320</t>
  </si>
  <si>
    <t>59</t>
  </si>
  <si>
    <t>Zdravotní výkony vykázané na pracovišti pro pacienty hospitalizované ve FNOL - orientační přehled</t>
  </si>
  <si>
    <t>00060</t>
  </si>
  <si>
    <t>A</t>
  </si>
  <si>
    <t xml:space="preserve">DLOUHODOBÁ MECHANICKÁ VENTILACE &gt; 1800 HODIN (VÍCE NEŽ                                              </t>
  </si>
  <si>
    <t>00100</t>
  </si>
  <si>
    <t xml:space="preserve">DLOUHODOBÁ MECHANICKÁ VENTILACE &gt; 504 HODIN (22-42 DNÍ)                                             </t>
  </si>
  <si>
    <t>00122</t>
  </si>
  <si>
    <t xml:space="preserve">DLOUHODOBÁ MECHANICKÁ VENTILACE &gt; 240 HODIN (11-21 DNÍ)                                             </t>
  </si>
  <si>
    <t>00123</t>
  </si>
  <si>
    <t>00133</t>
  </si>
  <si>
    <t xml:space="preserve">DLOUHODOBÁ MECHANICKÁ VENTILACE &gt; 96 HODIN (5-10 DNÍ) S                                             </t>
  </si>
  <si>
    <t>04012</t>
  </si>
  <si>
    <t xml:space="preserve">VELKÉ HRUDNÍ VÝKONY S CC    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</si>
  <si>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</si>
  <si>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</si>
  <si>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</si>
  <si>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</si>
  <si>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05000</t>
  </si>
  <si>
    <t xml:space="preserve">ÚMRTÍ DO 5 DNÍ OD PŘÍJMU PŘI HLAVNÍ DIAGNÓZE OBĚHOVÉHO                                              </t>
  </si>
  <si>
    <t>05011</t>
  </si>
  <si>
    <t xml:space="preserve">SRDEČNÍ DEFIBRILÁTOR A IMPLANTÁT PRO PODPORU FUNKCE SRD                                             </t>
  </si>
  <si>
    <t>05012</t>
  </si>
  <si>
    <t>05013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</si>
  <si>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</si>
  <si>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</si>
  <si>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</si>
  <si>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</si>
  <si>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</si>
  <si>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</si>
  <si>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</si>
  <si>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 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</si>
  <si>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</si>
  <si>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</si>
  <si>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</si>
  <si>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</si>
  <si>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</si>
  <si>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</si>
  <si>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</si>
  <si>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</si>
  <si>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</si>
  <si>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</si>
  <si>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</si>
  <si>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</si>
  <si>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</si>
  <si>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</si>
  <si>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</si>
  <si>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</si>
  <si>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</si>
  <si>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</si>
  <si>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</si>
  <si>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</si>
  <si>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</si>
  <si>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</si>
  <si>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05111</t>
  </si>
  <si>
    <t xml:space="preserve">IMPLANTACE TRVALÉHO KARDIOSTIMULÁTORU BEZ AKUTNÍHO INFA                                             </t>
  </si>
  <si>
    <t>05112</t>
  </si>
  <si>
    <t>05113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</si>
  <si>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</si>
  <si>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</si>
  <si>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</si>
  <si>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</si>
  <si>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</si>
  <si>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</si>
  <si>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05131</t>
  </si>
  <si>
    <t xml:space="preserve">JINÉ PERKUTÁNNÍ KARDIOVASKULÁRNÍ VÝKONY BEZ AKUTNÍHO IN                                             </t>
  </si>
  <si>
    <t>05132</t>
  </si>
  <si>
    <t>05201</t>
  </si>
  <si>
    <t xml:space="preserve">JINÉ VÝKONY PŘI ONEMOCNĚNÍCH A PORUCHÁCH OBĚHOVÉHO SYST                                             </t>
  </si>
  <si>
    <t>05231</t>
  </si>
  <si>
    <t xml:space="preserve">PERKUTÁNNÍ KORONÁRNÍ ANGIOPLASTIKA, &lt;=2 POTAHOVANÉ STEN                                             </t>
  </si>
  <si>
    <t>05261</t>
  </si>
  <si>
    <t xml:space="preserve">PERKUTÁNNÍ KORONÁRNÍ ANGIOPLASTIKA, &gt;=3 POTAHOVANÉ STEN                                             </t>
  </si>
  <si>
    <t>05271</t>
  </si>
  <si>
    <t>05273</t>
  </si>
  <si>
    <t>05301</t>
  </si>
  <si>
    <t xml:space="preserve">SRDEČNÍ KATETRIZACE PŘI AKUTNÍM INFARKTU MYOKARDU BEZ C                                             </t>
  </si>
  <si>
    <t>05302</t>
  </si>
  <si>
    <t xml:space="preserve">SRDEČNÍ KATETRIZACE PŘI AKUTNÍM INFARKTU MYOKARDU S CC                                              </t>
  </si>
  <si>
    <t>05311</t>
  </si>
  <si>
    <t xml:space="preserve">SRDEČNÍ KATETRIZACE PŘI ISCHEMICKÉ CHOROBĚ SRDEČNÍ BEZ                                              </t>
  </si>
  <si>
    <t>05312</t>
  </si>
  <si>
    <t xml:space="preserve">SRDEČNÍ KATETRIZACE PŘI ISCHEMICKÉ CHOROBĚ SRDEČNÍ S CC                                             </t>
  </si>
  <si>
    <t>05321</t>
  </si>
  <si>
    <t xml:space="preserve">SRDEČNÍ KATETRIZACE PŘI JINÝCH PORUCHÁCH OBĚHOVÉHO SYST                                             </t>
  </si>
  <si>
    <t>05322</t>
  </si>
  <si>
    <t>05332</t>
  </si>
  <si>
    <t xml:space="preserve">AKUTNÍ INFARKT MYOKARDU S CC         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</si>
  <si>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</si>
  <si>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</si>
  <si>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</si>
  <si>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</si>
  <si>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</si>
  <si>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</si>
  <si>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</si>
  <si>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</si>
  <si>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</si>
  <si>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</si>
  <si>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</si>
  <si>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</si>
  <si>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</si>
  <si>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</si>
  <si>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</si>
  <si>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</si>
  <si>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</si>
  <si>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</si>
  <si>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</si>
  <si>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</si>
  <si>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</si>
  <si>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</si>
  <si>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</si>
  <si>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</si>
  <si>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</si>
  <si>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</si>
  <si>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</si>
  <si>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</si>
  <si>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05461</t>
  </si>
  <si>
    <t xml:space="preserve">SELHÁNÍ, REAKCE A KOMPLIKACE SRDEČNÍHO ČI VASKULÁRNÍHO                                              </t>
  </si>
  <si>
    <t>05471</t>
  </si>
  <si>
    <t xml:space="preserve">JINÉ PORUCHY OBĚHOVÉHO SYSTÉMU BEZ CC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</si>
  <si>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</si>
  <si>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</si>
  <si>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</si>
  <si>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                                             </t>
  </si>
  <si>
    <t>08093</t>
  </si>
  <si>
    <t xml:space="preserve">TRANSPLANTACE KŮŽE NEBO TKÁNĚ PRO PORUCHY MUSKULOSKELET                                             </t>
  </si>
  <si>
    <t>08171</t>
  </si>
  <si>
    <t xml:space="preserve">JINÉ VÝKONY PŘI PORUCHÁCH A ONEMOCNĚNÍCH MUSKULOSKELETÁ                                             </t>
  </si>
  <si>
    <t>08343</t>
  </si>
  <si>
    <t xml:space="preserve">OSTEOMYELITIDA S MCC   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</si>
  <si>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</si>
  <si>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</si>
  <si>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11322</t>
  </si>
  <si>
    <t xml:space="preserve">INFEKCE LEDVIN A MOČOVÝCH CEST S CC                                                                 </t>
  </si>
  <si>
    <t>16332</t>
  </si>
  <si>
    <t xml:space="preserve">PORUCHY ČERVENÝCH KRVINEK, KROMĚ SRPKOVITÉ CHUDOKREVNOS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</si>
  <si>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</si>
  <si>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</si>
  <si>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</si>
  <si>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</si>
  <si>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</si>
  <si>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</si>
  <si>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18311</t>
  </si>
  <si>
    <t xml:space="preserve">POOPERAČNÍ A POÚRAZOVÉ INFEKCE BEZ CC                                                               </t>
  </si>
  <si>
    <t>18321</t>
  </si>
  <si>
    <t xml:space="preserve">HOREČKA NEZNÁMÉHO PŮVODU BEZ CC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</si>
  <si>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</si>
  <si>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</si>
  <si>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</si>
  <si>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</si>
  <si>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</si>
  <si>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</si>
  <si>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</si>
  <si>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</si>
  <si>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</si>
  <si>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</si>
  <si>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</si>
  <si>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</si>
  <si>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</si>
  <si>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</si>
  <si>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88893</t>
  </si>
  <si>
    <t xml:space="preserve">VÝKONY OMEZENÉHO ROZSAHU, KTERÉ SE NETÝKAJÍ HLAVNÍ DIAG                                             </t>
  </si>
  <si>
    <t>Porovnání jednotlivých IR DRG skupin</t>
  </si>
  <si>
    <t>22 - Klinika nukleární medicíny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</si>
  <si>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</si>
  <si>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</si>
  <si>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</si>
  <si>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</si>
  <si>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</si>
  <si>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</si>
  <si>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</si>
  <si>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</si>
  <si>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</si>
  <si>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</si>
  <si>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</si>
  <si>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22</t>
  </si>
  <si>
    <t>0093626</t>
  </si>
  <si>
    <t>ULTRAVIST 370</t>
  </si>
  <si>
    <t>0095609</t>
  </si>
  <si>
    <t>MICROPAQUE CT</t>
  </si>
  <si>
    <t>0002027</t>
  </si>
  <si>
    <t>99mTc-MIBI inj.</t>
  </si>
  <si>
    <t>0002087</t>
  </si>
  <si>
    <t>0002095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</si>
  <si>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</si>
  <si>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</si>
  <si>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</si>
  <si>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</si>
  <si>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</si>
  <si>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</si>
  <si>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47355</t>
  </si>
  <si>
    <t>HYBRIDNÍ VÝPOČETNÍ A POZITRONOVÁ EMISNÍ TOMOGRAFIE</t>
  </si>
  <si>
    <t>28</t>
  </si>
  <si>
    <t>816</t>
  </si>
  <si>
    <t>94119</t>
  </si>
  <si>
    <t>IZOLACE A UCHOVÁNÍ LIDSKÉ DNA (RNA)</t>
  </si>
  <si>
    <t>94191</t>
  </si>
  <si>
    <t>FOTOGRAFIE GELU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</si>
  <si>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</si>
  <si>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</si>
  <si>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</si>
  <si>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</si>
  <si>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</si>
  <si>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</si>
  <si>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</si>
  <si>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</si>
  <si>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</si>
  <si>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</si>
  <si>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</si>
  <si>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</si>
  <si>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</si>
  <si>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</si>
  <si>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</si>
  <si>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</si>
  <si>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</si>
  <si>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</si>
  <si>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</si>
  <si>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</si>
  <si>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</si>
  <si>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</si>
  <si>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</si>
  <si>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</si>
  <si>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</si>
  <si>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</si>
  <si>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</si>
  <si>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96881</t>
  </si>
  <si>
    <t>AGREGAČNÍ TEST NA HEPARINEM INDUKOVANOU TROMBOCYTO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</si>
  <si>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</si>
  <si>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</si>
  <si>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</si>
  <si>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</si>
  <si>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</si>
  <si>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</si>
  <si>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</si>
  <si>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</si>
  <si>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</si>
  <si>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</si>
  <si>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</si>
  <si>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</si>
  <si>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</si>
  <si>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</si>
  <si>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</si>
  <si>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</si>
  <si>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</si>
  <si>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</si>
  <si>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</si>
  <si>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</si>
  <si>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</si>
  <si>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</si>
  <si>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</si>
  <si>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</si>
  <si>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</si>
  <si>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</si>
  <si>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</si>
  <si>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</si>
  <si>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96889</t>
  </si>
  <si>
    <t>TROMBIN GENERAČNÍ ČAS</t>
  </si>
  <si>
    <t>96885</t>
  </si>
  <si>
    <t>MOLEKULÁRNÍ MARKERY AKTIVACE HEMOSTÁZY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</si>
  <si>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</si>
  <si>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</si>
  <si>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</si>
  <si>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</si>
  <si>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</si>
  <si>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</si>
  <si>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</si>
  <si>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</si>
  <si>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</si>
  <si>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</si>
  <si>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</si>
  <si>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</si>
  <si>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</si>
  <si>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</si>
  <si>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</si>
  <si>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</si>
  <si>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</si>
  <si>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</si>
  <si>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</si>
  <si>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</si>
  <si>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</si>
  <si>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</si>
  <si>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</si>
  <si>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</si>
  <si>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</si>
  <si>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</si>
  <si>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</si>
  <si>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</si>
  <si>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</si>
  <si>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</si>
  <si>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</si>
  <si>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</si>
  <si>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</si>
  <si>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</si>
  <si>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</si>
  <si>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</si>
  <si>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</si>
  <si>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</si>
  <si>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</si>
  <si>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</si>
  <si>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</si>
  <si>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</si>
  <si>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</si>
  <si>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</si>
  <si>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</si>
  <si>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</si>
  <si>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</si>
  <si>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</si>
  <si>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</si>
  <si>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</si>
  <si>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91141</t>
  </si>
  <si>
    <t>STANOVENÍ CERULOPLASMINU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</si>
  <si>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</si>
  <si>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</si>
  <si>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</si>
  <si>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</si>
  <si>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</si>
  <si>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</si>
  <si>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</si>
  <si>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</si>
  <si>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</si>
  <si>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</si>
  <si>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</si>
  <si>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</si>
  <si>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</si>
  <si>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</si>
  <si>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</si>
  <si>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</si>
  <si>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</si>
  <si>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</si>
  <si>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</si>
  <si>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</si>
  <si>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</si>
  <si>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</si>
  <si>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</si>
  <si>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</si>
  <si>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</si>
  <si>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</si>
  <si>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</si>
  <si>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</si>
  <si>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</si>
  <si>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</si>
  <si>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</si>
  <si>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</si>
  <si>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</si>
  <si>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</si>
  <si>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</si>
  <si>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</si>
  <si>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</si>
  <si>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</si>
  <si>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</si>
  <si>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</si>
  <si>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</si>
  <si>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</si>
  <si>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</si>
  <si>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</si>
  <si>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</si>
  <si>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</si>
  <si>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</si>
  <si>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</si>
  <si>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</si>
  <si>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</si>
  <si>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</si>
  <si>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</si>
  <si>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</si>
  <si>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</si>
  <si>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</si>
  <si>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</si>
  <si>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</si>
  <si>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</si>
  <si>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</si>
  <si>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</si>
  <si>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</si>
  <si>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</si>
  <si>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</si>
  <si>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</si>
  <si>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</si>
  <si>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</si>
  <si>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</si>
  <si>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</si>
  <si>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</si>
  <si>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</si>
  <si>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</si>
  <si>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</si>
  <si>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</si>
  <si>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</si>
  <si>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</si>
  <si>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</si>
  <si>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</si>
  <si>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</si>
  <si>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</si>
  <si>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</si>
  <si>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</si>
  <si>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</si>
  <si>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</si>
  <si>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</si>
  <si>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</si>
  <si>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</si>
  <si>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</si>
  <si>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</si>
  <si>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</si>
  <si>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</si>
  <si>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</si>
  <si>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</si>
  <si>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93133</t>
  </si>
  <si>
    <t>LUTROPIN (LH)</t>
  </si>
  <si>
    <t>81533</t>
  </si>
  <si>
    <t>LIPÁZA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</si>
  <si>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</si>
  <si>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</si>
  <si>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</si>
  <si>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</si>
  <si>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</si>
  <si>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</si>
  <si>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</si>
  <si>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</si>
  <si>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</si>
  <si>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</si>
  <si>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</si>
  <si>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</si>
  <si>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</si>
  <si>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</si>
  <si>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</si>
  <si>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</si>
  <si>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91145</t>
  </si>
  <si>
    <t>STANOVENÍ HAPTOGLOBINU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</si>
  <si>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</si>
  <si>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</si>
  <si>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</si>
  <si>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</si>
  <si>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</si>
  <si>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</si>
  <si>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</si>
  <si>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</si>
  <si>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</si>
  <si>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</si>
  <si>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</si>
  <si>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</si>
  <si>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</si>
  <si>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</si>
  <si>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</si>
  <si>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</si>
  <si>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</si>
  <si>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</si>
  <si>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</si>
  <si>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</si>
  <si>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</si>
  <si>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</si>
  <si>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</si>
  <si>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</si>
  <si>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</si>
  <si>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</si>
  <si>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</si>
  <si>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</si>
  <si>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</si>
  <si>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</si>
  <si>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81663</t>
  </si>
  <si>
    <t>STANOVENÍ PYRIDINOLINU A DEOXYPYRIDINOLINU</t>
  </si>
  <si>
    <t>93179</t>
  </si>
  <si>
    <t>PLAZMATICKÁ RENINOVÁ AKTIVITA (PRA)</t>
  </si>
  <si>
    <t>81245</t>
  </si>
  <si>
    <t>POČÍTÁNÍ LEUKOCYTŮ A ERYTROCYTŮ V PERITONEÁLNÍM DI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</si>
  <si>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</si>
  <si>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</si>
  <si>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</si>
  <si>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</si>
  <si>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</si>
  <si>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</si>
  <si>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</si>
  <si>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</si>
  <si>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</si>
  <si>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</si>
  <si>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81753</t>
  </si>
  <si>
    <t>VYŠETŘENÍ AKTIVITY BIOTINIDÁZY V RÁMCI NOVOROZENEC</t>
  </si>
  <si>
    <t>34</t>
  </si>
  <si>
    <t>809</t>
  </si>
  <si>
    <t>0003132</t>
  </si>
  <si>
    <t>GADOVIST 1,0 MMOL/ML</t>
  </si>
  <si>
    <t>0003134</t>
  </si>
  <si>
    <t>0017039</t>
  </si>
  <si>
    <t>0022075</t>
  </si>
  <si>
    <t>IOMERON 400</t>
  </si>
  <si>
    <t>0042433</t>
  </si>
  <si>
    <t>0065980</t>
  </si>
  <si>
    <t>DOTAREM</t>
  </si>
  <si>
    <t>0077018</t>
  </si>
  <si>
    <t>0077019</t>
  </si>
  <si>
    <t>0077024</t>
  </si>
  <si>
    <t>ULTRAVIST 300</t>
  </si>
  <si>
    <t>0095607</t>
  </si>
  <si>
    <t>MICROPAQUE</t>
  </si>
  <si>
    <t>0151208</t>
  </si>
  <si>
    <t>0037821</t>
  </si>
  <si>
    <t>VODIČ ANGIOGRAFICKÝ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</si>
  <si>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</si>
  <si>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</si>
  <si>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</si>
  <si>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</si>
  <si>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</si>
  <si>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</si>
  <si>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</si>
  <si>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0047480</t>
  </si>
  <si>
    <t>KATETR BALÓNKOVÝ PTCA</t>
  </si>
  <si>
    <t>0048307</t>
  </si>
  <si>
    <t>STENTGRAFT VASKULÁRNÍ FLUENCY,SAMOEXPANDIBILNÍ,NIT</t>
  </si>
  <si>
    <t>0048668</t>
  </si>
  <si>
    <t>DRÁT VODÍCÍ NITINOL</t>
  </si>
  <si>
    <t>0049439</t>
  </si>
  <si>
    <t>STENTGRAFT ZENITH TX2 ZTEG-2P</t>
  </si>
  <si>
    <t>STENTGRAFT - ZENITH TX2 ZTEG-2P - PROXIMÁLNÍ ČÁST</t>
  </si>
  <si>
    <t>0052140</t>
  </si>
  <si>
    <t>KATETR BALÓNKOVÝ PTA - WANDA; SMASH</t>
  </si>
  <si>
    <t>0052143</t>
  </si>
  <si>
    <t>EXTRAKTOR - AMPLATZ GOOSE NECK GNXXXX - PERIFERNÍ,</t>
  </si>
  <si>
    <t>0053358</t>
  </si>
  <si>
    <t>KATETR ANGIOGRAFICKÝ SLIP-CATH HYDROFILNÍ</t>
  </si>
  <si>
    <t>0053563</t>
  </si>
  <si>
    <t>KATETR DIAGNOSTICKÝ TEMPO4F,5F</t>
  </si>
  <si>
    <t>0053643</t>
  </si>
  <si>
    <t>KATETR BALÓNKOVÝ PTA - QUADRIMATRIX/MARS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</si>
  <si>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</si>
  <si>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</si>
  <si>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</si>
  <si>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</si>
  <si>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</si>
  <si>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</si>
  <si>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</si>
  <si>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</si>
  <si>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</si>
  <si>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</si>
  <si>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</si>
  <si>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</si>
  <si>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</si>
  <si>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</si>
  <si>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</si>
  <si>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</si>
  <si>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</si>
  <si>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</si>
  <si>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</si>
  <si>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</si>
  <si>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</si>
  <si>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</si>
  <si>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</si>
  <si>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0092125</t>
  </si>
  <si>
    <t>MIKROKATETR PROGREAT PC2411-2813, PP27111-27131</t>
  </si>
  <si>
    <t>0092284</t>
  </si>
  <si>
    <t>STENT PERIFERNÍ VASKULÁRNÍ - ASTRON; SAMOEXPAND; N</t>
  </si>
  <si>
    <t>0092559</t>
  </si>
  <si>
    <t>SADA AG - SYSTÉM PRO UZAVÍRÁNÍ CÉV - FEMORÁLNÍ - S</t>
  </si>
  <si>
    <t>0092932</t>
  </si>
  <si>
    <t>SADA DRENÁŽNÍ</t>
  </si>
  <si>
    <t>0094736</t>
  </si>
  <si>
    <t>STENT PERIFERNÍ VASKULÁRNÍ - EPIC; SAMOEXPANDIBILN</t>
  </si>
  <si>
    <t>0151038</t>
  </si>
  <si>
    <t>FILTR VENAKAVÁLNÍ</t>
  </si>
  <si>
    <t>0193339</t>
  </si>
  <si>
    <t>STENTGRAFT AORTÁLNÍ ZENITH-NOHA SPIRÁLNÍ</t>
  </si>
  <si>
    <t>0051244</t>
  </si>
  <si>
    <t>KATETR VODÍCÍ GUIDER</t>
  </si>
  <si>
    <t>0049441</t>
  </si>
  <si>
    <t>STENTGRAFT ZENITH TX2 ZTEG-2PT</t>
  </si>
  <si>
    <t>0151037</t>
  </si>
  <si>
    <t>EXTRAKTOR PRO FILTR VENAKAVÁLNÍ</t>
  </si>
  <si>
    <t>0059796</t>
  </si>
  <si>
    <t>DRÁT VODÍCÍ ANGIODYN J3 SFC-FS 150-0,35</t>
  </si>
  <si>
    <t>0054477</t>
  </si>
  <si>
    <t>STENTGRAFT AORTÁLNÍ ZENITH AAA AOUNI EMERGENCY,SAM</t>
  </si>
  <si>
    <t>0048344</t>
  </si>
  <si>
    <t>VODIČ SPIDER RX FX EMBOLIC PROTECTION SPD 030..070</t>
  </si>
  <si>
    <t>0038476</t>
  </si>
  <si>
    <t>0057825</t>
  </si>
  <si>
    <t>KATETR ANGIOGRAFICKÝ ROYAL FLUSH, PRŮMĚR 4 FRENCH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</si>
  <si>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</si>
  <si>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</si>
  <si>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</si>
  <si>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</si>
  <si>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</si>
  <si>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</si>
  <si>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</si>
  <si>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</si>
  <si>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</si>
  <si>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</si>
  <si>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</si>
  <si>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</si>
  <si>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</si>
  <si>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</si>
  <si>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89198</t>
  </si>
  <si>
    <t>SKIASKOPIE</t>
  </si>
  <si>
    <t>89313</t>
  </si>
  <si>
    <t xml:space="preserve">PERKUTÁNNÍ PUNKCE NEBO BIOPSIE ŘÍZENÁ RDG METODOU </t>
  </si>
  <si>
    <t>89319</t>
  </si>
  <si>
    <t>ZAVEDENÍ FILTRU DO DOLNÍ DUTÉ ŽÍLY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</si>
  <si>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</si>
  <si>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</si>
  <si>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</si>
  <si>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</si>
  <si>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</si>
  <si>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</si>
  <si>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</si>
  <si>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</si>
  <si>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</si>
  <si>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</si>
  <si>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</si>
  <si>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</si>
  <si>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</si>
  <si>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</si>
  <si>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</si>
  <si>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</si>
  <si>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</si>
  <si>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</si>
  <si>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</si>
  <si>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</si>
  <si>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</si>
  <si>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</si>
  <si>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</si>
  <si>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</si>
  <si>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</si>
  <si>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</si>
  <si>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</si>
  <si>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</si>
  <si>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</si>
  <si>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</si>
  <si>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</si>
  <si>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</si>
  <si>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</si>
  <si>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</si>
  <si>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</si>
  <si>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</si>
  <si>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</si>
  <si>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</si>
  <si>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</si>
  <si>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</si>
  <si>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</si>
  <si>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</si>
  <si>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</si>
  <si>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</si>
  <si>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</si>
  <si>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</si>
  <si>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</si>
  <si>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</si>
  <si>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</si>
  <si>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89421</t>
  </si>
  <si>
    <t>MĚŘENÍ TLAKU PŘI ANGIOGRAFII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</si>
  <si>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</si>
  <si>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</si>
  <si>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</si>
  <si>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</si>
  <si>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</si>
  <si>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</si>
  <si>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</si>
  <si>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</si>
  <si>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</si>
  <si>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</si>
  <si>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</si>
  <si>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</si>
  <si>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</si>
  <si>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</si>
  <si>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</si>
  <si>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</si>
  <si>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</si>
  <si>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</si>
  <si>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</si>
  <si>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</si>
  <si>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</si>
  <si>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</si>
  <si>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</si>
  <si>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</si>
  <si>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</si>
  <si>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</si>
  <si>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</si>
  <si>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</si>
  <si>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</si>
  <si>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</si>
  <si>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</si>
  <si>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</si>
  <si>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</si>
  <si>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</si>
  <si>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</si>
  <si>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</si>
  <si>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</si>
  <si>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</si>
  <si>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</si>
  <si>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</si>
  <si>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</si>
  <si>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</si>
  <si>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</si>
  <si>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</si>
  <si>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</si>
  <si>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</si>
  <si>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</si>
  <si>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</si>
  <si>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</si>
  <si>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</si>
  <si>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</si>
  <si>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</si>
  <si>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</si>
  <si>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</si>
  <si>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</si>
  <si>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</si>
  <si>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</si>
  <si>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</si>
  <si>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</si>
  <si>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</si>
  <si>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</si>
  <si>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</si>
  <si>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</si>
  <si>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</si>
  <si>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</si>
  <si>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</si>
  <si>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</si>
  <si>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</si>
  <si>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</si>
  <si>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</si>
  <si>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</si>
  <si>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</si>
  <si>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</si>
  <si>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</si>
  <si>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</si>
  <si>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</si>
  <si>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</si>
  <si>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</si>
  <si>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</si>
  <si>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</si>
  <si>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</si>
  <si>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</si>
  <si>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</si>
  <si>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</si>
  <si>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</si>
  <si>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</si>
  <si>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</si>
  <si>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</si>
  <si>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</si>
  <si>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</si>
  <si>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</si>
  <si>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</si>
  <si>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</si>
  <si>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</si>
  <si>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</si>
  <si>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</si>
  <si>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</si>
  <si>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</si>
  <si>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</si>
  <si>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</si>
  <si>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</si>
  <si>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</si>
  <si>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</si>
  <si>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</si>
  <si>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</si>
  <si>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</si>
  <si>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</si>
  <si>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</si>
  <si>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</si>
  <si>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</si>
  <si>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</si>
  <si>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</si>
  <si>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</si>
  <si>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</si>
  <si>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</si>
  <si>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</si>
  <si>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</si>
  <si>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</si>
  <si>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</si>
  <si>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</si>
  <si>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</si>
  <si>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</si>
  <si>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</si>
  <si>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</si>
  <si>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</si>
  <si>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</si>
  <si>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</si>
  <si>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</si>
  <si>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</si>
  <si>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</si>
  <si>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</si>
  <si>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</si>
  <si>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</si>
  <si>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</si>
  <si>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</si>
  <si>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</si>
  <si>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</si>
  <si>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</si>
  <si>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</si>
  <si>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</si>
  <si>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</si>
  <si>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</si>
  <si>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41</t>
  </si>
  <si>
    <t>813</t>
  </si>
  <si>
    <t>86413</t>
  </si>
  <si>
    <t>SCREENING PROTILÁTEK NA PANELU 30TI DÁRCŮ</t>
  </si>
  <si>
    <t>91131</t>
  </si>
  <si>
    <t>STANOVENÍ IgA</t>
  </si>
  <si>
    <t>91171</t>
  </si>
  <si>
    <t>STANOVENÍ IgG ELISA</t>
  </si>
  <si>
    <t>91211</t>
  </si>
  <si>
    <t>STANOVENÍ IgG PROTI POTRAVINOVÝM ALERGENŮM ELISA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</si>
  <si>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</si>
  <si>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</si>
  <si>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</si>
  <si>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</si>
  <si>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</si>
  <si>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</si>
  <si>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</si>
  <si>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</si>
  <si>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</si>
  <si>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</si>
  <si>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91439</t>
  </si>
  <si>
    <t>IMUNOFENOTYPIZACE BUNĚČNÝCH SUBPOPULACÍ DLE POVRCH</t>
  </si>
  <si>
    <t>91565</t>
  </si>
  <si>
    <t>IMUNOANALYTICKÉ STANOVENÍ AUTOPROTILÁTEK PROTI TKÁ</t>
  </si>
  <si>
    <t>22321</t>
  </si>
  <si>
    <t>URČENÍ SPECIFITY TROMBOCYTÁRNÍ PROTILÁTKY</t>
  </si>
  <si>
    <t>91133</t>
  </si>
  <si>
    <t>STANOVENÍ IgM</t>
  </si>
  <si>
    <t>91289</t>
  </si>
  <si>
    <t>STANOVENÍ REVMATOIDNÍHO FAKTORU IgA ELISA</t>
  </si>
  <si>
    <t>91199</t>
  </si>
  <si>
    <t>STANOVENÍ IgA PROTI POTRAVINOVÝM ALERGENŮM ELISA</t>
  </si>
  <si>
    <t>44</t>
  </si>
  <si>
    <t>94201</t>
  </si>
  <si>
    <t>(VZP) FLUORESCENČNÍ IN SITU HYBRIDIZACE LIDSKÉ DNA</t>
  </si>
  <si>
    <t>94115</t>
  </si>
  <si>
    <t>IN SITU HYBRIDIZACE LIDSKÉ DNA SE ZNAČENOU SONDOU</t>
  </si>
  <si>
    <t>94215</t>
  </si>
  <si>
    <t>DOT BLOTTING DNA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</si>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</sst>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7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0" fontId="0" fillId="0" borderId="148" xfId="0" applyBorder="1" applyAlignment="1"/>
    <xf numFmtId="0" fontId="0" fillId="0" borderId="148" xfId="0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4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4" xfId="0" applyNumberFormat="1" applyFont="1" applyBorder="1"/>
    <xf numFmtId="173" fontId="35" fillId="0" borderId="60" xfId="0" applyNumberFormat="1" applyFont="1" applyBorder="1"/>
    <xf numFmtId="173" fontId="42" fillId="4" borderId="155" xfId="0" applyNumberFormat="1" applyFont="1" applyFill="1" applyBorder="1" applyAlignment="1">
      <alignment horizontal="center"/>
    </xf>
    <xf numFmtId="173" fontId="35" fillId="0" borderId="156" xfId="0" applyNumberFormat="1" applyFont="1" applyBorder="1" applyAlignment="1">
      <alignment horizontal="right"/>
    </xf>
    <xf numFmtId="175" fontId="35" fillId="0" borderId="156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0" fillId="0" borderId="153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166" fontId="12" fillId="0" borderId="18" xfId="0" applyNumberFormat="1" applyFont="1" applyBorder="1"/>
    <xf numFmtId="166" fontId="11" fillId="0" borderId="18" xfId="0" applyNumberFormat="1" applyFont="1" applyBorder="1" applyAlignment="1">
      <alignment horizontal="right"/>
    </xf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3" fontId="35" fillId="0" borderId="142" xfId="0" applyNumberFormat="1" applyFont="1" applyBorder="1"/>
    <xf numFmtId="9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12" fillId="0" borderId="52" xfId="0" applyNumberFormat="1" applyFont="1" applyBorder="1"/>
    <xf numFmtId="166" fontId="12" fillId="0" borderId="52" xfId="0" applyNumberFormat="1" applyFont="1" applyBorder="1"/>
    <xf numFmtId="166" fontId="12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8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0.98700265259962727</c:v>
                </c:pt>
                <c:pt idx="1">
                  <c:v>1.2222401658185094</c:v>
                </c:pt>
                <c:pt idx="2">
                  <c:v>1.2012382215327964</c:v>
                </c:pt>
                <c:pt idx="3">
                  <c:v>1.2347394454813181</c:v>
                </c:pt>
                <c:pt idx="4">
                  <c:v>1.3083585218864027</c:v>
                </c:pt>
                <c:pt idx="5">
                  <c:v>1.3135218479947108</c:v>
                </c:pt>
                <c:pt idx="6">
                  <c:v>1.2602250307105274</c:v>
                </c:pt>
                <c:pt idx="7">
                  <c:v>1.2937694885039672</c:v>
                </c:pt>
                <c:pt idx="8">
                  <c:v>1.2725552510310072</c:v>
                </c:pt>
                <c:pt idx="9">
                  <c:v>1.2869852844331824</c:v>
                </c:pt>
                <c:pt idx="10">
                  <c:v>1.2741217020212645</c:v>
                </c:pt>
                <c:pt idx="11">
                  <c:v>1.2804867178056603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4621296"/>
        <c:axId val="-9646115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1.3670095959390305</c:v>
                </c:pt>
                <c:pt idx="1">
                  <c:v>1.3670095959390305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4610960"/>
        <c:axId val="-964618576"/>
      </c:scatterChart>
      <c:catAx>
        <c:axId val="-96462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64611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646115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64621296"/>
        <c:crosses val="autoZero"/>
        <c:crossBetween val="between"/>
      </c:valAx>
      <c:valAx>
        <c:axId val="-9646109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64618576"/>
        <c:crosses val="max"/>
        <c:crossBetween val="midCat"/>
      </c:valAx>
      <c:valAx>
        <c:axId val="-9646185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6461096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0.89473684210526316</c:v>
                </c:pt>
                <c:pt idx="1">
                  <c:v>0.92582025677603419</c:v>
                </c:pt>
                <c:pt idx="2">
                  <c:v>0.93995157384987893</c:v>
                </c:pt>
                <c:pt idx="3">
                  <c:v>0.95937499999999998</c:v>
                </c:pt>
                <c:pt idx="4">
                  <c:v>0.96690796277145807</c:v>
                </c:pt>
                <c:pt idx="5">
                  <c:v>0.96789692072504918</c:v>
                </c:pt>
                <c:pt idx="6">
                  <c:v>0.96542968750000002</c:v>
                </c:pt>
                <c:pt idx="7">
                  <c:v>0.96469401479488903</c:v>
                </c:pt>
                <c:pt idx="8">
                  <c:v>0.95320855614973266</c:v>
                </c:pt>
                <c:pt idx="9">
                  <c:v>0.96020164499867344</c:v>
                </c:pt>
                <c:pt idx="10">
                  <c:v>0.95691937424789408</c:v>
                </c:pt>
                <c:pt idx="11">
                  <c:v>0.968405988551299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4620752"/>
        <c:axId val="-96462020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4615856"/>
        <c:axId val="-964614768"/>
      </c:scatterChart>
      <c:catAx>
        <c:axId val="-964620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6462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646202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964620752"/>
        <c:crosses val="autoZero"/>
        <c:crossBetween val="between"/>
      </c:valAx>
      <c:valAx>
        <c:axId val="-9646158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64614768"/>
        <c:crosses val="max"/>
        <c:crossBetween val="midCat"/>
      </c:valAx>
      <c:valAx>
        <c:axId val="-96461476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96461585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312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314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3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3173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261</v>
      </c>
      <c r="C15" s="51" t="s">
        <v>271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4864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3" t="s">
        <v>4865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4917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6393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6397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6402</v>
      </c>
      <c r="C27" s="51" t="s">
        <v>274</v>
      </c>
    </row>
    <row r="28" spans="1:3" ht="14.4" customHeight="1" x14ac:dyDescent="0.3">
      <c r="A28" s="273" t="str">
        <f t="shared" si="4"/>
        <v>ZV Vykáz.-A Detail</v>
      </c>
      <c r="B28" s="184" t="s">
        <v>6474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7405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7566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8235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312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143532.21117311824</v>
      </c>
      <c r="D4" s="287">
        <f ca="1">IF(ISERROR(VLOOKUP("Náklady celkem",INDIRECT("HI!$A:$G"),5,0)),0,VLOOKUP("Náklady celkem",INDIRECT("HI!$A:$G"),5,0))</f>
        <v>149038.81049000003</v>
      </c>
      <c r="E4" s="288">
        <f ca="1">IF(C4=0,0,D4/C4)</f>
        <v>1.0383649027063349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8133.9985956403689</v>
      </c>
      <c r="D7" s="295">
        <f>IF(ISERROR(HI!E5),"",HI!E5)</f>
        <v>8209.1800600000006</v>
      </c>
      <c r="E7" s="292">
        <f t="shared" ref="E7:E15" si="0">IF(C7=0,0,D7/C7)</f>
        <v>1.0092428666510869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0.92758104059968871</v>
      </c>
      <c r="E8" s="292">
        <f t="shared" si="0"/>
        <v>1.0306456006663207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271</v>
      </c>
      <c r="C9" s="465">
        <v>0.3</v>
      </c>
      <c r="D9" s="465">
        <f>IF('LŽ Statim'!G3="",0,'LŽ Statim'!G3)</f>
        <v>0.16527355623100304</v>
      </c>
      <c r="E9" s="292">
        <f>IF(C9=0,0,D9/C9)</f>
        <v>0.55091185410334353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0.46915429235876971</v>
      </c>
      <c r="E11" s="292">
        <f t="shared" si="0"/>
        <v>0.78192382059794951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0.95041387660473475</v>
      </c>
      <c r="E12" s="292">
        <f t="shared" si="0"/>
        <v>1.1880173457559184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36553.055320360174</v>
      </c>
      <c r="D15" s="295">
        <f>IF(ISERROR(HI!E6),"",HI!E6)</f>
        <v>36367.148750000008</v>
      </c>
      <c r="E15" s="292">
        <f t="shared" si="0"/>
        <v>0.99491406207413213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71952.00649579009</v>
      </c>
      <c r="D16" s="291">
        <f ca="1">IF(ISERROR(VLOOKUP("Osobní náklady (Kč) *",INDIRECT("HI!$A:$G"),5,0)),0,VLOOKUP("Osobní náklady (Kč) *",INDIRECT("HI!$A:$G"),5,0))</f>
        <v>74770.451070000039</v>
      </c>
      <c r="E16" s="292">
        <f ca="1">IF(C16=0,0,D16/C16)</f>
        <v>1.0391711741127727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196209.90999999997</v>
      </c>
      <c r="D18" s="310">
        <f ca="1">IF(ISERROR(VLOOKUP("Výnosy celkem",INDIRECT("HI!$A:$G"),5,0)),0,VLOOKUP("Výnosy celkem",INDIRECT("HI!$A:$G"),5,0))</f>
        <v>190842.21763000003</v>
      </c>
      <c r="E18" s="311">
        <f t="shared" ref="E18:E28" ca="1" si="1">IF(C18=0,0,D18/C18)</f>
        <v>0.97264311282748184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1213.33</v>
      </c>
      <c r="D19" s="291">
        <f ca="1">IF(ISERROR(VLOOKUP("Ambulance *",INDIRECT("HI!$A:$G"),5,0)),0,VLOOKUP("Ambulance *",INDIRECT("HI!$A:$G"),5,0))</f>
        <v>1247.9176299999999</v>
      </c>
      <c r="E19" s="292">
        <f t="shared" ca="1" si="1"/>
        <v>1.0285063667757328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1.0285063667757328</v>
      </c>
      <c r="E20" s="292">
        <f t="shared" si="1"/>
        <v>1.0285063667757328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1.0009433633831828</v>
      </c>
      <c r="E21" s="292">
        <f t="shared" si="1"/>
        <v>1.1775804275096269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194996.58</v>
      </c>
      <c r="D22" s="291">
        <f ca="1">IF(ISERROR(VLOOKUP("Hospitalizace *",INDIRECT("HI!$A:$G"),5,0)),0,VLOOKUP("Hospitalizace *",INDIRECT("HI!$A:$G"),5,0))</f>
        <v>189594.30000000002</v>
      </c>
      <c r="E22" s="292">
        <f ca="1">IF(C22=0,0,D22/C22)</f>
        <v>0.97229551410593984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0.97229551410593984</v>
      </c>
      <c r="E23" s="292">
        <f t="shared" si="1"/>
        <v>0.97229551410593984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0.97298071892530169</v>
      </c>
      <c r="E24" s="292">
        <f t="shared" si="1"/>
        <v>0.97298071892530169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0.95299528831052283</v>
      </c>
      <c r="E25" s="292">
        <f t="shared" si="1"/>
        <v>0.95299528831052283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0.92749999999999999</v>
      </c>
      <c r="E26" s="292">
        <f t="shared" si="1"/>
        <v>0.97631578947368425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0.968405988551299</v>
      </c>
      <c r="E27" s="292">
        <f t="shared" si="1"/>
        <v>0.968405988551299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0.89459102821187964</v>
      </c>
      <c r="D28" s="296">
        <f>IF(ISERROR(VLOOKUP("Celkem:",'ZV Vyžád.'!$A:$M,7,0)),"",VLOOKUP("Celkem:",'ZV Vyžád.'!$A:$M,7,0))</f>
        <v>1.6249725000821595</v>
      </c>
      <c r="E28" s="292">
        <f t="shared" si="1"/>
        <v>1.8164417581184287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312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8006.6597000000038</v>
      </c>
      <c r="C5" s="33">
        <v>8076.3449800000017</v>
      </c>
      <c r="D5" s="12"/>
      <c r="E5" s="230">
        <v>8209.1800600000006</v>
      </c>
      <c r="F5" s="32">
        <v>8133.9985956403689</v>
      </c>
      <c r="G5" s="229">
        <f>E5-F5</f>
        <v>75.181464359631718</v>
      </c>
      <c r="H5" s="235">
        <f>IF(F5&lt;0.00000001,"",E5/F5)</f>
        <v>1.0092428666510869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35986.293730000012</v>
      </c>
      <c r="C6" s="35">
        <v>37902.190600000009</v>
      </c>
      <c r="D6" s="12"/>
      <c r="E6" s="231">
        <v>36367.148750000008</v>
      </c>
      <c r="F6" s="34">
        <v>36553.055320360174</v>
      </c>
      <c r="G6" s="232">
        <f>E6-F6</f>
        <v>-185.90657036016637</v>
      </c>
      <c r="H6" s="236">
        <f>IF(F6&lt;0.00000001,"",E6/F6)</f>
        <v>0.99491406207413213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67451.439700000046</v>
      </c>
      <c r="C7" s="35">
        <v>70780.70461000003</v>
      </c>
      <c r="D7" s="12"/>
      <c r="E7" s="231">
        <v>74770.451070000039</v>
      </c>
      <c r="F7" s="34">
        <v>71952.00649579009</v>
      </c>
      <c r="G7" s="232">
        <f>E7-F7</f>
        <v>2818.4445742099488</v>
      </c>
      <c r="H7" s="236">
        <f>IF(F7&lt;0.00000001,"",E7/F7)</f>
        <v>1.0391711741127727</v>
      </c>
    </row>
    <row r="8" spans="1:8" ht="14.4" customHeight="1" thickBot="1" x14ac:dyDescent="0.35">
      <c r="A8" s="1" t="s">
        <v>97</v>
      </c>
      <c r="B8" s="15">
        <v>28963.558210000025</v>
      </c>
      <c r="C8" s="37">
        <v>28177.87296999996</v>
      </c>
      <c r="D8" s="12"/>
      <c r="E8" s="233">
        <v>29692.030609999987</v>
      </c>
      <c r="F8" s="36">
        <v>26893.150761327604</v>
      </c>
      <c r="G8" s="234">
        <f>E8-F8</f>
        <v>2798.8798486723826</v>
      </c>
      <c r="H8" s="237">
        <f>IF(F8&lt;0.00000001,"",E8/F8)</f>
        <v>1.1040740772069435</v>
      </c>
    </row>
    <row r="9" spans="1:8" ht="14.4" customHeight="1" thickBot="1" x14ac:dyDescent="0.35">
      <c r="A9" s="2" t="s">
        <v>98</v>
      </c>
      <c r="B9" s="3">
        <v>140407.95134000009</v>
      </c>
      <c r="C9" s="39">
        <v>144937.11316000001</v>
      </c>
      <c r="D9" s="12"/>
      <c r="E9" s="3">
        <v>149038.81049000003</v>
      </c>
      <c r="F9" s="38">
        <v>143532.21117311824</v>
      </c>
      <c r="G9" s="38">
        <f>E9-F9</f>
        <v>5506.5993168817949</v>
      </c>
      <c r="H9" s="238">
        <f>IF(F9&lt;0.00000001,"",E9/F9)</f>
        <v>1.0383649027063349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1213.33</v>
      </c>
      <c r="C11" s="33">
        <f>IF(ISERROR(VLOOKUP("Celkem:",'ZV Vykáz.-A'!A:F,4,0)),0,VLOOKUP("Celkem:",'ZV Vykáz.-A'!A:F,4,0)/1000)</f>
        <v>1237.2113100000001</v>
      </c>
      <c r="D11" s="12"/>
      <c r="E11" s="230">
        <f>IF(ISERROR(VLOOKUP("Celkem:",'ZV Vykáz.-A'!A:F,6,0)),0,VLOOKUP("Celkem:",'ZV Vykáz.-A'!A:F,6,0)/1000)</f>
        <v>1247.9176299999999</v>
      </c>
      <c r="F11" s="32">
        <f>B11</f>
        <v>1213.33</v>
      </c>
      <c r="G11" s="229">
        <f>E11-F11</f>
        <v>34.58762999999999</v>
      </c>
      <c r="H11" s="235">
        <f>IF(F11&lt;0.00000001,"",E11/F11)</f>
        <v>1.0285063667757328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194996.58</v>
      </c>
      <c r="C12" s="37">
        <f>IF(ISERROR(VLOOKUP("Celkem",CaseMix!A:D,3,0)),0,VLOOKUP("Celkem",CaseMix!A:D,3,0)*30)</f>
        <v>192426.62999999998</v>
      </c>
      <c r="D12" s="12"/>
      <c r="E12" s="233">
        <f>IF(ISERROR(VLOOKUP("Celkem",CaseMix!A:D,4,0)),0,VLOOKUP("Celkem",CaseMix!A:D,4,0)*30)</f>
        <v>189594.30000000002</v>
      </c>
      <c r="F12" s="36">
        <f>B12</f>
        <v>194996.58</v>
      </c>
      <c r="G12" s="234">
        <f>E12-F12</f>
        <v>-5402.2799999999697</v>
      </c>
      <c r="H12" s="237">
        <f>IF(F12&lt;0.00000001,"",E12/F12)</f>
        <v>0.97229551410593984</v>
      </c>
    </row>
    <row r="13" spans="1:8" ht="14.4" customHeight="1" thickBot="1" x14ac:dyDescent="0.35">
      <c r="A13" s="4" t="s">
        <v>101</v>
      </c>
      <c r="B13" s="9">
        <f>SUM(B11:B12)</f>
        <v>196209.90999999997</v>
      </c>
      <c r="C13" s="41">
        <f>SUM(C11:C12)</f>
        <v>193663.84130999999</v>
      </c>
      <c r="D13" s="12"/>
      <c r="E13" s="9">
        <f>SUM(E11:E12)</f>
        <v>190842.21763000003</v>
      </c>
      <c r="F13" s="40">
        <f>SUM(F11:F12)</f>
        <v>196209.90999999997</v>
      </c>
      <c r="G13" s="40">
        <f>E13-F13</f>
        <v>-5367.6923699999461</v>
      </c>
      <c r="H13" s="239">
        <f>IF(F13&lt;0.00000001,"",E13/F13)</f>
        <v>0.97264311282748184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1.3974273403140436</v>
      </c>
      <c r="C15" s="43">
        <f>IF(C9=0,"",C13/C9)</f>
        <v>1.3361922083835713</v>
      </c>
      <c r="D15" s="12"/>
      <c r="E15" s="10">
        <f>IF(E9=0,"",E13/E9)</f>
        <v>1.280486720221139</v>
      </c>
      <c r="F15" s="42">
        <f>IF(F9=0,"",F13/F9)</f>
        <v>1.3670095959390305</v>
      </c>
      <c r="G15" s="42">
        <f>IF(ISERROR(F15-E15),"",E15-F15)</f>
        <v>-8.6522875717891523E-2</v>
      </c>
      <c r="H15" s="240">
        <f>IF(ISERROR(F15-E15),"",IF(F15&lt;0.00000001,"",E15/F15))</f>
        <v>0.93670646060208751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272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311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0.98700265259962727</v>
      </c>
      <c r="C4" s="330">
        <f t="shared" ref="C4:M4" si="0">(C10+C8)/C6</f>
        <v>1.2222401658185094</v>
      </c>
      <c r="D4" s="330">
        <f t="shared" si="0"/>
        <v>1.2012382215327964</v>
      </c>
      <c r="E4" s="330">
        <f t="shared" si="0"/>
        <v>1.2347394454813181</v>
      </c>
      <c r="F4" s="330">
        <f t="shared" si="0"/>
        <v>1.3083585218864027</v>
      </c>
      <c r="G4" s="330">
        <f t="shared" si="0"/>
        <v>1.3135218479947108</v>
      </c>
      <c r="H4" s="330">
        <f t="shared" si="0"/>
        <v>1.2602250307105274</v>
      </c>
      <c r="I4" s="330">
        <f t="shared" si="0"/>
        <v>1.2937694885039672</v>
      </c>
      <c r="J4" s="330">
        <f t="shared" si="0"/>
        <v>1.2725552510310072</v>
      </c>
      <c r="K4" s="330">
        <f t="shared" si="0"/>
        <v>1.2869852844331824</v>
      </c>
      <c r="L4" s="330">
        <f t="shared" si="0"/>
        <v>1.2741217020212645</v>
      </c>
      <c r="M4" s="330">
        <f t="shared" si="0"/>
        <v>1.2804867178056603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12375.459779999999</v>
      </c>
      <c r="C5" s="330">
        <f>IF(ISERROR(VLOOKUP($A5,'Man Tab'!$A:$Q,COLUMN()+2,0)),0,VLOOKUP($A5,'Man Tab'!$A:$Q,COLUMN()+2,0))</f>
        <v>11114.009599999999</v>
      </c>
      <c r="D5" s="330">
        <f>IF(ISERROR(VLOOKUP($A5,'Man Tab'!$A:$Q,COLUMN()+2,0)),0,VLOOKUP($A5,'Man Tab'!$A:$Q,COLUMN()+2,0))</f>
        <v>11723.19075</v>
      </c>
      <c r="E5" s="330">
        <f>IF(ISERROR(VLOOKUP($A5,'Man Tab'!$A:$Q,COLUMN()+2,0)),0,VLOOKUP($A5,'Man Tab'!$A:$Q,COLUMN()+2,0))</f>
        <v>12601.98213</v>
      </c>
      <c r="F5" s="330">
        <f>IF(ISERROR(VLOOKUP($A5,'Man Tab'!$A:$Q,COLUMN()+2,0)),0,VLOOKUP($A5,'Man Tab'!$A:$Q,COLUMN()+2,0))</f>
        <v>13181.183069999999</v>
      </c>
      <c r="G5" s="330">
        <f>IF(ISERROR(VLOOKUP($A5,'Man Tab'!$A:$Q,COLUMN()+2,0)),0,VLOOKUP($A5,'Man Tab'!$A:$Q,COLUMN()+2,0))</f>
        <v>11447.218800000001</v>
      </c>
      <c r="H5" s="330">
        <f>IF(ISERROR(VLOOKUP($A5,'Man Tab'!$A:$Q,COLUMN()+2,0)),0,VLOOKUP($A5,'Man Tab'!$A:$Q,COLUMN()+2,0))</f>
        <v>12115.13442</v>
      </c>
      <c r="I5" s="330">
        <f>IF(ISERROR(VLOOKUP($A5,'Man Tab'!$A:$Q,COLUMN()+2,0)),0,VLOOKUP($A5,'Man Tab'!$A:$Q,COLUMN()+2,0))</f>
        <v>12020.45715</v>
      </c>
      <c r="J5" s="330">
        <f>IF(ISERROR(VLOOKUP($A5,'Man Tab'!$A:$Q,COLUMN()+2,0)),0,VLOOKUP($A5,'Man Tab'!$A:$Q,COLUMN()+2,0))</f>
        <v>14365.10758</v>
      </c>
      <c r="K5" s="330">
        <f>IF(ISERROR(VLOOKUP($A5,'Man Tab'!$A:$Q,COLUMN()+2,0)),0,VLOOKUP($A5,'Man Tab'!$A:$Q,COLUMN()+2,0))</f>
        <v>11989.65252</v>
      </c>
      <c r="L5" s="330">
        <f>IF(ISERROR(VLOOKUP($A5,'Man Tab'!$A:$Q,COLUMN()+2,0)),0,VLOOKUP($A5,'Man Tab'!$A:$Q,COLUMN()+2,0))</f>
        <v>13542.71271</v>
      </c>
      <c r="M5" s="330">
        <f>IF(ISERROR(VLOOKUP($A5,'Man Tab'!$A:$Q,COLUMN()+2,0)),0,VLOOKUP($A5,'Man Tab'!$A:$Q,COLUMN()+2,0))</f>
        <v>12562.7019800001</v>
      </c>
    </row>
    <row r="6" spans="1:13" ht="14.4" customHeight="1" x14ac:dyDescent="0.3">
      <c r="A6" s="331" t="s">
        <v>98</v>
      </c>
      <c r="B6" s="332">
        <f>B5</f>
        <v>12375.459779999999</v>
      </c>
      <c r="C6" s="332">
        <f t="shared" ref="C6:M6" si="1">C5+B6</f>
        <v>23489.469379999999</v>
      </c>
      <c r="D6" s="332">
        <f t="shared" si="1"/>
        <v>35212.660129999997</v>
      </c>
      <c r="E6" s="332">
        <f t="shared" si="1"/>
        <v>47814.642259999993</v>
      </c>
      <c r="F6" s="332">
        <f t="shared" si="1"/>
        <v>60995.825329999992</v>
      </c>
      <c r="G6" s="332">
        <f t="shared" si="1"/>
        <v>72443.044129999995</v>
      </c>
      <c r="H6" s="332">
        <f t="shared" si="1"/>
        <v>84558.178549999997</v>
      </c>
      <c r="I6" s="332">
        <f t="shared" si="1"/>
        <v>96578.635699999999</v>
      </c>
      <c r="J6" s="332">
        <f t="shared" si="1"/>
        <v>110943.74328</v>
      </c>
      <c r="K6" s="332">
        <f t="shared" si="1"/>
        <v>122933.3958</v>
      </c>
      <c r="L6" s="332">
        <f t="shared" si="1"/>
        <v>136476.10850999999</v>
      </c>
      <c r="M6" s="332">
        <f t="shared" si="1"/>
        <v>149038.81049000009</v>
      </c>
    </row>
    <row r="7" spans="1:13" ht="14.4" customHeight="1" x14ac:dyDescent="0.3">
      <c r="A7" s="331" t="s">
        <v>126</v>
      </c>
      <c r="B7" s="331">
        <v>403.10599999999999</v>
      </c>
      <c r="C7" s="331">
        <v>949.57399999999996</v>
      </c>
      <c r="D7" s="331">
        <v>1398.6179999999999</v>
      </c>
      <c r="E7" s="331">
        <v>1952.6679999999999</v>
      </c>
      <c r="F7" s="331">
        <v>2640.9369999999999</v>
      </c>
      <c r="G7" s="331">
        <v>3148.2849999999999</v>
      </c>
      <c r="H7" s="331">
        <v>3526.5169999999998</v>
      </c>
      <c r="I7" s="331">
        <v>4136.7219999999998</v>
      </c>
      <c r="J7" s="331">
        <v>4674.3469999999998</v>
      </c>
      <c r="K7" s="331">
        <v>5238.2240000000002</v>
      </c>
      <c r="L7" s="331">
        <v>5756.9219999999996</v>
      </c>
      <c r="M7" s="331">
        <v>6319.81</v>
      </c>
    </row>
    <row r="8" spans="1:13" ht="14.4" customHeight="1" x14ac:dyDescent="0.3">
      <c r="A8" s="331" t="s">
        <v>99</v>
      </c>
      <c r="B8" s="332">
        <f>B7*30</f>
        <v>12093.18</v>
      </c>
      <c r="C8" s="332">
        <f t="shared" ref="C8:M8" si="2">C7*30</f>
        <v>28487.219999999998</v>
      </c>
      <c r="D8" s="332">
        <f t="shared" si="2"/>
        <v>41958.54</v>
      </c>
      <c r="E8" s="332">
        <f t="shared" si="2"/>
        <v>58580.039999999994</v>
      </c>
      <c r="F8" s="332">
        <f t="shared" si="2"/>
        <v>79228.11</v>
      </c>
      <c r="G8" s="332">
        <f t="shared" si="2"/>
        <v>94448.549999999988</v>
      </c>
      <c r="H8" s="332">
        <f t="shared" si="2"/>
        <v>105795.51</v>
      </c>
      <c r="I8" s="332">
        <f t="shared" si="2"/>
        <v>124101.65999999999</v>
      </c>
      <c r="J8" s="332">
        <f t="shared" si="2"/>
        <v>140230.41</v>
      </c>
      <c r="K8" s="332">
        <f t="shared" si="2"/>
        <v>157146.72</v>
      </c>
      <c r="L8" s="332">
        <f t="shared" si="2"/>
        <v>172707.65999999997</v>
      </c>
      <c r="M8" s="332">
        <f t="shared" si="2"/>
        <v>189594.30000000002</v>
      </c>
    </row>
    <row r="9" spans="1:13" ht="14.4" customHeight="1" x14ac:dyDescent="0.3">
      <c r="A9" s="331" t="s">
        <v>127</v>
      </c>
      <c r="B9" s="331">
        <v>121431.63000000002</v>
      </c>
      <c r="C9" s="331">
        <v>101121.32</v>
      </c>
      <c r="D9" s="331">
        <v>117700.28</v>
      </c>
      <c r="E9" s="331">
        <v>118331.64000000001</v>
      </c>
      <c r="F9" s="331">
        <v>117713</v>
      </c>
      <c r="G9" s="331">
        <v>130673.33</v>
      </c>
      <c r="H9" s="331">
        <v>59851.960000000006</v>
      </c>
      <c r="I9" s="331">
        <v>82008.950000000012</v>
      </c>
      <c r="J9" s="331">
        <v>102800.97</v>
      </c>
      <c r="K9" s="331">
        <v>115118.28</v>
      </c>
      <c r="L9" s="331">
        <v>112760.3</v>
      </c>
      <c r="M9" s="331">
        <v>68405.610000000015</v>
      </c>
    </row>
    <row r="10" spans="1:13" ht="14.4" customHeight="1" x14ac:dyDescent="0.3">
      <c r="A10" s="331" t="s">
        <v>100</v>
      </c>
      <c r="B10" s="332">
        <f>B9/1000</f>
        <v>121.43163000000001</v>
      </c>
      <c r="C10" s="332">
        <f t="shared" ref="C10:M10" si="3">C9/1000+B10</f>
        <v>222.55295000000001</v>
      </c>
      <c r="D10" s="332">
        <f t="shared" si="3"/>
        <v>340.25323000000003</v>
      </c>
      <c r="E10" s="332">
        <f t="shared" si="3"/>
        <v>458.58487000000002</v>
      </c>
      <c r="F10" s="332">
        <f t="shared" si="3"/>
        <v>576.29786999999999</v>
      </c>
      <c r="G10" s="332">
        <f t="shared" si="3"/>
        <v>706.97119999999995</v>
      </c>
      <c r="H10" s="332">
        <f t="shared" si="3"/>
        <v>766.82315999999992</v>
      </c>
      <c r="I10" s="332">
        <f t="shared" si="3"/>
        <v>848.83210999999994</v>
      </c>
      <c r="J10" s="332">
        <f t="shared" si="3"/>
        <v>951.63307999999995</v>
      </c>
      <c r="K10" s="332">
        <f t="shared" si="3"/>
        <v>1066.75136</v>
      </c>
      <c r="L10" s="332">
        <f t="shared" si="3"/>
        <v>1179.5116599999999</v>
      </c>
      <c r="M10" s="332">
        <f t="shared" si="3"/>
        <v>1247.9172699999999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12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1.3670095959390305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1.3670095959390305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314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312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287</v>
      </c>
      <c r="E4" s="242" t="s">
        <v>288</v>
      </c>
      <c r="F4" s="242" t="s">
        <v>289</v>
      </c>
      <c r="G4" s="242" t="s">
        <v>290</v>
      </c>
      <c r="H4" s="242" t="s">
        <v>291</v>
      </c>
      <c r="I4" s="242" t="s">
        <v>292</v>
      </c>
      <c r="J4" s="242" t="s">
        <v>293</v>
      </c>
      <c r="K4" s="242" t="s">
        <v>294</v>
      </c>
      <c r="L4" s="242" t="s">
        <v>295</v>
      </c>
      <c r="M4" s="242" t="s">
        <v>296</v>
      </c>
      <c r="N4" s="242" t="s">
        <v>297</v>
      </c>
      <c r="O4" s="242" t="s">
        <v>298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6297.7886303237701</v>
      </c>
      <c r="C6" s="53">
        <v>524.81571919364796</v>
      </c>
      <c r="D6" s="53">
        <v>699.91200000000003</v>
      </c>
      <c r="E6" s="53">
        <v>564.84</v>
      </c>
      <c r="F6" s="53">
        <v>97.032079999999993</v>
      </c>
      <c r="G6" s="53">
        <v>1577.8411599999999</v>
      </c>
      <c r="H6" s="53">
        <v>821.51207999999997</v>
      </c>
      <c r="I6" s="53">
        <v>967.46312000000205</v>
      </c>
      <c r="J6" s="53">
        <v>379.01103999999998</v>
      </c>
      <c r="K6" s="53">
        <v>866.70502999999997</v>
      </c>
      <c r="L6" s="53">
        <v>734.24</v>
      </c>
      <c r="M6" s="53">
        <v>772.21477000000004</v>
      </c>
      <c r="N6" s="53">
        <v>687.73029999999903</v>
      </c>
      <c r="O6" s="53">
        <v>316.21003000000201</v>
      </c>
      <c r="P6" s="54">
        <v>8484.7116100000003</v>
      </c>
      <c r="Q6" s="188">
        <v>1.3472525211699999</v>
      </c>
    </row>
    <row r="7" spans="1:17" ht="14.4" customHeight="1" x14ac:dyDescent="0.3">
      <c r="A7" s="19" t="s">
        <v>35</v>
      </c>
      <c r="B7" s="55">
        <v>8133.9985956403698</v>
      </c>
      <c r="C7" s="56">
        <v>677.833216303364</v>
      </c>
      <c r="D7" s="56">
        <v>796.53386999999998</v>
      </c>
      <c r="E7" s="56">
        <v>453.43356999999997</v>
      </c>
      <c r="F7" s="56">
        <v>603.86614999999995</v>
      </c>
      <c r="G7" s="56">
        <v>546.85878000000002</v>
      </c>
      <c r="H7" s="56">
        <v>876.46941000000004</v>
      </c>
      <c r="I7" s="56">
        <v>843.88875000000201</v>
      </c>
      <c r="J7" s="56">
        <v>234.43893</v>
      </c>
      <c r="K7" s="56">
        <v>852.53521999999998</v>
      </c>
      <c r="L7" s="56">
        <v>789.79661999999996</v>
      </c>
      <c r="M7" s="56">
        <v>523.82836999999995</v>
      </c>
      <c r="N7" s="56">
        <v>1104.9047399999999</v>
      </c>
      <c r="O7" s="56">
        <v>582.62565000000302</v>
      </c>
      <c r="P7" s="57">
        <v>8209.1800600000006</v>
      </c>
      <c r="Q7" s="189">
        <v>1.009242866651</v>
      </c>
    </row>
    <row r="8" spans="1:17" ht="14.4" customHeight="1" x14ac:dyDescent="0.3">
      <c r="A8" s="19" t="s">
        <v>36</v>
      </c>
      <c r="B8" s="55">
        <v>4099.9634007159902</v>
      </c>
      <c r="C8" s="56">
        <v>341.66361672633201</v>
      </c>
      <c r="D8" s="56">
        <v>344.16899999999998</v>
      </c>
      <c r="E8" s="56">
        <v>153.32499999999999</v>
      </c>
      <c r="F8" s="56">
        <v>286.80200000000002</v>
      </c>
      <c r="G8" s="56">
        <v>322.67</v>
      </c>
      <c r="H8" s="56">
        <v>321.18900000000002</v>
      </c>
      <c r="I8" s="56">
        <v>0</v>
      </c>
      <c r="J8" s="56">
        <v>0</v>
      </c>
      <c r="K8" s="56">
        <v>278.65800000000002</v>
      </c>
      <c r="L8" s="56">
        <v>1121.07</v>
      </c>
      <c r="M8" s="56">
        <v>384.411</v>
      </c>
      <c r="N8" s="56">
        <v>418.66899999999902</v>
      </c>
      <c r="O8" s="56">
        <v>313.917000000001</v>
      </c>
      <c r="P8" s="57">
        <v>3944.88</v>
      </c>
      <c r="Q8" s="189">
        <v>0.96217444265700003</v>
      </c>
    </row>
    <row r="9" spans="1:17" ht="14.4" customHeight="1" x14ac:dyDescent="0.3">
      <c r="A9" s="19" t="s">
        <v>37</v>
      </c>
      <c r="B9" s="55">
        <v>36553.055320360203</v>
      </c>
      <c r="C9" s="56">
        <v>3046.08794336335</v>
      </c>
      <c r="D9" s="56">
        <v>3202.4440199999999</v>
      </c>
      <c r="E9" s="56">
        <v>2747.0115300000002</v>
      </c>
      <c r="F9" s="56">
        <v>3215.0983700000002</v>
      </c>
      <c r="G9" s="56">
        <v>3149.2278999999999</v>
      </c>
      <c r="H9" s="56">
        <v>3720.0932899999998</v>
      </c>
      <c r="I9" s="56">
        <v>2319.7755099999999</v>
      </c>
      <c r="J9" s="56">
        <v>2794.2658999999999</v>
      </c>
      <c r="K9" s="56">
        <v>2482.1083699999999</v>
      </c>
      <c r="L9" s="56">
        <v>4232.8437400000003</v>
      </c>
      <c r="M9" s="56">
        <v>2784.7221</v>
      </c>
      <c r="N9" s="56">
        <v>3276.93986</v>
      </c>
      <c r="O9" s="56">
        <v>2442.61816000001</v>
      </c>
      <c r="P9" s="57">
        <v>36367.14875</v>
      </c>
      <c r="Q9" s="189">
        <v>0.99491406207400002</v>
      </c>
    </row>
    <row r="10" spans="1:17" ht="14.4" customHeight="1" x14ac:dyDescent="0.3">
      <c r="A10" s="19" t="s">
        <v>38</v>
      </c>
      <c r="B10" s="55">
        <v>636.54779862923101</v>
      </c>
      <c r="C10" s="56">
        <v>53.045649885769002</v>
      </c>
      <c r="D10" s="56">
        <v>54.134439999999998</v>
      </c>
      <c r="E10" s="56">
        <v>48.565390000000001</v>
      </c>
      <c r="F10" s="56">
        <v>59.781199999999998</v>
      </c>
      <c r="G10" s="56">
        <v>56.987859999999998</v>
      </c>
      <c r="H10" s="56">
        <v>59.010820000000002</v>
      </c>
      <c r="I10" s="56">
        <v>63.27346</v>
      </c>
      <c r="J10" s="56">
        <v>31.733460000000001</v>
      </c>
      <c r="K10" s="56">
        <v>58.33625</v>
      </c>
      <c r="L10" s="56">
        <v>57.351120000000002</v>
      </c>
      <c r="M10" s="56">
        <v>54.000129999999999</v>
      </c>
      <c r="N10" s="56">
        <v>51.536609999999001</v>
      </c>
      <c r="O10" s="56">
        <v>38.951059999999998</v>
      </c>
      <c r="P10" s="57">
        <v>633.66179999999997</v>
      </c>
      <c r="Q10" s="189">
        <v>0.995466171377</v>
      </c>
    </row>
    <row r="11" spans="1:17" ht="14.4" customHeight="1" x14ac:dyDescent="0.3">
      <c r="A11" s="19" t="s">
        <v>39</v>
      </c>
      <c r="B11" s="55">
        <v>782.16932899258802</v>
      </c>
      <c r="C11" s="56">
        <v>65.180777416048997</v>
      </c>
      <c r="D11" s="56">
        <v>65.491039999999998</v>
      </c>
      <c r="E11" s="56">
        <v>56.195459999999997</v>
      </c>
      <c r="F11" s="56">
        <v>66.62603</v>
      </c>
      <c r="G11" s="56">
        <v>53.377989999999997</v>
      </c>
      <c r="H11" s="56">
        <v>62.124279999999999</v>
      </c>
      <c r="I11" s="56">
        <v>69.043379999999999</v>
      </c>
      <c r="J11" s="56">
        <v>32.623869999999997</v>
      </c>
      <c r="K11" s="56">
        <v>66.147049999999993</v>
      </c>
      <c r="L11" s="56">
        <v>57.281179999999999</v>
      </c>
      <c r="M11" s="56">
        <v>75.872860000000003</v>
      </c>
      <c r="N11" s="56">
        <v>82.019549999999001</v>
      </c>
      <c r="O11" s="56">
        <v>60.827120000000001</v>
      </c>
      <c r="P11" s="57">
        <v>747.62981000000002</v>
      </c>
      <c r="Q11" s="189">
        <v>0.95584137895400001</v>
      </c>
    </row>
    <row r="12" spans="1:17" ht="14.4" customHeight="1" x14ac:dyDescent="0.3">
      <c r="A12" s="19" t="s">
        <v>40</v>
      </c>
      <c r="B12" s="55">
        <v>383.46563320877101</v>
      </c>
      <c r="C12" s="56">
        <v>31.955469434064</v>
      </c>
      <c r="D12" s="56">
        <v>20.05538</v>
      </c>
      <c r="E12" s="56">
        <v>11.58981</v>
      </c>
      <c r="F12" s="56">
        <v>85.834630000000004</v>
      </c>
      <c r="G12" s="56">
        <v>31.19999</v>
      </c>
      <c r="H12" s="56">
        <v>97.358260000000001</v>
      </c>
      <c r="I12" s="56">
        <v>35.195</v>
      </c>
      <c r="J12" s="56">
        <v>14.68271</v>
      </c>
      <c r="K12" s="56">
        <v>111.62586</v>
      </c>
      <c r="L12" s="56">
        <v>107.44181</v>
      </c>
      <c r="M12" s="56">
        <v>1.1205700000000001</v>
      </c>
      <c r="N12" s="56">
        <v>29.904119999999999</v>
      </c>
      <c r="O12" s="56">
        <v>29.634070000000001</v>
      </c>
      <c r="P12" s="57">
        <v>575.64220999999998</v>
      </c>
      <c r="Q12" s="189">
        <v>1.5011572358730001</v>
      </c>
    </row>
    <row r="13" spans="1:17" ht="14.4" customHeight="1" x14ac:dyDescent="0.3">
      <c r="A13" s="19" t="s">
        <v>41</v>
      </c>
      <c r="B13" s="55">
        <v>590.83168476825301</v>
      </c>
      <c r="C13" s="56">
        <v>49.235973730687</v>
      </c>
      <c r="D13" s="56">
        <v>51.936340000000001</v>
      </c>
      <c r="E13" s="56">
        <v>52.637</v>
      </c>
      <c r="F13" s="56">
        <v>38.365699999999997</v>
      </c>
      <c r="G13" s="56">
        <v>49.526870000000002</v>
      </c>
      <c r="H13" s="56">
        <v>59.374589999999998</v>
      </c>
      <c r="I13" s="56">
        <v>59.931040000000003</v>
      </c>
      <c r="J13" s="56">
        <v>57.910080000000001</v>
      </c>
      <c r="K13" s="56">
        <v>45.277529999999999</v>
      </c>
      <c r="L13" s="56">
        <v>62.680729999999997</v>
      </c>
      <c r="M13" s="56">
        <v>54.70196</v>
      </c>
      <c r="N13" s="56">
        <v>56.909979999999003</v>
      </c>
      <c r="O13" s="56">
        <v>47.352020000000003</v>
      </c>
      <c r="P13" s="57">
        <v>636.60383999999999</v>
      </c>
      <c r="Q13" s="189">
        <v>1.077470718669</v>
      </c>
    </row>
    <row r="14" spans="1:17" ht="14.4" customHeight="1" x14ac:dyDescent="0.3">
      <c r="A14" s="19" t="s">
        <v>42</v>
      </c>
      <c r="B14" s="55">
        <v>2109.5406684013901</v>
      </c>
      <c r="C14" s="56">
        <v>175.795055700116</v>
      </c>
      <c r="D14" s="56">
        <v>258.41000000000003</v>
      </c>
      <c r="E14" s="56">
        <v>197.672</v>
      </c>
      <c r="F14" s="56">
        <v>211.571</v>
      </c>
      <c r="G14" s="56">
        <v>163.54300000000001</v>
      </c>
      <c r="H14" s="56">
        <v>128.85400000000001</v>
      </c>
      <c r="I14" s="56">
        <v>113.792</v>
      </c>
      <c r="J14" s="56">
        <v>104.41500000000001</v>
      </c>
      <c r="K14" s="56">
        <v>108.316</v>
      </c>
      <c r="L14" s="56">
        <v>114.212</v>
      </c>
      <c r="M14" s="56">
        <v>172.322</v>
      </c>
      <c r="N14" s="56">
        <v>195.501</v>
      </c>
      <c r="O14" s="56">
        <v>213.98700000000099</v>
      </c>
      <c r="P14" s="57">
        <v>1982.595</v>
      </c>
      <c r="Q14" s="189">
        <v>0.93982307603500004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313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313</v>
      </c>
    </row>
    <row r="17" spans="1:17" ht="14.4" customHeight="1" x14ac:dyDescent="0.3">
      <c r="A17" s="19" t="s">
        <v>45</v>
      </c>
      <c r="B17" s="55">
        <v>1148.0058487587601</v>
      </c>
      <c r="C17" s="56">
        <v>95.667154063229006</v>
      </c>
      <c r="D17" s="56">
        <v>28.822320000000001</v>
      </c>
      <c r="E17" s="56">
        <v>190.69779</v>
      </c>
      <c r="F17" s="56">
        <v>168.2124</v>
      </c>
      <c r="G17" s="56">
        <v>13.513159999999999</v>
      </c>
      <c r="H17" s="56">
        <v>34.906559999999999</v>
      </c>
      <c r="I17" s="56">
        <v>96.724630000000005</v>
      </c>
      <c r="J17" s="56">
        <v>152.26604</v>
      </c>
      <c r="K17" s="56">
        <v>138.28995</v>
      </c>
      <c r="L17" s="56">
        <v>85.449529999999996</v>
      </c>
      <c r="M17" s="56">
        <v>191.19630000000001</v>
      </c>
      <c r="N17" s="56">
        <v>83.303009999999006</v>
      </c>
      <c r="O17" s="56">
        <v>55.281140000000001</v>
      </c>
      <c r="P17" s="57">
        <v>1238.66283</v>
      </c>
      <c r="Q17" s="189">
        <v>1.078969093527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4.0659999999999998</v>
      </c>
      <c r="E18" s="56">
        <v>4.5759999999999996</v>
      </c>
      <c r="F18" s="56">
        <v>5.35</v>
      </c>
      <c r="G18" s="56">
        <v>6.4050000000000002</v>
      </c>
      <c r="H18" s="56">
        <v>18.791</v>
      </c>
      <c r="I18" s="56">
        <v>91.808999999999997</v>
      </c>
      <c r="J18" s="56">
        <v>1.645</v>
      </c>
      <c r="K18" s="56">
        <v>9.1170000000000009</v>
      </c>
      <c r="L18" s="56">
        <v>54.662350000000004</v>
      </c>
      <c r="M18" s="56">
        <v>5.8979999999999997</v>
      </c>
      <c r="N18" s="56">
        <v>17.553999999999998</v>
      </c>
      <c r="O18" s="56">
        <v>32.19</v>
      </c>
      <c r="P18" s="57">
        <v>252.06335000000001</v>
      </c>
      <c r="Q18" s="189" t="s">
        <v>313</v>
      </c>
    </row>
    <row r="19" spans="1:17" ht="14.4" customHeight="1" x14ac:dyDescent="0.3">
      <c r="A19" s="19" t="s">
        <v>47</v>
      </c>
      <c r="B19" s="55">
        <v>3794.7644249740401</v>
      </c>
      <c r="C19" s="56">
        <v>316.23036874783702</v>
      </c>
      <c r="D19" s="56">
        <v>315.75778000000003</v>
      </c>
      <c r="E19" s="56">
        <v>276.43389999999999</v>
      </c>
      <c r="F19" s="56">
        <v>313.36174999999997</v>
      </c>
      <c r="G19" s="56">
        <v>285.41638</v>
      </c>
      <c r="H19" s="56">
        <v>293.73630000000003</v>
      </c>
      <c r="I19" s="56">
        <v>243.10136</v>
      </c>
      <c r="J19" s="56">
        <v>367.06572999999997</v>
      </c>
      <c r="K19" s="56">
        <v>390.41890000000001</v>
      </c>
      <c r="L19" s="56">
        <v>254.59032999999999</v>
      </c>
      <c r="M19" s="56">
        <v>294.63213000000002</v>
      </c>
      <c r="N19" s="56">
        <v>283.29849999999999</v>
      </c>
      <c r="O19" s="56">
        <v>418.45376000000198</v>
      </c>
      <c r="P19" s="57">
        <v>3736.2668199999998</v>
      </c>
      <c r="Q19" s="189">
        <v>0.98458465442800003</v>
      </c>
    </row>
    <row r="20" spans="1:17" ht="14.4" customHeight="1" x14ac:dyDescent="0.3">
      <c r="A20" s="19" t="s">
        <v>48</v>
      </c>
      <c r="B20" s="55">
        <v>71952.006495790105</v>
      </c>
      <c r="C20" s="56">
        <v>5996.0005413158397</v>
      </c>
      <c r="D20" s="56">
        <v>5927.5474199999999</v>
      </c>
      <c r="E20" s="56">
        <v>5751.6926700000004</v>
      </c>
      <c r="F20" s="56">
        <v>5956.1759599999996</v>
      </c>
      <c r="G20" s="56">
        <v>5755.0764900000004</v>
      </c>
      <c r="H20" s="56">
        <v>6074.5982999999997</v>
      </c>
      <c r="I20" s="56">
        <v>5886.0762500000101</v>
      </c>
      <c r="J20" s="56">
        <v>7287.9983700000003</v>
      </c>
      <c r="K20" s="56">
        <v>6014.1483900000003</v>
      </c>
      <c r="L20" s="56">
        <v>6051.9302900000002</v>
      </c>
      <c r="M20" s="56">
        <v>6082.4621500000003</v>
      </c>
      <c r="N20" s="56">
        <v>6644.3312899999901</v>
      </c>
      <c r="O20" s="56">
        <v>7338.4134900000299</v>
      </c>
      <c r="P20" s="57">
        <v>74770.451069999996</v>
      </c>
      <c r="Q20" s="189">
        <v>1.039171174112</v>
      </c>
    </row>
    <row r="21" spans="1:17" ht="14.4" customHeight="1" x14ac:dyDescent="0.3">
      <c r="A21" s="20" t="s">
        <v>49</v>
      </c>
      <c r="B21" s="55">
        <v>7004.01617405461</v>
      </c>
      <c r="C21" s="56">
        <v>583.66801450455102</v>
      </c>
      <c r="D21" s="56">
        <v>593.83600000000001</v>
      </c>
      <c r="E21" s="56">
        <v>593.47</v>
      </c>
      <c r="F21" s="56">
        <v>586.22699999999998</v>
      </c>
      <c r="G21" s="56">
        <v>582.28399999999999</v>
      </c>
      <c r="H21" s="56">
        <v>584.17399999999998</v>
      </c>
      <c r="I21" s="56">
        <v>582.28400000000101</v>
      </c>
      <c r="J21" s="56">
        <v>582.28200000000004</v>
      </c>
      <c r="K21" s="56">
        <v>582.28099999999995</v>
      </c>
      <c r="L21" s="56">
        <v>586.88400000000001</v>
      </c>
      <c r="M21" s="56">
        <v>586.40800000000002</v>
      </c>
      <c r="N21" s="56">
        <v>586.40699999999902</v>
      </c>
      <c r="O21" s="56">
        <v>586.43000000000302</v>
      </c>
      <c r="P21" s="57">
        <v>7032.9669999999996</v>
      </c>
      <c r="Q21" s="189">
        <v>1.004133460749</v>
      </c>
    </row>
    <row r="22" spans="1:17" ht="14.4" customHeight="1" x14ac:dyDescent="0.3">
      <c r="A22" s="19" t="s">
        <v>50</v>
      </c>
      <c r="B22" s="55">
        <v>46.057168500208</v>
      </c>
      <c r="C22" s="56">
        <v>3.838097375017</v>
      </c>
      <c r="D22" s="56">
        <v>0</v>
      </c>
      <c r="E22" s="56">
        <v>6.57</v>
      </c>
      <c r="F22" s="56">
        <v>20.885000000000002</v>
      </c>
      <c r="G22" s="56">
        <v>0</v>
      </c>
      <c r="H22" s="56">
        <v>5.34</v>
      </c>
      <c r="I22" s="56">
        <v>27.176670000000001</v>
      </c>
      <c r="J22" s="56">
        <v>57.964700000000001</v>
      </c>
      <c r="K22" s="56">
        <v>16.492000000000001</v>
      </c>
      <c r="L22" s="56">
        <v>23.745000000000001</v>
      </c>
      <c r="M22" s="56">
        <v>4.5617000000000001</v>
      </c>
      <c r="N22" s="56">
        <v>0</v>
      </c>
      <c r="O22" s="56">
        <v>59.775500000000001</v>
      </c>
      <c r="P22" s="57">
        <v>222.51057</v>
      </c>
      <c r="Q22" s="189">
        <v>4.831182142666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313</v>
      </c>
    </row>
    <row r="24" spans="1:17" ht="14.4" customHeight="1" x14ac:dyDescent="0.3">
      <c r="A24" s="20" t="s">
        <v>52</v>
      </c>
      <c r="B24" s="55">
        <v>-5.8207660913467401E-11</v>
      </c>
      <c r="C24" s="56">
        <v>-1.8189894035458601E-12</v>
      </c>
      <c r="D24" s="56">
        <v>12.344169999998</v>
      </c>
      <c r="E24" s="56">
        <v>5.2994800000010001</v>
      </c>
      <c r="F24" s="56">
        <v>8.0014799999970005</v>
      </c>
      <c r="G24" s="56">
        <v>8.0535499999959992</v>
      </c>
      <c r="H24" s="56">
        <v>23.651179999998</v>
      </c>
      <c r="I24" s="56">
        <v>47.684629999998997</v>
      </c>
      <c r="J24" s="56">
        <v>16.831590000001</v>
      </c>
      <c r="K24" s="56">
        <v>5.9999999899999995E-4</v>
      </c>
      <c r="L24" s="56">
        <v>30.928879999995001</v>
      </c>
      <c r="M24" s="56">
        <v>1.3004799999959999</v>
      </c>
      <c r="N24" s="56">
        <v>23.703750000002</v>
      </c>
      <c r="O24" s="56">
        <v>26.035980000001999</v>
      </c>
      <c r="P24" s="57">
        <v>203.83576999999099</v>
      </c>
      <c r="Q24" s="189"/>
    </row>
    <row r="25" spans="1:17" ht="14.4" customHeight="1" x14ac:dyDescent="0.3">
      <c r="A25" s="21" t="s">
        <v>53</v>
      </c>
      <c r="B25" s="58">
        <v>143532.211173118</v>
      </c>
      <c r="C25" s="59">
        <v>11961.017597759899</v>
      </c>
      <c r="D25" s="59">
        <v>12375.459779999999</v>
      </c>
      <c r="E25" s="59">
        <v>11114.009599999999</v>
      </c>
      <c r="F25" s="59">
        <v>11723.19075</v>
      </c>
      <c r="G25" s="59">
        <v>12601.98213</v>
      </c>
      <c r="H25" s="59">
        <v>13181.183069999999</v>
      </c>
      <c r="I25" s="59">
        <v>11447.218800000001</v>
      </c>
      <c r="J25" s="59">
        <v>12115.13442</v>
      </c>
      <c r="K25" s="59">
        <v>12020.45715</v>
      </c>
      <c r="L25" s="59">
        <v>14365.10758</v>
      </c>
      <c r="M25" s="59">
        <v>11989.65252</v>
      </c>
      <c r="N25" s="59">
        <v>13542.71271</v>
      </c>
      <c r="O25" s="59">
        <v>12562.7019800001</v>
      </c>
      <c r="P25" s="60">
        <v>149038.81049</v>
      </c>
      <c r="Q25" s="190">
        <v>1.038364902706</v>
      </c>
    </row>
    <row r="26" spans="1:17" ht="14.4" customHeight="1" x14ac:dyDescent="0.3">
      <c r="A26" s="19" t="s">
        <v>54</v>
      </c>
      <c r="B26" s="55">
        <v>10119.1142413301</v>
      </c>
      <c r="C26" s="56">
        <v>843.25952011083905</v>
      </c>
      <c r="D26" s="56">
        <v>955.57330000000002</v>
      </c>
      <c r="E26" s="56">
        <v>757.37923999999998</v>
      </c>
      <c r="F26" s="56">
        <v>937.40630999999996</v>
      </c>
      <c r="G26" s="56">
        <v>876.46699000000001</v>
      </c>
      <c r="H26" s="56">
        <v>816.04534000000001</v>
      </c>
      <c r="I26" s="56">
        <v>1097.94092</v>
      </c>
      <c r="J26" s="56">
        <v>873.99354000000005</v>
      </c>
      <c r="K26" s="56">
        <v>982.49094000000002</v>
      </c>
      <c r="L26" s="56">
        <v>939.76845000000003</v>
      </c>
      <c r="M26" s="56">
        <v>828.40210000000002</v>
      </c>
      <c r="N26" s="56">
        <v>1047.39572</v>
      </c>
      <c r="O26" s="56">
        <v>1141.1236200000001</v>
      </c>
      <c r="P26" s="57">
        <v>11253.98647</v>
      </c>
      <c r="Q26" s="189">
        <v>1.112151340681</v>
      </c>
    </row>
    <row r="27" spans="1:17" ht="14.4" customHeight="1" x14ac:dyDescent="0.3">
      <c r="A27" s="22" t="s">
        <v>55</v>
      </c>
      <c r="B27" s="58">
        <v>153651.32541444799</v>
      </c>
      <c r="C27" s="59">
        <v>12804.277117870701</v>
      </c>
      <c r="D27" s="59">
        <v>13331.033079999999</v>
      </c>
      <c r="E27" s="59">
        <v>11871.38884</v>
      </c>
      <c r="F27" s="59">
        <v>12660.59706</v>
      </c>
      <c r="G27" s="59">
        <v>13478.449119999999</v>
      </c>
      <c r="H27" s="59">
        <v>13997.22841</v>
      </c>
      <c r="I27" s="59">
        <v>12545.15972</v>
      </c>
      <c r="J27" s="59">
        <v>12989.12796</v>
      </c>
      <c r="K27" s="59">
        <v>13002.94809</v>
      </c>
      <c r="L27" s="59">
        <v>15304.876029999999</v>
      </c>
      <c r="M27" s="59">
        <v>12818.054620000001</v>
      </c>
      <c r="N27" s="59">
        <v>14590.10843</v>
      </c>
      <c r="O27" s="59">
        <v>13703.8256000001</v>
      </c>
      <c r="P27" s="60">
        <v>160292.79696000001</v>
      </c>
      <c r="Q27" s="190">
        <v>1.0432243036469999</v>
      </c>
    </row>
    <row r="28" spans="1:17" ht="14.4" customHeight="1" x14ac:dyDescent="0.3">
      <c r="A28" s="20" t="s">
        <v>56</v>
      </c>
      <c r="B28" s="55">
        <v>0.30296716341300001</v>
      </c>
      <c r="C28" s="56">
        <v>2.5247263616999999E-2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0.2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0.2</v>
      </c>
      <c r="Q28" s="189">
        <v>0.66013754674400005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313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3.99</v>
      </c>
      <c r="P31" s="63">
        <v>3.99</v>
      </c>
      <c r="Q31" s="191" t="s">
        <v>313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299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304</v>
      </c>
      <c r="G4" s="502" t="s">
        <v>64</v>
      </c>
      <c r="H4" s="266" t="s">
        <v>183</v>
      </c>
      <c r="I4" s="500" t="s">
        <v>65</v>
      </c>
      <c r="J4" s="502" t="s">
        <v>275</v>
      </c>
      <c r="K4" s="503" t="s">
        <v>306</v>
      </c>
    </row>
    <row r="5" spans="1:11" ht="42" thickBot="1" x14ac:dyDescent="0.35">
      <c r="A5" s="103"/>
      <c r="B5" s="28" t="s">
        <v>300</v>
      </c>
      <c r="C5" s="29" t="s">
        <v>301</v>
      </c>
      <c r="D5" s="30" t="s">
        <v>302</v>
      </c>
      <c r="E5" s="30" t="s">
        <v>303</v>
      </c>
      <c r="F5" s="501"/>
      <c r="G5" s="501"/>
      <c r="H5" s="29" t="s">
        <v>305</v>
      </c>
      <c r="I5" s="501"/>
      <c r="J5" s="501"/>
      <c r="K5" s="504"/>
    </row>
    <row r="6" spans="1:11" ht="14.4" customHeight="1" thickBot="1" x14ac:dyDescent="0.35">
      <c r="A6" s="637" t="s">
        <v>315</v>
      </c>
      <c r="B6" s="619">
        <v>143262.54716249299</v>
      </c>
      <c r="C6" s="619">
        <v>144937.11316000001</v>
      </c>
      <c r="D6" s="620">
        <v>1674.56599750696</v>
      </c>
      <c r="E6" s="621">
        <v>1.0116887911779999</v>
      </c>
      <c r="F6" s="619">
        <v>143532.211173118</v>
      </c>
      <c r="G6" s="620">
        <v>143532.211173118</v>
      </c>
      <c r="H6" s="622">
        <v>12562.7019800001</v>
      </c>
      <c r="I6" s="619">
        <v>149038.81049</v>
      </c>
      <c r="J6" s="620">
        <v>5506.5993168818204</v>
      </c>
      <c r="K6" s="623">
        <v>1.038364902706</v>
      </c>
    </row>
    <row r="7" spans="1:11" ht="14.4" customHeight="1" thickBot="1" x14ac:dyDescent="0.35">
      <c r="A7" s="638" t="s">
        <v>316</v>
      </c>
      <c r="B7" s="619">
        <v>60099.113800053703</v>
      </c>
      <c r="C7" s="619">
        <v>61360.562610000001</v>
      </c>
      <c r="D7" s="620">
        <v>1261.4488099463499</v>
      </c>
      <c r="E7" s="621">
        <v>1.020989474389</v>
      </c>
      <c r="F7" s="619">
        <v>59587.361061040501</v>
      </c>
      <c r="G7" s="620">
        <v>59587.361061040501</v>
      </c>
      <c r="H7" s="622">
        <v>4046.12331000002</v>
      </c>
      <c r="I7" s="619">
        <v>61582.058409999998</v>
      </c>
      <c r="J7" s="620">
        <v>1994.69734895947</v>
      </c>
      <c r="K7" s="623">
        <v>1.0334751751619999</v>
      </c>
    </row>
    <row r="8" spans="1:11" ht="14.4" customHeight="1" thickBot="1" x14ac:dyDescent="0.35">
      <c r="A8" s="639" t="s">
        <v>317</v>
      </c>
      <c r="B8" s="619">
        <v>57996.176121537697</v>
      </c>
      <c r="C8" s="619">
        <v>59414.391609999999</v>
      </c>
      <c r="D8" s="620">
        <v>1418.2154884623201</v>
      </c>
      <c r="E8" s="621">
        <v>1.02445360338</v>
      </c>
      <c r="F8" s="619">
        <v>57477.820392639202</v>
      </c>
      <c r="G8" s="620">
        <v>57477.8203926391</v>
      </c>
      <c r="H8" s="622">
        <v>3832.1363100000199</v>
      </c>
      <c r="I8" s="619">
        <v>59599.463409999997</v>
      </c>
      <c r="J8" s="620">
        <v>2121.6430173608801</v>
      </c>
      <c r="K8" s="623">
        <v>1.036912377728</v>
      </c>
    </row>
    <row r="9" spans="1:11" ht="14.4" customHeight="1" thickBot="1" x14ac:dyDescent="0.35">
      <c r="A9" s="640" t="s">
        <v>318</v>
      </c>
      <c r="B9" s="624">
        <v>0</v>
      </c>
      <c r="C9" s="624">
        <v>5.94E-3</v>
      </c>
      <c r="D9" s="625">
        <v>5.94E-3</v>
      </c>
      <c r="E9" s="626" t="s">
        <v>313</v>
      </c>
      <c r="F9" s="624">
        <v>0</v>
      </c>
      <c r="G9" s="625">
        <v>0</v>
      </c>
      <c r="H9" s="627">
        <v>1.1999999999999999E-3</v>
      </c>
      <c r="I9" s="624">
        <v>5.3299999999999997E-3</v>
      </c>
      <c r="J9" s="625">
        <v>5.3299999999999997E-3</v>
      </c>
      <c r="K9" s="628" t="s">
        <v>313</v>
      </c>
    </row>
    <row r="10" spans="1:11" ht="14.4" customHeight="1" thickBot="1" x14ac:dyDescent="0.35">
      <c r="A10" s="641" t="s">
        <v>319</v>
      </c>
      <c r="B10" s="619">
        <v>0</v>
      </c>
      <c r="C10" s="619">
        <v>5.94E-3</v>
      </c>
      <c r="D10" s="620">
        <v>5.94E-3</v>
      </c>
      <c r="E10" s="629" t="s">
        <v>313</v>
      </c>
      <c r="F10" s="619">
        <v>0</v>
      </c>
      <c r="G10" s="620">
        <v>0</v>
      </c>
      <c r="H10" s="622">
        <v>1.1999999999999999E-3</v>
      </c>
      <c r="I10" s="619">
        <v>5.3299999999999997E-3</v>
      </c>
      <c r="J10" s="620">
        <v>5.3299999999999997E-3</v>
      </c>
      <c r="K10" s="630" t="s">
        <v>313</v>
      </c>
    </row>
    <row r="11" spans="1:11" ht="14.4" customHeight="1" thickBot="1" x14ac:dyDescent="0.35">
      <c r="A11" s="640" t="s">
        <v>320</v>
      </c>
      <c r="B11" s="624">
        <v>7359.6081514218604</v>
      </c>
      <c r="C11" s="624">
        <v>6640.0686999999998</v>
      </c>
      <c r="D11" s="625">
        <v>-719.53945142186103</v>
      </c>
      <c r="E11" s="631">
        <v>0.90223128234299999</v>
      </c>
      <c r="F11" s="624">
        <v>6297.7886303237701</v>
      </c>
      <c r="G11" s="625">
        <v>6297.7886303237701</v>
      </c>
      <c r="H11" s="627">
        <v>316.21003000000201</v>
      </c>
      <c r="I11" s="624">
        <v>8484.7116100000003</v>
      </c>
      <c r="J11" s="625">
        <v>2186.9229796762302</v>
      </c>
      <c r="K11" s="632">
        <v>1.3472525211699999</v>
      </c>
    </row>
    <row r="12" spans="1:11" ht="14.4" customHeight="1" thickBot="1" x14ac:dyDescent="0.35">
      <c r="A12" s="641" t="s">
        <v>321</v>
      </c>
      <c r="B12" s="619">
        <v>7359.6081514218604</v>
      </c>
      <c r="C12" s="619">
        <v>6640.0686999999998</v>
      </c>
      <c r="D12" s="620">
        <v>-719.53945142186103</v>
      </c>
      <c r="E12" s="621">
        <v>0.90223128234299999</v>
      </c>
      <c r="F12" s="619">
        <v>6297.7886303237701</v>
      </c>
      <c r="G12" s="620">
        <v>6297.7886303237701</v>
      </c>
      <c r="H12" s="622">
        <v>316.21003000000201</v>
      </c>
      <c r="I12" s="619">
        <v>8484.7116100000003</v>
      </c>
      <c r="J12" s="620">
        <v>2186.9229796762302</v>
      </c>
      <c r="K12" s="623">
        <v>1.3472525211699999</v>
      </c>
    </row>
    <row r="13" spans="1:11" ht="14.4" customHeight="1" thickBot="1" x14ac:dyDescent="0.35">
      <c r="A13" s="640" t="s">
        <v>322</v>
      </c>
      <c r="B13" s="624">
        <v>7733.9023882869496</v>
      </c>
      <c r="C13" s="624">
        <v>8076.3449799999999</v>
      </c>
      <c r="D13" s="625">
        <v>342.44259171304702</v>
      </c>
      <c r="E13" s="631">
        <v>1.044278111426</v>
      </c>
      <c r="F13" s="624">
        <v>8133.9985956403698</v>
      </c>
      <c r="G13" s="625">
        <v>8133.9985956403698</v>
      </c>
      <c r="H13" s="627">
        <v>582.62565000000302</v>
      </c>
      <c r="I13" s="624">
        <v>8209.1800600000006</v>
      </c>
      <c r="J13" s="625">
        <v>75.181464359632997</v>
      </c>
      <c r="K13" s="632">
        <v>1.009242866651</v>
      </c>
    </row>
    <row r="14" spans="1:11" ht="14.4" customHeight="1" thickBot="1" x14ac:dyDescent="0.35">
      <c r="A14" s="641" t="s">
        <v>323</v>
      </c>
      <c r="B14" s="619">
        <v>5665.9541324746897</v>
      </c>
      <c r="C14" s="619">
        <v>5716.7019799999998</v>
      </c>
      <c r="D14" s="620">
        <v>50.747847525311002</v>
      </c>
      <c r="E14" s="621">
        <v>1.008956628722</v>
      </c>
      <c r="F14" s="619">
        <v>5820.0005254265998</v>
      </c>
      <c r="G14" s="620">
        <v>5820.0005254265998</v>
      </c>
      <c r="H14" s="622">
        <v>403.74272000000201</v>
      </c>
      <c r="I14" s="619">
        <v>5855.6670299999996</v>
      </c>
      <c r="J14" s="620">
        <v>35.666504573400999</v>
      </c>
      <c r="K14" s="623">
        <v>1.006128264837</v>
      </c>
    </row>
    <row r="15" spans="1:11" ht="14.4" customHeight="1" thickBot="1" x14ac:dyDescent="0.35">
      <c r="A15" s="641" t="s">
        <v>324</v>
      </c>
      <c r="B15" s="619">
        <v>358</v>
      </c>
      <c r="C15" s="619">
        <v>412.54469</v>
      </c>
      <c r="D15" s="620">
        <v>54.544690000000003</v>
      </c>
      <c r="E15" s="621">
        <v>1.1523594692729999</v>
      </c>
      <c r="F15" s="619">
        <v>442.00003990353201</v>
      </c>
      <c r="G15" s="620">
        <v>442.00003990353201</v>
      </c>
      <c r="H15" s="622">
        <v>35.344099999999997</v>
      </c>
      <c r="I15" s="619">
        <v>456.27121</v>
      </c>
      <c r="J15" s="620">
        <v>14.271170096466999</v>
      </c>
      <c r="K15" s="623">
        <v>1.032287712235</v>
      </c>
    </row>
    <row r="16" spans="1:11" ht="14.4" customHeight="1" thickBot="1" x14ac:dyDescent="0.35">
      <c r="A16" s="641" t="s">
        <v>325</v>
      </c>
      <c r="B16" s="619">
        <v>199</v>
      </c>
      <c r="C16" s="619">
        <v>117.53554</v>
      </c>
      <c r="D16" s="620">
        <v>-81.464459999998994</v>
      </c>
      <c r="E16" s="621">
        <v>0.59063085427100004</v>
      </c>
      <c r="F16" s="619">
        <v>127.00001146549501</v>
      </c>
      <c r="G16" s="620">
        <v>127.00001146549501</v>
      </c>
      <c r="H16" s="622">
        <v>9.2073599999999995</v>
      </c>
      <c r="I16" s="619">
        <v>89.425430000000006</v>
      </c>
      <c r="J16" s="620">
        <v>-37.574581465493999</v>
      </c>
      <c r="K16" s="623">
        <v>0.70413718052499996</v>
      </c>
    </row>
    <row r="17" spans="1:11" ht="14.4" customHeight="1" thickBot="1" x14ac:dyDescent="0.35">
      <c r="A17" s="641" t="s">
        <v>326</v>
      </c>
      <c r="B17" s="619">
        <v>632.25792305893003</v>
      </c>
      <c r="C17" s="619">
        <v>922.73585000000003</v>
      </c>
      <c r="D17" s="620">
        <v>290.47792694107</v>
      </c>
      <c r="E17" s="621">
        <v>1.4594294770330001</v>
      </c>
      <c r="F17" s="619">
        <v>862.00007782091598</v>
      </c>
      <c r="G17" s="620">
        <v>862.00007782091598</v>
      </c>
      <c r="H17" s="622">
        <v>53.334600000000002</v>
      </c>
      <c r="I17" s="619">
        <v>1078.9094700000001</v>
      </c>
      <c r="J17" s="620">
        <v>216.90939217908499</v>
      </c>
      <c r="K17" s="623">
        <v>1.251635003012</v>
      </c>
    </row>
    <row r="18" spans="1:11" ht="14.4" customHeight="1" thickBot="1" x14ac:dyDescent="0.35">
      <c r="A18" s="641" t="s">
        <v>327</v>
      </c>
      <c r="B18" s="619">
        <v>21.999999307052999</v>
      </c>
      <c r="C18" s="619">
        <v>43.291759999999996</v>
      </c>
      <c r="D18" s="620">
        <v>21.291760692945999</v>
      </c>
      <c r="E18" s="621">
        <v>1.9678073347080001</v>
      </c>
      <c r="F18" s="619">
        <v>58.000005236210001</v>
      </c>
      <c r="G18" s="620">
        <v>58.000005236210001</v>
      </c>
      <c r="H18" s="622">
        <v>0</v>
      </c>
      <c r="I18" s="619">
        <v>53.325850000000003</v>
      </c>
      <c r="J18" s="620">
        <v>-4.6741552362099998</v>
      </c>
      <c r="K18" s="623">
        <v>0.91941112389199997</v>
      </c>
    </row>
    <row r="19" spans="1:11" ht="14.4" customHeight="1" thickBot="1" x14ac:dyDescent="0.35">
      <c r="A19" s="641" t="s">
        <v>328</v>
      </c>
      <c r="B19" s="619">
        <v>549.02742880913001</v>
      </c>
      <c r="C19" s="619">
        <v>511.21973000000003</v>
      </c>
      <c r="D19" s="620">
        <v>-37.807698809129</v>
      </c>
      <c r="E19" s="621">
        <v>0.93113695814499997</v>
      </c>
      <c r="F19" s="619">
        <v>500.00004513974301</v>
      </c>
      <c r="G19" s="620">
        <v>500.00004513974301</v>
      </c>
      <c r="H19" s="622">
        <v>50.60586</v>
      </c>
      <c r="I19" s="619">
        <v>351.93857000000003</v>
      </c>
      <c r="J19" s="620">
        <v>-148.06147513974199</v>
      </c>
      <c r="K19" s="623">
        <v>0.70387707645399999</v>
      </c>
    </row>
    <row r="20" spans="1:11" ht="14.4" customHeight="1" thickBot="1" x14ac:dyDescent="0.35">
      <c r="A20" s="641" t="s">
        <v>329</v>
      </c>
      <c r="B20" s="619">
        <v>30.608747726594</v>
      </c>
      <c r="C20" s="619">
        <v>56.105350000000001</v>
      </c>
      <c r="D20" s="620">
        <v>25.496602273404999</v>
      </c>
      <c r="E20" s="621">
        <v>1.8329841684849999</v>
      </c>
      <c r="F20" s="619">
        <v>64.997867175207006</v>
      </c>
      <c r="G20" s="620">
        <v>64.997867175207006</v>
      </c>
      <c r="H20" s="622">
        <v>11.594340000000001</v>
      </c>
      <c r="I20" s="619">
        <v>68.872709999999998</v>
      </c>
      <c r="J20" s="620">
        <v>3.8748428247920002</v>
      </c>
      <c r="K20" s="623">
        <v>1.0596149226610001</v>
      </c>
    </row>
    <row r="21" spans="1:11" ht="14.4" customHeight="1" thickBot="1" x14ac:dyDescent="0.35">
      <c r="A21" s="641" t="s">
        <v>330</v>
      </c>
      <c r="B21" s="619">
        <v>277.054156910556</v>
      </c>
      <c r="C21" s="619">
        <v>296.21008</v>
      </c>
      <c r="D21" s="620">
        <v>19.155923089443</v>
      </c>
      <c r="E21" s="621">
        <v>1.0691414389980001</v>
      </c>
      <c r="F21" s="619">
        <v>260.00002347266701</v>
      </c>
      <c r="G21" s="620">
        <v>260.00002347266701</v>
      </c>
      <c r="H21" s="622">
        <v>18.796669999999999</v>
      </c>
      <c r="I21" s="619">
        <v>254.76979</v>
      </c>
      <c r="J21" s="620">
        <v>-5.2302334726659998</v>
      </c>
      <c r="K21" s="623">
        <v>0.97988371922799999</v>
      </c>
    </row>
    <row r="22" spans="1:11" ht="14.4" customHeight="1" thickBot="1" x14ac:dyDescent="0.35">
      <c r="A22" s="640" t="s">
        <v>331</v>
      </c>
      <c r="B22" s="624">
        <v>3365.5794619579901</v>
      </c>
      <c r="C22" s="624">
        <v>4392.8184499999998</v>
      </c>
      <c r="D22" s="625">
        <v>1027.2389880420101</v>
      </c>
      <c r="E22" s="631">
        <v>1.3052190565249999</v>
      </c>
      <c r="F22" s="624">
        <v>4099.9634007159902</v>
      </c>
      <c r="G22" s="625">
        <v>4099.9634007159902</v>
      </c>
      <c r="H22" s="627">
        <v>313.917000000001</v>
      </c>
      <c r="I22" s="624">
        <v>3944.88</v>
      </c>
      <c r="J22" s="625">
        <v>-155.08340071598801</v>
      </c>
      <c r="K22" s="632">
        <v>0.96217444265700003</v>
      </c>
    </row>
    <row r="23" spans="1:11" ht="14.4" customHeight="1" thickBot="1" x14ac:dyDescent="0.35">
      <c r="A23" s="641" t="s">
        <v>332</v>
      </c>
      <c r="B23" s="619">
        <v>2938.2211252181801</v>
      </c>
      <c r="C23" s="619">
        <v>3814.0704500000002</v>
      </c>
      <c r="D23" s="620">
        <v>875.849324781821</v>
      </c>
      <c r="E23" s="621">
        <v>1.2980882947379999</v>
      </c>
      <c r="F23" s="619">
        <v>3586.8995329475001</v>
      </c>
      <c r="G23" s="620">
        <v>3586.8995329475001</v>
      </c>
      <c r="H23" s="622">
        <v>268.275000000001</v>
      </c>
      <c r="I23" s="619">
        <v>3376.116</v>
      </c>
      <c r="J23" s="620">
        <v>-210.78353294750201</v>
      </c>
      <c r="K23" s="623">
        <v>0.94123517232300002</v>
      </c>
    </row>
    <row r="24" spans="1:11" ht="14.4" customHeight="1" thickBot="1" x14ac:dyDescent="0.35">
      <c r="A24" s="641" t="s">
        <v>333</v>
      </c>
      <c r="B24" s="619">
        <v>427.35833673981199</v>
      </c>
      <c r="C24" s="619">
        <v>578.74800000000005</v>
      </c>
      <c r="D24" s="620">
        <v>151.389663260188</v>
      </c>
      <c r="E24" s="621">
        <v>1.3542452556669999</v>
      </c>
      <c r="F24" s="619">
        <v>513.06386776848603</v>
      </c>
      <c r="G24" s="620">
        <v>513.06386776848603</v>
      </c>
      <c r="H24" s="622">
        <v>45.642000000000003</v>
      </c>
      <c r="I24" s="619">
        <v>568.76400000000001</v>
      </c>
      <c r="J24" s="620">
        <v>55.700132231513997</v>
      </c>
      <c r="K24" s="623">
        <v>1.108563739781</v>
      </c>
    </row>
    <row r="25" spans="1:11" ht="14.4" customHeight="1" thickBot="1" x14ac:dyDescent="0.35">
      <c r="A25" s="640" t="s">
        <v>334</v>
      </c>
      <c r="B25" s="624">
        <v>36545.997387097297</v>
      </c>
      <c r="C25" s="624">
        <v>37902.190600000002</v>
      </c>
      <c r="D25" s="625">
        <v>1356.19321290268</v>
      </c>
      <c r="E25" s="631">
        <v>1.037109213316</v>
      </c>
      <c r="F25" s="624">
        <v>36553.055320360203</v>
      </c>
      <c r="G25" s="625">
        <v>36553.055320360203</v>
      </c>
      <c r="H25" s="627">
        <v>2442.61816000001</v>
      </c>
      <c r="I25" s="624">
        <v>36367.14875</v>
      </c>
      <c r="J25" s="625">
        <v>-185.906570360166</v>
      </c>
      <c r="K25" s="632">
        <v>0.99491406207400002</v>
      </c>
    </row>
    <row r="26" spans="1:11" ht="14.4" customHeight="1" thickBot="1" x14ac:dyDescent="0.35">
      <c r="A26" s="641" t="s">
        <v>335</v>
      </c>
      <c r="B26" s="619">
        <v>3628.9998856952998</v>
      </c>
      <c r="C26" s="619">
        <v>3048.5957199999998</v>
      </c>
      <c r="D26" s="620">
        <v>-580.40416569529498</v>
      </c>
      <c r="E26" s="621">
        <v>0.840064980992</v>
      </c>
      <c r="F26" s="619">
        <v>3282.7296591577001</v>
      </c>
      <c r="G26" s="620">
        <v>3282.7296591577001</v>
      </c>
      <c r="H26" s="622">
        <v>489.07039000000202</v>
      </c>
      <c r="I26" s="619">
        <v>3099.7790500000001</v>
      </c>
      <c r="J26" s="620">
        <v>-182.950609157695</v>
      </c>
      <c r="K26" s="623">
        <v>0.94426875553099998</v>
      </c>
    </row>
    <row r="27" spans="1:11" ht="14.4" customHeight="1" thickBot="1" x14ac:dyDescent="0.35">
      <c r="A27" s="641" t="s">
        <v>336</v>
      </c>
      <c r="B27" s="619">
        <v>654.99997936908699</v>
      </c>
      <c r="C27" s="619">
        <v>1304.7335399999999</v>
      </c>
      <c r="D27" s="620">
        <v>649.73356063091398</v>
      </c>
      <c r="E27" s="621">
        <v>1.9919596657950001</v>
      </c>
      <c r="F27" s="619">
        <v>643.87326138215599</v>
      </c>
      <c r="G27" s="620">
        <v>643.87326138215599</v>
      </c>
      <c r="H27" s="622">
        <v>44.482250000000001</v>
      </c>
      <c r="I27" s="619">
        <v>1044.1608900000001</v>
      </c>
      <c r="J27" s="620">
        <v>400.28762861784401</v>
      </c>
      <c r="K27" s="623">
        <v>1.6216869881480001</v>
      </c>
    </row>
    <row r="28" spans="1:11" ht="14.4" customHeight="1" thickBot="1" x14ac:dyDescent="0.35">
      <c r="A28" s="641" t="s">
        <v>337</v>
      </c>
      <c r="B28" s="619">
        <v>1117.9999647857101</v>
      </c>
      <c r="C28" s="619">
        <v>965.40517999999997</v>
      </c>
      <c r="D28" s="620">
        <v>-152.59478478570901</v>
      </c>
      <c r="E28" s="621">
        <v>0.86351092165200005</v>
      </c>
      <c r="F28" s="619">
        <v>1000.00009027948</v>
      </c>
      <c r="G28" s="620">
        <v>1000.00009027948</v>
      </c>
      <c r="H28" s="622">
        <v>157.77100000000101</v>
      </c>
      <c r="I28" s="619">
        <v>938.81793000000096</v>
      </c>
      <c r="J28" s="620">
        <v>-61.182160279483</v>
      </c>
      <c r="K28" s="623">
        <v>0.93881784524400003</v>
      </c>
    </row>
    <row r="29" spans="1:11" ht="14.4" customHeight="1" thickBot="1" x14ac:dyDescent="0.35">
      <c r="A29" s="641" t="s">
        <v>338</v>
      </c>
      <c r="B29" s="619">
        <v>0</v>
      </c>
      <c r="C29" s="619">
        <v>21.146000000000001</v>
      </c>
      <c r="D29" s="620">
        <v>21.146000000000001</v>
      </c>
      <c r="E29" s="629" t="s">
        <v>339</v>
      </c>
      <c r="F29" s="619">
        <v>0</v>
      </c>
      <c r="G29" s="620">
        <v>0</v>
      </c>
      <c r="H29" s="622">
        <v>0</v>
      </c>
      <c r="I29" s="619">
        <v>21.145800000000001</v>
      </c>
      <c r="J29" s="620">
        <v>21.145800000000001</v>
      </c>
      <c r="K29" s="630" t="s">
        <v>313</v>
      </c>
    </row>
    <row r="30" spans="1:11" ht="14.4" customHeight="1" thickBot="1" x14ac:dyDescent="0.35">
      <c r="A30" s="641" t="s">
        <v>340</v>
      </c>
      <c r="B30" s="619">
        <v>1.999999937004</v>
      </c>
      <c r="C30" s="619">
        <v>0.88504000000000005</v>
      </c>
      <c r="D30" s="620">
        <v>-1.114959937004</v>
      </c>
      <c r="E30" s="621">
        <v>0.442520013938</v>
      </c>
      <c r="F30" s="619">
        <v>1.0000000902790001</v>
      </c>
      <c r="G30" s="620">
        <v>1.0000000902790001</v>
      </c>
      <c r="H30" s="622">
        <v>0.24288000000000001</v>
      </c>
      <c r="I30" s="619">
        <v>0.96279999999999999</v>
      </c>
      <c r="J30" s="620">
        <v>-3.7200090279000002E-2</v>
      </c>
      <c r="K30" s="623">
        <v>0.96279991307799995</v>
      </c>
    </row>
    <row r="31" spans="1:11" ht="14.4" customHeight="1" thickBot="1" x14ac:dyDescent="0.35">
      <c r="A31" s="641" t="s">
        <v>341</v>
      </c>
      <c r="B31" s="619">
        <v>1021.99996780948</v>
      </c>
      <c r="C31" s="619">
        <v>1061.37788</v>
      </c>
      <c r="D31" s="620">
        <v>39.377912190522999</v>
      </c>
      <c r="E31" s="621">
        <v>1.038530247975</v>
      </c>
      <c r="F31" s="619">
        <v>1020.00009208507</v>
      </c>
      <c r="G31" s="620">
        <v>1020.00009208507</v>
      </c>
      <c r="H31" s="622">
        <v>80.107240000000004</v>
      </c>
      <c r="I31" s="619">
        <v>1158.51163</v>
      </c>
      <c r="J31" s="620">
        <v>138.51153791492601</v>
      </c>
      <c r="K31" s="623">
        <v>1.1357956131469999</v>
      </c>
    </row>
    <row r="32" spans="1:11" ht="14.4" customHeight="1" thickBot="1" x14ac:dyDescent="0.35">
      <c r="A32" s="641" t="s">
        <v>342</v>
      </c>
      <c r="B32" s="619">
        <v>23168.999330078001</v>
      </c>
      <c r="C32" s="619">
        <v>23601.310399999998</v>
      </c>
      <c r="D32" s="620">
        <v>432.31106992196902</v>
      </c>
      <c r="E32" s="621">
        <v>1.0186590307050001</v>
      </c>
      <c r="F32" s="619">
        <v>22119.374961701</v>
      </c>
      <c r="G32" s="620">
        <v>22119.374961701</v>
      </c>
      <c r="H32" s="622">
        <v>1229.3577800000101</v>
      </c>
      <c r="I32" s="619">
        <v>22062.27289</v>
      </c>
      <c r="J32" s="620">
        <v>-57.102071700956003</v>
      </c>
      <c r="K32" s="623">
        <v>0.99741845907399995</v>
      </c>
    </row>
    <row r="33" spans="1:11" ht="14.4" customHeight="1" thickBot="1" x14ac:dyDescent="0.35">
      <c r="A33" s="641" t="s">
        <v>343</v>
      </c>
      <c r="B33" s="619">
        <v>1176.9999672425199</v>
      </c>
      <c r="C33" s="619">
        <v>1413.41428</v>
      </c>
      <c r="D33" s="620">
        <v>236.41431275747999</v>
      </c>
      <c r="E33" s="621">
        <v>1.200861783633</v>
      </c>
      <c r="F33" s="619">
        <v>2048.6707832321699</v>
      </c>
      <c r="G33" s="620">
        <v>2048.6707832321699</v>
      </c>
      <c r="H33" s="622">
        <v>100.31856000000001</v>
      </c>
      <c r="I33" s="619">
        <v>1834.1715200000001</v>
      </c>
      <c r="J33" s="620">
        <v>-214.49926323216701</v>
      </c>
      <c r="K33" s="623">
        <v>0.89529832465600001</v>
      </c>
    </row>
    <row r="34" spans="1:11" ht="14.4" customHeight="1" thickBot="1" x14ac:dyDescent="0.35">
      <c r="A34" s="641" t="s">
        <v>344</v>
      </c>
      <c r="B34" s="619">
        <v>1929.99993920968</v>
      </c>
      <c r="C34" s="619">
        <v>1992.1488400000001</v>
      </c>
      <c r="D34" s="620">
        <v>62.148900790322003</v>
      </c>
      <c r="E34" s="621">
        <v>1.032201504014</v>
      </c>
      <c r="F34" s="619">
        <v>1900.00017153102</v>
      </c>
      <c r="G34" s="620">
        <v>1900.00017153102</v>
      </c>
      <c r="H34" s="622">
        <v>162.35069000000101</v>
      </c>
      <c r="I34" s="619">
        <v>1921.5738799999999</v>
      </c>
      <c r="J34" s="620">
        <v>21.573708468980001</v>
      </c>
      <c r="K34" s="623">
        <v>1.011354582379</v>
      </c>
    </row>
    <row r="35" spans="1:11" ht="14.4" customHeight="1" thickBot="1" x14ac:dyDescent="0.35">
      <c r="A35" s="641" t="s">
        <v>345</v>
      </c>
      <c r="B35" s="619">
        <v>250.99999209410799</v>
      </c>
      <c r="C35" s="619">
        <v>60.333359999999999</v>
      </c>
      <c r="D35" s="620">
        <v>-190.666632094108</v>
      </c>
      <c r="E35" s="621">
        <v>0.24037195976199999</v>
      </c>
      <c r="F35" s="619">
        <v>200.00001805589699</v>
      </c>
      <c r="G35" s="620">
        <v>200.00001805589699</v>
      </c>
      <c r="H35" s="622">
        <v>2.9449999999999998</v>
      </c>
      <c r="I35" s="619">
        <v>48.303550000000001</v>
      </c>
      <c r="J35" s="620">
        <v>-151.69646805589699</v>
      </c>
      <c r="K35" s="623">
        <v>0.241517728195</v>
      </c>
    </row>
    <row r="36" spans="1:11" ht="14.4" customHeight="1" thickBot="1" x14ac:dyDescent="0.35">
      <c r="A36" s="641" t="s">
        <v>346</v>
      </c>
      <c r="B36" s="619">
        <v>267.99999155864998</v>
      </c>
      <c r="C36" s="619">
        <v>260.49745999999999</v>
      </c>
      <c r="D36" s="620">
        <v>-7.5025315586490002</v>
      </c>
      <c r="E36" s="621">
        <v>0.97200547837700002</v>
      </c>
      <c r="F36" s="619">
        <v>265.00002392406299</v>
      </c>
      <c r="G36" s="620">
        <v>265.00002392406299</v>
      </c>
      <c r="H36" s="622">
        <v>18.843720000000001</v>
      </c>
      <c r="I36" s="619">
        <v>293.21294999999998</v>
      </c>
      <c r="J36" s="620">
        <v>28.212926075936</v>
      </c>
      <c r="K36" s="623">
        <v>1.1064638623730001</v>
      </c>
    </row>
    <row r="37" spans="1:11" ht="14.4" customHeight="1" thickBot="1" x14ac:dyDescent="0.35">
      <c r="A37" s="641" t="s">
        <v>347</v>
      </c>
      <c r="B37" s="619">
        <v>3131.9999119642698</v>
      </c>
      <c r="C37" s="619">
        <v>3254.8244399999999</v>
      </c>
      <c r="D37" s="620">
        <v>122.82452803573</v>
      </c>
      <c r="E37" s="621">
        <v>1.0392160062219999</v>
      </c>
      <c r="F37" s="619">
        <v>3132.0002827553499</v>
      </c>
      <c r="G37" s="620">
        <v>3132.0002827553499</v>
      </c>
      <c r="H37" s="622">
        <v>91.55883</v>
      </c>
      <c r="I37" s="619">
        <v>3074.0004399999998</v>
      </c>
      <c r="J37" s="620">
        <v>-57.999842755343998</v>
      </c>
      <c r="K37" s="623">
        <v>0.98148153335900001</v>
      </c>
    </row>
    <row r="38" spans="1:11" ht="14.4" customHeight="1" thickBot="1" x14ac:dyDescent="0.35">
      <c r="A38" s="641" t="s">
        <v>348</v>
      </c>
      <c r="B38" s="619">
        <v>0</v>
      </c>
      <c r="C38" s="619">
        <v>847.13692000000003</v>
      </c>
      <c r="D38" s="620">
        <v>847.13692000000003</v>
      </c>
      <c r="E38" s="629" t="s">
        <v>339</v>
      </c>
      <c r="F38" s="619">
        <v>878.00007926538694</v>
      </c>
      <c r="G38" s="620">
        <v>878.00007926538694</v>
      </c>
      <c r="H38" s="622">
        <v>65.569820000000007</v>
      </c>
      <c r="I38" s="619">
        <v>848.07717000000002</v>
      </c>
      <c r="J38" s="620">
        <v>-29.922909265386</v>
      </c>
      <c r="K38" s="623">
        <v>0.96591924081500002</v>
      </c>
    </row>
    <row r="39" spans="1:11" ht="14.4" customHeight="1" thickBot="1" x14ac:dyDescent="0.35">
      <c r="A39" s="641" t="s">
        <v>349</v>
      </c>
      <c r="B39" s="619">
        <v>192.99845735349101</v>
      </c>
      <c r="C39" s="619">
        <v>70.381540000000001</v>
      </c>
      <c r="D39" s="620">
        <v>-122.61691735349</v>
      </c>
      <c r="E39" s="621">
        <v>0.36467410654499999</v>
      </c>
      <c r="F39" s="619">
        <v>62.405896900645999</v>
      </c>
      <c r="G39" s="620">
        <v>62.405896900645999</v>
      </c>
      <c r="H39" s="622">
        <v>0</v>
      </c>
      <c r="I39" s="619">
        <v>22.158249999999999</v>
      </c>
      <c r="J39" s="620">
        <v>-40.247646900645996</v>
      </c>
      <c r="K39" s="623">
        <v>0.35506660588900002</v>
      </c>
    </row>
    <row r="40" spans="1:11" ht="14.4" customHeight="1" thickBot="1" x14ac:dyDescent="0.35">
      <c r="A40" s="640" t="s">
        <v>350</v>
      </c>
      <c r="B40" s="624">
        <v>520.99998358976302</v>
      </c>
      <c r="C40" s="624">
        <v>636.63724999999999</v>
      </c>
      <c r="D40" s="625">
        <v>115.637266410238</v>
      </c>
      <c r="E40" s="631">
        <v>1.2219525336899999</v>
      </c>
      <c r="F40" s="624">
        <v>636.54779862923101</v>
      </c>
      <c r="G40" s="625">
        <v>636.54779862923101</v>
      </c>
      <c r="H40" s="627">
        <v>38.951059999999998</v>
      </c>
      <c r="I40" s="624">
        <v>633.66179999999997</v>
      </c>
      <c r="J40" s="625">
        <v>-2.885998629231</v>
      </c>
      <c r="K40" s="632">
        <v>0.995466171377</v>
      </c>
    </row>
    <row r="41" spans="1:11" ht="14.4" customHeight="1" thickBot="1" x14ac:dyDescent="0.35">
      <c r="A41" s="641" t="s">
        <v>351</v>
      </c>
      <c r="B41" s="619">
        <v>446.99998592058301</v>
      </c>
      <c r="C41" s="619">
        <v>507.60723999999999</v>
      </c>
      <c r="D41" s="620">
        <v>60.607254079416002</v>
      </c>
      <c r="E41" s="621">
        <v>1.1355867024340001</v>
      </c>
      <c r="F41" s="619">
        <v>547.69762035533495</v>
      </c>
      <c r="G41" s="620">
        <v>547.69762035533495</v>
      </c>
      <c r="H41" s="622">
        <v>29.795459999999999</v>
      </c>
      <c r="I41" s="619">
        <v>505.27260000000001</v>
      </c>
      <c r="J41" s="620">
        <v>-42.425020355333999</v>
      </c>
      <c r="K41" s="623">
        <v>0.92253933780499997</v>
      </c>
    </row>
    <row r="42" spans="1:11" ht="14.4" customHeight="1" thickBot="1" x14ac:dyDescent="0.35">
      <c r="A42" s="641" t="s">
        <v>352</v>
      </c>
      <c r="B42" s="619">
        <v>73.999997669178995</v>
      </c>
      <c r="C42" s="619">
        <v>129.03001</v>
      </c>
      <c r="D42" s="620">
        <v>55.03001233082</v>
      </c>
      <c r="E42" s="621">
        <v>1.7436488387039999</v>
      </c>
      <c r="F42" s="619">
        <v>88.850178273896006</v>
      </c>
      <c r="G42" s="620">
        <v>88.850178273896006</v>
      </c>
      <c r="H42" s="622">
        <v>9.1555999999999997</v>
      </c>
      <c r="I42" s="619">
        <v>128.38919999999999</v>
      </c>
      <c r="J42" s="620">
        <v>39.539021726103002</v>
      </c>
      <c r="K42" s="623">
        <v>1.4450077928280001</v>
      </c>
    </row>
    <row r="43" spans="1:11" ht="14.4" customHeight="1" thickBot="1" x14ac:dyDescent="0.35">
      <c r="A43" s="640" t="s">
        <v>353</v>
      </c>
      <c r="B43" s="624">
        <v>837.197771093406</v>
      </c>
      <c r="C43" s="624">
        <v>792.11960999999997</v>
      </c>
      <c r="D43" s="625">
        <v>-45.078161093405001</v>
      </c>
      <c r="E43" s="631">
        <v>0.94615589929900001</v>
      </c>
      <c r="F43" s="624">
        <v>782.16932899258802</v>
      </c>
      <c r="G43" s="625">
        <v>782.16932899258802</v>
      </c>
      <c r="H43" s="627">
        <v>60.827120000000001</v>
      </c>
      <c r="I43" s="624">
        <v>747.62981000000002</v>
      </c>
      <c r="J43" s="625">
        <v>-34.539518992586999</v>
      </c>
      <c r="K43" s="632">
        <v>0.95584137895400001</v>
      </c>
    </row>
    <row r="44" spans="1:11" ht="14.4" customHeight="1" thickBot="1" x14ac:dyDescent="0.35">
      <c r="A44" s="641" t="s">
        <v>354</v>
      </c>
      <c r="B44" s="619">
        <v>8.6016335494940002</v>
      </c>
      <c r="C44" s="619">
        <v>10.4259</v>
      </c>
      <c r="D44" s="620">
        <v>1.8242664505049999</v>
      </c>
      <c r="E44" s="621">
        <v>1.212083721075</v>
      </c>
      <c r="F44" s="619">
        <v>9.6939972562189993</v>
      </c>
      <c r="G44" s="620">
        <v>9.6939972562189993</v>
      </c>
      <c r="H44" s="622">
        <v>1.3189</v>
      </c>
      <c r="I44" s="619">
        <v>5.1909000000000001</v>
      </c>
      <c r="J44" s="620">
        <v>-4.5030972562190001</v>
      </c>
      <c r="K44" s="623">
        <v>0.535475703448</v>
      </c>
    </row>
    <row r="45" spans="1:11" ht="14.4" customHeight="1" thickBot="1" x14ac:dyDescent="0.35">
      <c r="A45" s="641" t="s">
        <v>355</v>
      </c>
      <c r="B45" s="619">
        <v>14.999999527536</v>
      </c>
      <c r="C45" s="619">
        <v>13.301220000000001</v>
      </c>
      <c r="D45" s="620">
        <v>-1.698779527536</v>
      </c>
      <c r="E45" s="621">
        <v>0.88674802792999996</v>
      </c>
      <c r="F45" s="619">
        <v>15.546050132256999</v>
      </c>
      <c r="G45" s="620">
        <v>15.546050132256999</v>
      </c>
      <c r="H45" s="622">
        <v>4.0053000000000001</v>
      </c>
      <c r="I45" s="619">
        <v>17.412310000000002</v>
      </c>
      <c r="J45" s="620">
        <v>1.8662598677419999</v>
      </c>
      <c r="K45" s="623">
        <v>1.120047205036</v>
      </c>
    </row>
    <row r="46" spans="1:11" ht="14.4" customHeight="1" thickBot="1" x14ac:dyDescent="0.35">
      <c r="A46" s="641" t="s">
        <v>356</v>
      </c>
      <c r="B46" s="619">
        <v>526.23560011891595</v>
      </c>
      <c r="C46" s="619">
        <v>506.18135999999998</v>
      </c>
      <c r="D46" s="620">
        <v>-20.054240118915999</v>
      </c>
      <c r="E46" s="621">
        <v>0.96189113751599997</v>
      </c>
      <c r="F46" s="619">
        <v>510.371339076921</v>
      </c>
      <c r="G46" s="620">
        <v>510.371339076921</v>
      </c>
      <c r="H46" s="622">
        <v>28.26886</v>
      </c>
      <c r="I46" s="619">
        <v>462.60897999999997</v>
      </c>
      <c r="J46" s="620">
        <v>-47.762359076919999</v>
      </c>
      <c r="K46" s="623">
        <v>0.906416455196</v>
      </c>
    </row>
    <row r="47" spans="1:11" ht="14.4" customHeight="1" thickBot="1" x14ac:dyDescent="0.35">
      <c r="A47" s="641" t="s">
        <v>357</v>
      </c>
      <c r="B47" s="619">
        <v>57.99999817314</v>
      </c>
      <c r="C47" s="619">
        <v>52.34346</v>
      </c>
      <c r="D47" s="620">
        <v>-5.6565381731400004</v>
      </c>
      <c r="E47" s="621">
        <v>0.90247347670099998</v>
      </c>
      <c r="F47" s="619">
        <v>51.0347688576</v>
      </c>
      <c r="G47" s="620">
        <v>51.0347688576</v>
      </c>
      <c r="H47" s="622">
        <v>4.1692799999999997</v>
      </c>
      <c r="I47" s="619">
        <v>47.211370000000002</v>
      </c>
      <c r="J47" s="620">
        <v>-3.8233988576</v>
      </c>
      <c r="K47" s="623">
        <v>0.92508246939899996</v>
      </c>
    </row>
    <row r="48" spans="1:11" ht="14.4" customHeight="1" thickBot="1" x14ac:dyDescent="0.35">
      <c r="A48" s="641" t="s">
        <v>358</v>
      </c>
      <c r="B48" s="619">
        <v>11.999999622029</v>
      </c>
      <c r="C48" s="619">
        <v>10.89231</v>
      </c>
      <c r="D48" s="620">
        <v>-1.107689622029</v>
      </c>
      <c r="E48" s="621">
        <v>0.90769252859000005</v>
      </c>
      <c r="F48" s="619">
        <v>13.193223103215001</v>
      </c>
      <c r="G48" s="620">
        <v>13.193223103215001</v>
      </c>
      <c r="H48" s="622">
        <v>6.54E-2</v>
      </c>
      <c r="I48" s="619">
        <v>4.8046800000000003</v>
      </c>
      <c r="J48" s="620">
        <v>-8.3885431032149995</v>
      </c>
      <c r="K48" s="623">
        <v>0.36417787847600003</v>
      </c>
    </row>
    <row r="49" spans="1:11" ht="14.4" customHeight="1" thickBot="1" x14ac:dyDescent="0.35">
      <c r="A49" s="641" t="s">
        <v>359</v>
      </c>
      <c r="B49" s="619">
        <v>10.558989987722001</v>
      </c>
      <c r="C49" s="619">
        <v>7.6879799999999996</v>
      </c>
      <c r="D49" s="620">
        <v>-2.8710099877220001</v>
      </c>
      <c r="E49" s="621">
        <v>0.72809804810199996</v>
      </c>
      <c r="F49" s="619">
        <v>0</v>
      </c>
      <c r="G49" s="620">
        <v>0</v>
      </c>
      <c r="H49" s="622">
        <v>0.79517000000000004</v>
      </c>
      <c r="I49" s="619">
        <v>6.8783200000000004</v>
      </c>
      <c r="J49" s="620">
        <v>6.8783200000000004</v>
      </c>
      <c r="K49" s="630" t="s">
        <v>313</v>
      </c>
    </row>
    <row r="50" spans="1:11" ht="14.4" customHeight="1" thickBot="1" x14ac:dyDescent="0.35">
      <c r="A50" s="641" t="s">
        <v>360</v>
      </c>
      <c r="B50" s="619">
        <v>0</v>
      </c>
      <c r="C50" s="619">
        <v>0</v>
      </c>
      <c r="D50" s="620">
        <v>0</v>
      </c>
      <c r="E50" s="621">
        <v>1</v>
      </c>
      <c r="F50" s="619">
        <v>0</v>
      </c>
      <c r="G50" s="620">
        <v>0</v>
      </c>
      <c r="H50" s="622">
        <v>3.6711399999999998</v>
      </c>
      <c r="I50" s="619">
        <v>4.7601399999999998</v>
      </c>
      <c r="J50" s="620">
        <v>4.7601399999999998</v>
      </c>
      <c r="K50" s="630" t="s">
        <v>339</v>
      </c>
    </row>
    <row r="51" spans="1:11" ht="14.4" customHeight="1" thickBot="1" x14ac:dyDescent="0.35">
      <c r="A51" s="641" t="s">
        <v>361</v>
      </c>
      <c r="B51" s="619">
        <v>52.638907255578999</v>
      </c>
      <c r="C51" s="619">
        <v>49.008740000000003</v>
      </c>
      <c r="D51" s="620">
        <v>-3.6301672555789999</v>
      </c>
      <c r="E51" s="621">
        <v>0.93103642448400004</v>
      </c>
      <c r="F51" s="619">
        <v>47.355075250513003</v>
      </c>
      <c r="G51" s="620">
        <v>47.355075250513003</v>
      </c>
      <c r="H51" s="622">
        <v>1.1979999999999999E-2</v>
      </c>
      <c r="I51" s="619">
        <v>17.67869</v>
      </c>
      <c r="J51" s="620">
        <v>-29.676385250513</v>
      </c>
      <c r="K51" s="623">
        <v>0.373321970379</v>
      </c>
    </row>
    <row r="52" spans="1:11" ht="14.4" customHeight="1" thickBot="1" x14ac:dyDescent="0.35">
      <c r="A52" s="641" t="s">
        <v>362</v>
      </c>
      <c r="B52" s="619">
        <v>11.999999622029</v>
      </c>
      <c r="C52" s="619">
        <v>11.95261</v>
      </c>
      <c r="D52" s="620">
        <v>-4.7389622029000003E-2</v>
      </c>
      <c r="E52" s="621">
        <v>0.99605086470600002</v>
      </c>
      <c r="F52" s="619">
        <v>13.156630566835</v>
      </c>
      <c r="G52" s="620">
        <v>13.156630566835</v>
      </c>
      <c r="H52" s="622">
        <v>0</v>
      </c>
      <c r="I52" s="619">
        <v>10.71045</v>
      </c>
      <c r="J52" s="620">
        <v>-2.4461805668349998</v>
      </c>
      <c r="K52" s="623">
        <v>0.81407241357000004</v>
      </c>
    </row>
    <row r="53" spans="1:11" ht="14.4" customHeight="1" thickBot="1" x14ac:dyDescent="0.35">
      <c r="A53" s="641" t="s">
        <v>363</v>
      </c>
      <c r="B53" s="619">
        <v>59.162645662270002</v>
      </c>
      <c r="C53" s="619">
        <v>31.74709</v>
      </c>
      <c r="D53" s="620">
        <v>-27.415555662269998</v>
      </c>
      <c r="E53" s="621">
        <v>0.536607003365</v>
      </c>
      <c r="F53" s="619">
        <v>42.604731709281999</v>
      </c>
      <c r="G53" s="620">
        <v>42.604731709281999</v>
      </c>
      <c r="H53" s="622">
        <v>5.1991699999999996</v>
      </c>
      <c r="I53" s="619">
        <v>47.379269999999998</v>
      </c>
      <c r="J53" s="620">
        <v>4.7745382907170004</v>
      </c>
      <c r="K53" s="623">
        <v>1.1120659161349999</v>
      </c>
    </row>
    <row r="54" spans="1:11" ht="14.4" customHeight="1" thickBot="1" x14ac:dyDescent="0.35">
      <c r="A54" s="641" t="s">
        <v>364</v>
      </c>
      <c r="B54" s="619">
        <v>0</v>
      </c>
      <c r="C54" s="619">
        <v>0</v>
      </c>
      <c r="D54" s="620">
        <v>0</v>
      </c>
      <c r="E54" s="621">
        <v>1</v>
      </c>
      <c r="F54" s="619">
        <v>0</v>
      </c>
      <c r="G54" s="620">
        <v>0</v>
      </c>
      <c r="H54" s="622">
        <v>0</v>
      </c>
      <c r="I54" s="619">
        <v>5.5902000000000003</v>
      </c>
      <c r="J54" s="620">
        <v>5.5902000000000003</v>
      </c>
      <c r="K54" s="630" t="s">
        <v>339</v>
      </c>
    </row>
    <row r="55" spans="1:11" ht="14.4" customHeight="1" thickBot="1" x14ac:dyDescent="0.35">
      <c r="A55" s="641" t="s">
        <v>365</v>
      </c>
      <c r="B55" s="619">
        <v>82.999997574686006</v>
      </c>
      <c r="C55" s="619">
        <v>98.578940000000003</v>
      </c>
      <c r="D55" s="620">
        <v>15.578942425313</v>
      </c>
      <c r="E55" s="621">
        <v>1.187698106994</v>
      </c>
      <c r="F55" s="619">
        <v>79.213513039741997</v>
      </c>
      <c r="G55" s="620">
        <v>79.213513039741997</v>
      </c>
      <c r="H55" s="622">
        <v>13.32192</v>
      </c>
      <c r="I55" s="619">
        <v>117.4045</v>
      </c>
      <c r="J55" s="620">
        <v>38.190986960257</v>
      </c>
      <c r="K55" s="623">
        <v>1.4821271711690001</v>
      </c>
    </row>
    <row r="56" spans="1:11" ht="14.4" customHeight="1" thickBot="1" x14ac:dyDescent="0.35">
      <c r="A56" s="640" t="s">
        <v>366</v>
      </c>
      <c r="B56" s="624">
        <v>1014.8909975559</v>
      </c>
      <c r="C56" s="624">
        <v>371.45702</v>
      </c>
      <c r="D56" s="625">
        <v>-643.43397755590297</v>
      </c>
      <c r="E56" s="631">
        <v>0.36600681343500002</v>
      </c>
      <c r="F56" s="624">
        <v>383.46563320877101</v>
      </c>
      <c r="G56" s="625">
        <v>383.46563320877101</v>
      </c>
      <c r="H56" s="627">
        <v>29.634070000000001</v>
      </c>
      <c r="I56" s="624">
        <v>575.64220999999998</v>
      </c>
      <c r="J56" s="625">
        <v>192.176576791229</v>
      </c>
      <c r="K56" s="632">
        <v>1.5011572358730001</v>
      </c>
    </row>
    <row r="57" spans="1:11" ht="14.4" customHeight="1" thickBot="1" x14ac:dyDescent="0.35">
      <c r="A57" s="641" t="s">
        <v>367</v>
      </c>
      <c r="B57" s="619">
        <v>0</v>
      </c>
      <c r="C57" s="619">
        <v>0.155</v>
      </c>
      <c r="D57" s="620">
        <v>0.155</v>
      </c>
      <c r="E57" s="629" t="s">
        <v>339</v>
      </c>
      <c r="F57" s="619">
        <v>0.18729023675799999</v>
      </c>
      <c r="G57" s="620">
        <v>0.18729023675799999</v>
      </c>
      <c r="H57" s="622">
        <v>0</v>
      </c>
      <c r="I57" s="619">
        <v>0.97499999999999998</v>
      </c>
      <c r="J57" s="620">
        <v>0.78770976324099995</v>
      </c>
      <c r="K57" s="623">
        <v>5.2058239493749996</v>
      </c>
    </row>
    <row r="58" spans="1:11" ht="14.4" customHeight="1" thickBot="1" x14ac:dyDescent="0.35">
      <c r="A58" s="641" t="s">
        <v>368</v>
      </c>
      <c r="B58" s="619">
        <v>0</v>
      </c>
      <c r="C58" s="619">
        <v>3.1839</v>
      </c>
      <c r="D58" s="620">
        <v>3.1839</v>
      </c>
      <c r="E58" s="629" t="s">
        <v>313</v>
      </c>
      <c r="F58" s="619">
        <v>3.5579024830299999</v>
      </c>
      <c r="G58" s="620">
        <v>3.5579024830299999</v>
      </c>
      <c r="H58" s="622">
        <v>4.9599999999999998E-2</v>
      </c>
      <c r="I58" s="619">
        <v>1.40446</v>
      </c>
      <c r="J58" s="620">
        <v>-2.1534424830300001</v>
      </c>
      <c r="K58" s="623">
        <v>0.39474381512599999</v>
      </c>
    </row>
    <row r="59" spans="1:11" ht="14.4" customHeight="1" thickBot="1" x14ac:dyDescent="0.35">
      <c r="A59" s="641" t="s">
        <v>369</v>
      </c>
      <c r="B59" s="619">
        <v>0</v>
      </c>
      <c r="C59" s="619">
        <v>0</v>
      </c>
      <c r="D59" s="620">
        <v>0</v>
      </c>
      <c r="E59" s="621">
        <v>1</v>
      </c>
      <c r="F59" s="619">
        <v>0</v>
      </c>
      <c r="G59" s="620">
        <v>0</v>
      </c>
      <c r="H59" s="622">
        <v>0</v>
      </c>
      <c r="I59" s="619">
        <v>18.216999999999999</v>
      </c>
      <c r="J59" s="620">
        <v>18.216999999999999</v>
      </c>
      <c r="K59" s="630" t="s">
        <v>339</v>
      </c>
    </row>
    <row r="60" spans="1:11" ht="14.4" customHeight="1" thickBot="1" x14ac:dyDescent="0.35">
      <c r="A60" s="641" t="s">
        <v>370</v>
      </c>
      <c r="B60" s="619">
        <v>1008.89099774489</v>
      </c>
      <c r="C60" s="619">
        <v>353.92430999999999</v>
      </c>
      <c r="D60" s="620">
        <v>-654.96668774488796</v>
      </c>
      <c r="E60" s="621">
        <v>0.35080530086099998</v>
      </c>
      <c r="F60" s="619">
        <v>362.97991169775298</v>
      </c>
      <c r="G60" s="620">
        <v>362.97991169775298</v>
      </c>
      <c r="H60" s="622">
        <v>28.885159999999999</v>
      </c>
      <c r="I60" s="619">
        <v>526.04382999999996</v>
      </c>
      <c r="J60" s="620">
        <v>163.063918302247</v>
      </c>
      <c r="K60" s="623">
        <v>1.449236756765</v>
      </c>
    </row>
    <row r="61" spans="1:11" ht="14.4" customHeight="1" thickBot="1" x14ac:dyDescent="0.35">
      <c r="A61" s="641" t="s">
        <v>371</v>
      </c>
      <c r="B61" s="619">
        <v>0</v>
      </c>
      <c r="C61" s="619">
        <v>1.2946</v>
      </c>
      <c r="D61" s="620">
        <v>1.2946</v>
      </c>
      <c r="E61" s="629" t="s">
        <v>313</v>
      </c>
      <c r="F61" s="619">
        <v>0</v>
      </c>
      <c r="G61" s="620">
        <v>0</v>
      </c>
      <c r="H61" s="622">
        <v>0</v>
      </c>
      <c r="I61" s="619">
        <v>1.5246</v>
      </c>
      <c r="J61" s="620">
        <v>1.5246</v>
      </c>
      <c r="K61" s="630" t="s">
        <v>339</v>
      </c>
    </row>
    <row r="62" spans="1:11" ht="14.4" customHeight="1" thickBot="1" x14ac:dyDescent="0.35">
      <c r="A62" s="641" t="s">
        <v>372</v>
      </c>
      <c r="B62" s="619">
        <v>5.9999998110139998</v>
      </c>
      <c r="C62" s="619">
        <v>12.89921</v>
      </c>
      <c r="D62" s="620">
        <v>6.8992101889850002</v>
      </c>
      <c r="E62" s="621">
        <v>2.1498684010479998</v>
      </c>
      <c r="F62" s="619">
        <v>16.740528791229</v>
      </c>
      <c r="G62" s="620">
        <v>16.740528791229</v>
      </c>
      <c r="H62" s="622">
        <v>0.69930999999999999</v>
      </c>
      <c r="I62" s="619">
        <v>27.477319999999999</v>
      </c>
      <c r="J62" s="620">
        <v>10.736791208770001</v>
      </c>
      <c r="K62" s="623">
        <v>1.6413651171150001</v>
      </c>
    </row>
    <row r="63" spans="1:11" ht="14.4" customHeight="1" thickBot="1" x14ac:dyDescent="0.35">
      <c r="A63" s="640" t="s">
        <v>373</v>
      </c>
      <c r="B63" s="624">
        <v>617.99998053449701</v>
      </c>
      <c r="C63" s="624">
        <v>597.40585999999996</v>
      </c>
      <c r="D63" s="625">
        <v>-20.594120534497002</v>
      </c>
      <c r="E63" s="631">
        <v>0.96667617931500005</v>
      </c>
      <c r="F63" s="624">
        <v>590.83168476825301</v>
      </c>
      <c r="G63" s="625">
        <v>590.83168476825301</v>
      </c>
      <c r="H63" s="627">
        <v>47.352020000000003</v>
      </c>
      <c r="I63" s="624">
        <v>636.60383999999999</v>
      </c>
      <c r="J63" s="625">
        <v>45.772155231747</v>
      </c>
      <c r="K63" s="632">
        <v>1.077470718669</v>
      </c>
    </row>
    <row r="64" spans="1:11" ht="14.4" customHeight="1" thickBot="1" x14ac:dyDescent="0.35">
      <c r="A64" s="641" t="s">
        <v>374</v>
      </c>
      <c r="B64" s="619">
        <v>30.999999023573999</v>
      </c>
      <c r="C64" s="619">
        <v>18.521409999999999</v>
      </c>
      <c r="D64" s="620">
        <v>-12.478589023573999</v>
      </c>
      <c r="E64" s="621">
        <v>0.59746485752800005</v>
      </c>
      <c r="F64" s="619">
        <v>0</v>
      </c>
      <c r="G64" s="620">
        <v>0</v>
      </c>
      <c r="H64" s="622">
        <v>0</v>
      </c>
      <c r="I64" s="619">
        <v>28.131509999999999</v>
      </c>
      <c r="J64" s="620">
        <v>28.131509999999999</v>
      </c>
      <c r="K64" s="630" t="s">
        <v>313</v>
      </c>
    </row>
    <row r="65" spans="1:11" ht="14.4" customHeight="1" thickBot="1" x14ac:dyDescent="0.35">
      <c r="A65" s="641" t="s">
        <v>375</v>
      </c>
      <c r="B65" s="619">
        <v>2.9999999055069999</v>
      </c>
      <c r="C65" s="619">
        <v>0</v>
      </c>
      <c r="D65" s="620">
        <v>-2.9999999055069999</v>
      </c>
      <c r="E65" s="621">
        <v>0</v>
      </c>
      <c r="F65" s="619">
        <v>0</v>
      </c>
      <c r="G65" s="620">
        <v>0</v>
      </c>
      <c r="H65" s="622">
        <v>0.68969999999999998</v>
      </c>
      <c r="I65" s="619">
        <v>3.10365</v>
      </c>
      <c r="J65" s="620">
        <v>3.10365</v>
      </c>
      <c r="K65" s="630" t="s">
        <v>339</v>
      </c>
    </row>
    <row r="66" spans="1:11" ht="14.4" customHeight="1" thickBot="1" x14ac:dyDescent="0.35">
      <c r="A66" s="641" t="s">
        <v>376</v>
      </c>
      <c r="B66" s="619">
        <v>2.9999999055069999</v>
      </c>
      <c r="C66" s="619">
        <v>1.6696599999999999</v>
      </c>
      <c r="D66" s="620">
        <v>-1.330339905507</v>
      </c>
      <c r="E66" s="621">
        <v>0.55655335086299995</v>
      </c>
      <c r="F66" s="619">
        <v>0</v>
      </c>
      <c r="G66" s="620">
        <v>0</v>
      </c>
      <c r="H66" s="622">
        <v>0</v>
      </c>
      <c r="I66" s="619">
        <v>5.8537999999999997</v>
      </c>
      <c r="J66" s="620">
        <v>5.8537999999999997</v>
      </c>
      <c r="K66" s="630" t="s">
        <v>313</v>
      </c>
    </row>
    <row r="67" spans="1:11" ht="14.4" customHeight="1" thickBot="1" x14ac:dyDescent="0.35">
      <c r="A67" s="641" t="s">
        <v>377</v>
      </c>
      <c r="B67" s="619">
        <v>233.999992629567</v>
      </c>
      <c r="C67" s="619">
        <v>227.32032000000001</v>
      </c>
      <c r="D67" s="620">
        <v>-6.6796726295670004</v>
      </c>
      <c r="E67" s="621">
        <v>0.97145438957200003</v>
      </c>
      <c r="F67" s="619">
        <v>242.87907672776399</v>
      </c>
      <c r="G67" s="620">
        <v>242.87907672776399</v>
      </c>
      <c r="H67" s="622">
        <v>13.447150000000001</v>
      </c>
      <c r="I67" s="619">
        <v>239.3749</v>
      </c>
      <c r="J67" s="620">
        <v>-3.5041767277639999</v>
      </c>
      <c r="K67" s="623">
        <v>0.98557234005000005</v>
      </c>
    </row>
    <row r="68" spans="1:11" ht="14.4" customHeight="1" thickBot="1" x14ac:dyDescent="0.35">
      <c r="A68" s="641" t="s">
        <v>378</v>
      </c>
      <c r="B68" s="619">
        <v>236.99999253507499</v>
      </c>
      <c r="C68" s="619">
        <v>184.83304999999999</v>
      </c>
      <c r="D68" s="620">
        <v>-52.166942535074</v>
      </c>
      <c r="E68" s="621">
        <v>0.77988631148400001</v>
      </c>
      <c r="F68" s="619">
        <v>185.00001670170499</v>
      </c>
      <c r="G68" s="620">
        <v>185.00001670170499</v>
      </c>
      <c r="H68" s="622">
        <v>15.927289999999999</v>
      </c>
      <c r="I68" s="619">
        <v>195.90685999999999</v>
      </c>
      <c r="J68" s="620">
        <v>10.906843298295</v>
      </c>
      <c r="K68" s="623">
        <v>1.0589559043979999</v>
      </c>
    </row>
    <row r="69" spans="1:11" ht="14.4" customHeight="1" thickBot="1" x14ac:dyDescent="0.35">
      <c r="A69" s="641" t="s">
        <v>379</v>
      </c>
      <c r="B69" s="619">
        <v>109.999996535267</v>
      </c>
      <c r="C69" s="619">
        <v>165.06142</v>
      </c>
      <c r="D69" s="620">
        <v>55.061423464732997</v>
      </c>
      <c r="E69" s="621">
        <v>1.5005584109000001</v>
      </c>
      <c r="F69" s="619">
        <v>162.95259133878301</v>
      </c>
      <c r="G69" s="620">
        <v>162.95259133878301</v>
      </c>
      <c r="H69" s="622">
        <v>17.287880000000001</v>
      </c>
      <c r="I69" s="619">
        <v>164.23312000000001</v>
      </c>
      <c r="J69" s="620">
        <v>1.2805286612160001</v>
      </c>
      <c r="K69" s="623">
        <v>1.0078582896449999</v>
      </c>
    </row>
    <row r="70" spans="1:11" ht="14.4" customHeight="1" thickBot="1" x14ac:dyDescent="0.35">
      <c r="A70" s="640" t="s">
        <v>380</v>
      </c>
      <c r="B70" s="624">
        <v>0</v>
      </c>
      <c r="C70" s="624">
        <v>5.3432000000000004</v>
      </c>
      <c r="D70" s="625">
        <v>5.3432000000000004</v>
      </c>
      <c r="E70" s="626" t="s">
        <v>313</v>
      </c>
      <c r="F70" s="624">
        <v>0</v>
      </c>
      <c r="G70" s="625">
        <v>0</v>
      </c>
      <c r="H70" s="627">
        <v>0</v>
      </c>
      <c r="I70" s="624">
        <v>0</v>
      </c>
      <c r="J70" s="625">
        <v>0</v>
      </c>
      <c r="K70" s="628" t="s">
        <v>313</v>
      </c>
    </row>
    <row r="71" spans="1:11" ht="14.4" customHeight="1" thickBot="1" x14ac:dyDescent="0.35">
      <c r="A71" s="641" t="s">
        <v>381</v>
      </c>
      <c r="B71" s="619">
        <v>0</v>
      </c>
      <c r="C71" s="619">
        <v>5.3432000000000004</v>
      </c>
      <c r="D71" s="620">
        <v>5.3432000000000004</v>
      </c>
      <c r="E71" s="629" t="s">
        <v>313</v>
      </c>
      <c r="F71" s="619">
        <v>0</v>
      </c>
      <c r="G71" s="620">
        <v>0</v>
      </c>
      <c r="H71" s="622">
        <v>0</v>
      </c>
      <c r="I71" s="619">
        <v>0</v>
      </c>
      <c r="J71" s="620">
        <v>0</v>
      </c>
      <c r="K71" s="630" t="s">
        <v>313</v>
      </c>
    </row>
    <row r="72" spans="1:11" ht="14.4" customHeight="1" thickBot="1" x14ac:dyDescent="0.35">
      <c r="A72" s="639" t="s">
        <v>42</v>
      </c>
      <c r="B72" s="619">
        <v>2102.9376785159502</v>
      </c>
      <c r="C72" s="619">
        <v>1946.171</v>
      </c>
      <c r="D72" s="620">
        <v>-156.766678515954</v>
      </c>
      <c r="E72" s="621">
        <v>0.92545348342099998</v>
      </c>
      <c r="F72" s="619">
        <v>2109.5406684013901</v>
      </c>
      <c r="G72" s="620">
        <v>2109.5406684013901</v>
      </c>
      <c r="H72" s="622">
        <v>213.98700000000099</v>
      </c>
      <c r="I72" s="619">
        <v>1982.595</v>
      </c>
      <c r="J72" s="620">
        <v>-126.945668401386</v>
      </c>
      <c r="K72" s="623">
        <v>0.93982307603500004</v>
      </c>
    </row>
    <row r="73" spans="1:11" ht="14.4" customHeight="1" thickBot="1" x14ac:dyDescent="0.35">
      <c r="A73" s="640" t="s">
        <v>382</v>
      </c>
      <c r="B73" s="624">
        <v>2102.9376785159502</v>
      </c>
      <c r="C73" s="624">
        <v>1946.171</v>
      </c>
      <c r="D73" s="625">
        <v>-156.766678515954</v>
      </c>
      <c r="E73" s="631">
        <v>0.92545348342099998</v>
      </c>
      <c r="F73" s="624">
        <v>2109.5406684013901</v>
      </c>
      <c r="G73" s="625">
        <v>2109.5406684013901</v>
      </c>
      <c r="H73" s="627">
        <v>213.98700000000099</v>
      </c>
      <c r="I73" s="624">
        <v>1982.595</v>
      </c>
      <c r="J73" s="625">
        <v>-126.945668401386</v>
      </c>
      <c r="K73" s="632">
        <v>0.93982307603500004</v>
      </c>
    </row>
    <row r="74" spans="1:11" ht="14.4" customHeight="1" thickBot="1" x14ac:dyDescent="0.35">
      <c r="A74" s="641" t="s">
        <v>383</v>
      </c>
      <c r="B74" s="619">
        <v>721.93772201410297</v>
      </c>
      <c r="C74" s="619">
        <v>617.904</v>
      </c>
      <c r="D74" s="620">
        <v>-104.03372201410301</v>
      </c>
      <c r="E74" s="621">
        <v>0.85589654226099998</v>
      </c>
      <c r="F74" s="619">
        <v>731.96526076856105</v>
      </c>
      <c r="G74" s="620">
        <v>731.96526076856105</v>
      </c>
      <c r="H74" s="622">
        <v>45.222999999999999</v>
      </c>
      <c r="I74" s="619">
        <v>553.94600000000003</v>
      </c>
      <c r="J74" s="620">
        <v>-178.019260768561</v>
      </c>
      <c r="K74" s="623">
        <v>0.75679274644500005</v>
      </c>
    </row>
    <row r="75" spans="1:11" ht="14.4" customHeight="1" thickBot="1" x14ac:dyDescent="0.35">
      <c r="A75" s="641" t="s">
        <v>384</v>
      </c>
      <c r="B75" s="619">
        <v>369.99998834589701</v>
      </c>
      <c r="C75" s="619">
        <v>258.93</v>
      </c>
      <c r="D75" s="620">
        <v>-111.069988345897</v>
      </c>
      <c r="E75" s="621">
        <v>0.69981083285300005</v>
      </c>
      <c r="F75" s="619">
        <v>322.26238329230603</v>
      </c>
      <c r="G75" s="620">
        <v>322.26238329230603</v>
      </c>
      <c r="H75" s="622">
        <v>17.120999999999999</v>
      </c>
      <c r="I75" s="619">
        <v>336.245</v>
      </c>
      <c r="J75" s="620">
        <v>13.982616707694</v>
      </c>
      <c r="K75" s="623">
        <v>1.043388919813</v>
      </c>
    </row>
    <row r="76" spans="1:11" ht="14.4" customHeight="1" thickBot="1" x14ac:dyDescent="0.35">
      <c r="A76" s="641" t="s">
        <v>385</v>
      </c>
      <c r="B76" s="619">
        <v>1010.99996815596</v>
      </c>
      <c r="C76" s="619">
        <v>1069.337</v>
      </c>
      <c r="D76" s="620">
        <v>58.337031844045001</v>
      </c>
      <c r="E76" s="621">
        <v>1.0577023082899999</v>
      </c>
      <c r="F76" s="619">
        <v>1055.3130243405201</v>
      </c>
      <c r="G76" s="620">
        <v>1055.3130243405201</v>
      </c>
      <c r="H76" s="622">
        <v>151.643000000001</v>
      </c>
      <c r="I76" s="619">
        <v>1092.404</v>
      </c>
      <c r="J76" s="620">
        <v>37.090975659479</v>
      </c>
      <c r="K76" s="623">
        <v>1.0351468946210001</v>
      </c>
    </row>
    <row r="77" spans="1:11" ht="14.4" customHeight="1" thickBot="1" x14ac:dyDescent="0.35">
      <c r="A77" s="642" t="s">
        <v>386</v>
      </c>
      <c r="B77" s="624">
        <v>4994.3265486270502</v>
      </c>
      <c r="C77" s="624">
        <v>5180.2948699999997</v>
      </c>
      <c r="D77" s="625">
        <v>185.96832137295101</v>
      </c>
      <c r="E77" s="631">
        <v>1.0372359155049999</v>
      </c>
      <c r="F77" s="624">
        <v>4942.7702737328</v>
      </c>
      <c r="G77" s="625">
        <v>4942.7702737328</v>
      </c>
      <c r="H77" s="627">
        <v>505.92490000000203</v>
      </c>
      <c r="I77" s="624">
        <v>5226.9930000000004</v>
      </c>
      <c r="J77" s="625">
        <v>284.22272626720701</v>
      </c>
      <c r="K77" s="632">
        <v>1.0575027182179999</v>
      </c>
    </row>
    <row r="78" spans="1:11" ht="14.4" customHeight="1" thickBot="1" x14ac:dyDescent="0.35">
      <c r="A78" s="639" t="s">
        <v>45</v>
      </c>
      <c r="B78" s="619">
        <v>1066.7065795507499</v>
      </c>
      <c r="C78" s="619">
        <v>1173.61896</v>
      </c>
      <c r="D78" s="620">
        <v>106.91238044924501</v>
      </c>
      <c r="E78" s="621">
        <v>1.100226606359</v>
      </c>
      <c r="F78" s="619">
        <v>1148.0058487587601</v>
      </c>
      <c r="G78" s="620">
        <v>1148.0058487587601</v>
      </c>
      <c r="H78" s="622">
        <v>55.281140000000001</v>
      </c>
      <c r="I78" s="619">
        <v>1238.66283</v>
      </c>
      <c r="J78" s="620">
        <v>90.656981241243003</v>
      </c>
      <c r="K78" s="623">
        <v>1.078969093527</v>
      </c>
    </row>
    <row r="79" spans="1:11" ht="14.4" customHeight="1" thickBot="1" x14ac:dyDescent="0.35">
      <c r="A79" s="643" t="s">
        <v>387</v>
      </c>
      <c r="B79" s="619">
        <v>1066.7065795507499</v>
      </c>
      <c r="C79" s="619">
        <v>1173.61896</v>
      </c>
      <c r="D79" s="620">
        <v>106.91238044924501</v>
      </c>
      <c r="E79" s="621">
        <v>1.100226606359</v>
      </c>
      <c r="F79" s="619">
        <v>1148.0058487587601</v>
      </c>
      <c r="G79" s="620">
        <v>1148.0058487587601</v>
      </c>
      <c r="H79" s="622">
        <v>55.281140000000001</v>
      </c>
      <c r="I79" s="619">
        <v>1238.66283</v>
      </c>
      <c r="J79" s="620">
        <v>90.656981241243003</v>
      </c>
      <c r="K79" s="623">
        <v>1.078969093527</v>
      </c>
    </row>
    <row r="80" spans="1:11" ht="14.4" customHeight="1" thickBot="1" x14ac:dyDescent="0.35">
      <c r="A80" s="641" t="s">
        <v>388</v>
      </c>
      <c r="B80" s="619">
        <v>756.91642657134105</v>
      </c>
      <c r="C80" s="619">
        <v>947.59124999999995</v>
      </c>
      <c r="D80" s="620">
        <v>190.67482342865901</v>
      </c>
      <c r="E80" s="621">
        <v>1.251910008469</v>
      </c>
      <c r="F80" s="619">
        <v>916.94120381064295</v>
      </c>
      <c r="G80" s="620">
        <v>916.94120381064295</v>
      </c>
      <c r="H80" s="622">
        <v>28.041889999999999</v>
      </c>
      <c r="I80" s="619">
        <v>1062.11787</v>
      </c>
      <c r="J80" s="620">
        <v>145.17666618935701</v>
      </c>
      <c r="K80" s="623">
        <v>1.1583271267399999</v>
      </c>
    </row>
    <row r="81" spans="1:11" ht="14.4" customHeight="1" thickBot="1" x14ac:dyDescent="0.35">
      <c r="A81" s="641" t="s">
        <v>389</v>
      </c>
      <c r="B81" s="619">
        <v>34.493806216236997</v>
      </c>
      <c r="C81" s="619">
        <v>26.550270000000001</v>
      </c>
      <c r="D81" s="620">
        <v>-7.9435362162369998</v>
      </c>
      <c r="E81" s="621">
        <v>0.76971122970700001</v>
      </c>
      <c r="F81" s="619">
        <v>33.099850994656997</v>
      </c>
      <c r="G81" s="620">
        <v>33.099850994656997</v>
      </c>
      <c r="H81" s="622">
        <v>20.34676</v>
      </c>
      <c r="I81" s="619">
        <v>41.146630000000002</v>
      </c>
      <c r="J81" s="620">
        <v>8.0467790053419996</v>
      </c>
      <c r="K81" s="623">
        <v>1.243106200285</v>
      </c>
    </row>
    <row r="82" spans="1:11" ht="14.4" customHeight="1" thickBot="1" x14ac:dyDescent="0.35">
      <c r="A82" s="641" t="s">
        <v>390</v>
      </c>
      <c r="B82" s="619">
        <v>232.99999266106499</v>
      </c>
      <c r="C82" s="619">
        <v>118.87506999999999</v>
      </c>
      <c r="D82" s="620">
        <v>-114.124922661065</v>
      </c>
      <c r="E82" s="621">
        <v>0.51019344954599999</v>
      </c>
      <c r="F82" s="619">
        <v>122.770676628348</v>
      </c>
      <c r="G82" s="620">
        <v>122.770676628348</v>
      </c>
      <c r="H82" s="622">
        <v>1.9359999999999999</v>
      </c>
      <c r="I82" s="619">
        <v>59.874490000000002</v>
      </c>
      <c r="J82" s="620">
        <v>-62.896186628347998</v>
      </c>
      <c r="K82" s="623">
        <v>0.48769373635699997</v>
      </c>
    </row>
    <row r="83" spans="1:11" ht="14.4" customHeight="1" thickBot="1" x14ac:dyDescent="0.35">
      <c r="A83" s="641" t="s">
        <v>391</v>
      </c>
      <c r="B83" s="619">
        <v>42.296354102111003</v>
      </c>
      <c r="C83" s="619">
        <v>80.602369999999993</v>
      </c>
      <c r="D83" s="620">
        <v>38.306015897888003</v>
      </c>
      <c r="E83" s="621">
        <v>1.905657631989</v>
      </c>
      <c r="F83" s="619">
        <v>75.194117325107996</v>
      </c>
      <c r="G83" s="620">
        <v>75.194117325107996</v>
      </c>
      <c r="H83" s="622">
        <v>4.9564899999999996</v>
      </c>
      <c r="I83" s="619">
        <v>70.501180000000005</v>
      </c>
      <c r="J83" s="620">
        <v>-4.6929373251079998</v>
      </c>
      <c r="K83" s="623">
        <v>0.93758903632199997</v>
      </c>
    </row>
    <row r="84" spans="1:11" ht="14.4" customHeight="1" thickBot="1" x14ac:dyDescent="0.35">
      <c r="A84" s="641" t="s">
        <v>392</v>
      </c>
      <c r="B84" s="619">
        <v>0</v>
      </c>
      <c r="C84" s="619">
        <v>0</v>
      </c>
      <c r="D84" s="620">
        <v>0</v>
      </c>
      <c r="E84" s="621">
        <v>1</v>
      </c>
      <c r="F84" s="619">
        <v>0</v>
      </c>
      <c r="G84" s="620">
        <v>0</v>
      </c>
      <c r="H84" s="622">
        <v>0</v>
      </c>
      <c r="I84" s="619">
        <v>5.0226600000000001</v>
      </c>
      <c r="J84" s="620">
        <v>5.0226600000000001</v>
      </c>
      <c r="K84" s="630" t="s">
        <v>339</v>
      </c>
    </row>
    <row r="85" spans="1:11" ht="14.4" customHeight="1" thickBot="1" x14ac:dyDescent="0.35">
      <c r="A85" s="644" t="s">
        <v>46</v>
      </c>
      <c r="B85" s="624">
        <v>0</v>
      </c>
      <c r="C85" s="624">
        <v>230.91499999999999</v>
      </c>
      <c r="D85" s="625">
        <v>230.91499999999999</v>
      </c>
      <c r="E85" s="626" t="s">
        <v>313</v>
      </c>
      <c r="F85" s="624">
        <v>0</v>
      </c>
      <c r="G85" s="625">
        <v>0</v>
      </c>
      <c r="H85" s="627">
        <v>32.19</v>
      </c>
      <c r="I85" s="624">
        <v>252.06335000000001</v>
      </c>
      <c r="J85" s="625">
        <v>252.06335000000001</v>
      </c>
      <c r="K85" s="628" t="s">
        <v>313</v>
      </c>
    </row>
    <row r="86" spans="1:11" ht="14.4" customHeight="1" thickBot="1" x14ac:dyDescent="0.35">
      <c r="A86" s="640" t="s">
        <v>393</v>
      </c>
      <c r="B86" s="624">
        <v>0</v>
      </c>
      <c r="C86" s="624">
        <v>88.293999999999997</v>
      </c>
      <c r="D86" s="625">
        <v>88.293999999999997</v>
      </c>
      <c r="E86" s="626" t="s">
        <v>313</v>
      </c>
      <c r="F86" s="624">
        <v>0</v>
      </c>
      <c r="G86" s="625">
        <v>0</v>
      </c>
      <c r="H86" s="627">
        <v>32.19</v>
      </c>
      <c r="I86" s="624">
        <v>115.36</v>
      </c>
      <c r="J86" s="625">
        <v>115.36</v>
      </c>
      <c r="K86" s="628" t="s">
        <v>313</v>
      </c>
    </row>
    <row r="87" spans="1:11" ht="14.4" customHeight="1" thickBot="1" x14ac:dyDescent="0.35">
      <c r="A87" s="641" t="s">
        <v>394</v>
      </c>
      <c r="B87" s="619">
        <v>0</v>
      </c>
      <c r="C87" s="619">
        <v>64.424000000000007</v>
      </c>
      <c r="D87" s="620">
        <v>64.424000000000007</v>
      </c>
      <c r="E87" s="629" t="s">
        <v>313</v>
      </c>
      <c r="F87" s="619">
        <v>0</v>
      </c>
      <c r="G87" s="620">
        <v>0</v>
      </c>
      <c r="H87" s="622">
        <v>30.53</v>
      </c>
      <c r="I87" s="619">
        <v>91.12</v>
      </c>
      <c r="J87" s="620">
        <v>91.12</v>
      </c>
      <c r="K87" s="630" t="s">
        <v>313</v>
      </c>
    </row>
    <row r="88" spans="1:11" ht="14.4" customHeight="1" thickBot="1" x14ac:dyDescent="0.35">
      <c r="A88" s="641" t="s">
        <v>395</v>
      </c>
      <c r="B88" s="619">
        <v>0</v>
      </c>
      <c r="C88" s="619">
        <v>23.87</v>
      </c>
      <c r="D88" s="620">
        <v>23.87</v>
      </c>
      <c r="E88" s="629" t="s">
        <v>313</v>
      </c>
      <c r="F88" s="619">
        <v>0</v>
      </c>
      <c r="G88" s="620">
        <v>0</v>
      </c>
      <c r="H88" s="622">
        <v>1.66</v>
      </c>
      <c r="I88" s="619">
        <v>24.24</v>
      </c>
      <c r="J88" s="620">
        <v>24.24</v>
      </c>
      <c r="K88" s="630" t="s">
        <v>313</v>
      </c>
    </row>
    <row r="89" spans="1:11" ht="14.4" customHeight="1" thickBot="1" x14ac:dyDescent="0.35">
      <c r="A89" s="640" t="s">
        <v>396</v>
      </c>
      <c r="B89" s="624">
        <v>0</v>
      </c>
      <c r="C89" s="624">
        <v>142.62100000000001</v>
      </c>
      <c r="D89" s="625">
        <v>142.62100000000001</v>
      </c>
      <c r="E89" s="626" t="s">
        <v>313</v>
      </c>
      <c r="F89" s="624">
        <v>0</v>
      </c>
      <c r="G89" s="625">
        <v>0</v>
      </c>
      <c r="H89" s="627">
        <v>0</v>
      </c>
      <c r="I89" s="624">
        <v>136.70335</v>
      </c>
      <c r="J89" s="625">
        <v>136.70335</v>
      </c>
      <c r="K89" s="628" t="s">
        <v>313</v>
      </c>
    </row>
    <row r="90" spans="1:11" ht="14.4" customHeight="1" thickBot="1" x14ac:dyDescent="0.35">
      <c r="A90" s="641" t="s">
        <v>397</v>
      </c>
      <c r="B90" s="619">
        <v>0</v>
      </c>
      <c r="C90" s="619">
        <v>138.328</v>
      </c>
      <c r="D90" s="620">
        <v>138.328</v>
      </c>
      <c r="E90" s="629" t="s">
        <v>313</v>
      </c>
      <c r="F90" s="619">
        <v>0</v>
      </c>
      <c r="G90" s="620">
        <v>0</v>
      </c>
      <c r="H90" s="622">
        <v>0</v>
      </c>
      <c r="I90" s="619">
        <v>76.471999999999994</v>
      </c>
      <c r="J90" s="620">
        <v>76.471999999999994</v>
      </c>
      <c r="K90" s="630" t="s">
        <v>313</v>
      </c>
    </row>
    <row r="91" spans="1:11" ht="14.4" customHeight="1" thickBot="1" x14ac:dyDescent="0.35">
      <c r="A91" s="641" t="s">
        <v>398</v>
      </c>
      <c r="B91" s="619">
        <v>0</v>
      </c>
      <c r="C91" s="619">
        <v>4.2930000000000001</v>
      </c>
      <c r="D91" s="620">
        <v>4.2930000000000001</v>
      </c>
      <c r="E91" s="629" t="s">
        <v>313</v>
      </c>
      <c r="F91" s="619">
        <v>0</v>
      </c>
      <c r="G91" s="620">
        <v>0</v>
      </c>
      <c r="H91" s="622">
        <v>0</v>
      </c>
      <c r="I91" s="619">
        <v>60.231349999999999</v>
      </c>
      <c r="J91" s="620">
        <v>60.231349999999999</v>
      </c>
      <c r="K91" s="630" t="s">
        <v>313</v>
      </c>
    </row>
    <row r="92" spans="1:11" ht="14.4" customHeight="1" thickBot="1" x14ac:dyDescent="0.35">
      <c r="A92" s="639" t="s">
        <v>47</v>
      </c>
      <c r="B92" s="619">
        <v>3927.6199690763001</v>
      </c>
      <c r="C92" s="619">
        <v>3775.76091</v>
      </c>
      <c r="D92" s="620">
        <v>-151.85905907629399</v>
      </c>
      <c r="E92" s="621">
        <v>0.96133560266200002</v>
      </c>
      <c r="F92" s="619">
        <v>3794.7644249740401</v>
      </c>
      <c r="G92" s="620">
        <v>3794.7644249740401</v>
      </c>
      <c r="H92" s="622">
        <v>418.45376000000198</v>
      </c>
      <c r="I92" s="619">
        <v>3736.2668199999998</v>
      </c>
      <c r="J92" s="620">
        <v>-58.497604974037003</v>
      </c>
      <c r="K92" s="623">
        <v>0.98458465442800003</v>
      </c>
    </row>
    <row r="93" spans="1:11" ht="14.4" customHeight="1" thickBot="1" x14ac:dyDescent="0.35">
      <c r="A93" s="640" t="s">
        <v>399</v>
      </c>
      <c r="B93" s="624">
        <v>4.5735046296880002</v>
      </c>
      <c r="C93" s="624">
        <v>4.8780000000000001</v>
      </c>
      <c r="D93" s="625">
        <v>0.30449537031099999</v>
      </c>
      <c r="E93" s="631">
        <v>1.0665781266150001</v>
      </c>
      <c r="F93" s="624">
        <v>2.302461761694</v>
      </c>
      <c r="G93" s="625">
        <v>2.302461761694</v>
      </c>
      <c r="H93" s="627">
        <v>0</v>
      </c>
      <c r="I93" s="624">
        <v>0.27366000000000001</v>
      </c>
      <c r="J93" s="625">
        <v>-2.0288017616939999</v>
      </c>
      <c r="K93" s="632">
        <v>0.11885539406200001</v>
      </c>
    </row>
    <row r="94" spans="1:11" ht="14.4" customHeight="1" thickBot="1" x14ac:dyDescent="0.35">
      <c r="A94" s="641" t="s">
        <v>400</v>
      </c>
      <c r="B94" s="619">
        <v>4.5735046296880002</v>
      </c>
      <c r="C94" s="619">
        <v>4.8780000000000001</v>
      </c>
      <c r="D94" s="620">
        <v>0.30449537031099999</v>
      </c>
      <c r="E94" s="621">
        <v>1.0665781266150001</v>
      </c>
      <c r="F94" s="619">
        <v>2.302461761694</v>
      </c>
      <c r="G94" s="620">
        <v>2.302461761694</v>
      </c>
      <c r="H94" s="622">
        <v>0</v>
      </c>
      <c r="I94" s="619">
        <v>0.27366000000000001</v>
      </c>
      <c r="J94" s="620">
        <v>-2.0288017616939999</v>
      </c>
      <c r="K94" s="623">
        <v>0.11885539406200001</v>
      </c>
    </row>
    <row r="95" spans="1:11" ht="14.4" customHeight="1" thickBot="1" x14ac:dyDescent="0.35">
      <c r="A95" s="640" t="s">
        <v>401</v>
      </c>
      <c r="B95" s="624">
        <v>30.736767382465999</v>
      </c>
      <c r="C95" s="624">
        <v>27.561360000000001</v>
      </c>
      <c r="D95" s="625">
        <v>-3.1754073824660001</v>
      </c>
      <c r="E95" s="631">
        <v>0.89669026209000002</v>
      </c>
      <c r="F95" s="624">
        <v>25.736219158550998</v>
      </c>
      <c r="G95" s="625">
        <v>25.736219158550998</v>
      </c>
      <c r="H95" s="627">
        <v>2.04792</v>
      </c>
      <c r="I95" s="624">
        <v>27.720759999999999</v>
      </c>
      <c r="J95" s="625">
        <v>1.9845408414479999</v>
      </c>
      <c r="K95" s="632">
        <v>1.0771108152760001</v>
      </c>
    </row>
    <row r="96" spans="1:11" ht="14.4" customHeight="1" thickBot="1" x14ac:dyDescent="0.35">
      <c r="A96" s="641" t="s">
        <v>402</v>
      </c>
      <c r="B96" s="619">
        <v>11.900387498298</v>
      </c>
      <c r="C96" s="619">
        <v>12.009</v>
      </c>
      <c r="D96" s="620">
        <v>0.10861250170099999</v>
      </c>
      <c r="E96" s="621">
        <v>1.0091268037879999</v>
      </c>
      <c r="F96" s="619">
        <v>8.3118565775170001</v>
      </c>
      <c r="G96" s="620">
        <v>8.3118565775170001</v>
      </c>
      <c r="H96" s="622">
        <v>0.83479999999999999</v>
      </c>
      <c r="I96" s="619">
        <v>12.976100000000001</v>
      </c>
      <c r="J96" s="620">
        <v>4.6642434224820004</v>
      </c>
      <c r="K96" s="623">
        <v>1.5611554264659999</v>
      </c>
    </row>
    <row r="97" spans="1:11" ht="14.4" customHeight="1" thickBot="1" x14ac:dyDescent="0.35">
      <c r="A97" s="641" t="s">
        <v>403</v>
      </c>
      <c r="B97" s="619">
        <v>18.836379884168</v>
      </c>
      <c r="C97" s="619">
        <v>15.55236</v>
      </c>
      <c r="D97" s="620">
        <v>-3.2840198841679999</v>
      </c>
      <c r="E97" s="621">
        <v>0.82565546541500001</v>
      </c>
      <c r="F97" s="619">
        <v>17.424362581034</v>
      </c>
      <c r="G97" s="620">
        <v>17.424362581034</v>
      </c>
      <c r="H97" s="622">
        <v>1.21312</v>
      </c>
      <c r="I97" s="619">
        <v>14.74466</v>
      </c>
      <c r="J97" s="620">
        <v>-2.6797025810339998</v>
      </c>
      <c r="K97" s="623">
        <v>0.84620943414299998</v>
      </c>
    </row>
    <row r="98" spans="1:11" ht="14.4" customHeight="1" thickBot="1" x14ac:dyDescent="0.35">
      <c r="A98" s="640" t="s">
        <v>404</v>
      </c>
      <c r="B98" s="624">
        <v>115.509561747764</v>
      </c>
      <c r="C98" s="624">
        <v>97.174809999999994</v>
      </c>
      <c r="D98" s="625">
        <v>-18.334751747763999</v>
      </c>
      <c r="E98" s="631">
        <v>0.84127070114000002</v>
      </c>
      <c r="F98" s="624">
        <v>106.636301865791</v>
      </c>
      <c r="G98" s="625">
        <v>106.636301865791</v>
      </c>
      <c r="H98" s="627">
        <v>0</v>
      </c>
      <c r="I98" s="624">
        <v>97.175039999999996</v>
      </c>
      <c r="J98" s="625">
        <v>-9.4612618657900001</v>
      </c>
      <c r="K98" s="632">
        <v>0.91127541277900004</v>
      </c>
    </row>
    <row r="99" spans="1:11" ht="14.4" customHeight="1" thickBot="1" x14ac:dyDescent="0.35">
      <c r="A99" s="641" t="s">
        <v>405</v>
      </c>
      <c r="B99" s="619">
        <v>47.509563889600003</v>
      </c>
      <c r="C99" s="619">
        <v>46.98</v>
      </c>
      <c r="D99" s="620">
        <v>-0.5295638896</v>
      </c>
      <c r="E99" s="621">
        <v>0.98885353082100003</v>
      </c>
      <c r="F99" s="619">
        <v>45.999926789366</v>
      </c>
      <c r="G99" s="620">
        <v>45.999926789366</v>
      </c>
      <c r="H99" s="622">
        <v>0</v>
      </c>
      <c r="I99" s="619">
        <v>46.98</v>
      </c>
      <c r="J99" s="620">
        <v>0.98007321063300001</v>
      </c>
      <c r="K99" s="623">
        <v>1.0213059732700001</v>
      </c>
    </row>
    <row r="100" spans="1:11" ht="14.4" customHeight="1" thickBot="1" x14ac:dyDescent="0.35">
      <c r="A100" s="641" t="s">
        <v>406</v>
      </c>
      <c r="B100" s="619">
        <v>67.999997858162999</v>
      </c>
      <c r="C100" s="619">
        <v>50.194809999999997</v>
      </c>
      <c r="D100" s="620">
        <v>-17.805187858162999</v>
      </c>
      <c r="E100" s="621">
        <v>0.73815899383799999</v>
      </c>
      <c r="F100" s="619">
        <v>60.636375076424002</v>
      </c>
      <c r="G100" s="620">
        <v>60.636375076424002</v>
      </c>
      <c r="H100" s="622">
        <v>0</v>
      </c>
      <c r="I100" s="619">
        <v>50.195039999999999</v>
      </c>
      <c r="J100" s="620">
        <v>-10.441335076424</v>
      </c>
      <c r="K100" s="623">
        <v>0.82780410169200003</v>
      </c>
    </row>
    <row r="101" spans="1:11" ht="14.4" customHeight="1" thickBot="1" x14ac:dyDescent="0.35">
      <c r="A101" s="640" t="s">
        <v>407</v>
      </c>
      <c r="B101" s="624">
        <v>2415.50230066534</v>
      </c>
      <c r="C101" s="624">
        <v>2464.8747400000002</v>
      </c>
      <c r="D101" s="625">
        <v>49.372439334661998</v>
      </c>
      <c r="E101" s="631">
        <v>1.0204398229389999</v>
      </c>
      <c r="F101" s="624">
        <v>2345.24319039991</v>
      </c>
      <c r="G101" s="625">
        <v>2345.24319039991</v>
      </c>
      <c r="H101" s="627">
        <v>186.81910000000099</v>
      </c>
      <c r="I101" s="624">
        <v>2324.4532399999998</v>
      </c>
      <c r="J101" s="625">
        <v>-20.789950399912001</v>
      </c>
      <c r="K101" s="632">
        <v>0.99113526883400005</v>
      </c>
    </row>
    <row r="102" spans="1:11" ht="14.4" customHeight="1" thickBot="1" x14ac:dyDescent="0.35">
      <c r="A102" s="641" t="s">
        <v>408</v>
      </c>
      <c r="B102" s="619">
        <v>1489.54197951421</v>
      </c>
      <c r="C102" s="619">
        <v>1355.8354099999999</v>
      </c>
      <c r="D102" s="620">
        <v>-133.70656951420801</v>
      </c>
      <c r="E102" s="621">
        <v>0.91023645432400002</v>
      </c>
      <c r="F102" s="619">
        <v>1388.6150359543101</v>
      </c>
      <c r="G102" s="620">
        <v>1388.6150359543101</v>
      </c>
      <c r="H102" s="622">
        <v>115.78679000000101</v>
      </c>
      <c r="I102" s="619">
        <v>1371.6300100000001</v>
      </c>
      <c r="J102" s="620">
        <v>-16.98502595431</v>
      </c>
      <c r="K102" s="623">
        <v>0.98776836955199998</v>
      </c>
    </row>
    <row r="103" spans="1:11" ht="14.4" customHeight="1" thickBot="1" x14ac:dyDescent="0.35">
      <c r="A103" s="641" t="s">
        <v>409</v>
      </c>
      <c r="B103" s="619">
        <v>0</v>
      </c>
      <c r="C103" s="619">
        <v>0</v>
      </c>
      <c r="D103" s="620">
        <v>0</v>
      </c>
      <c r="E103" s="621">
        <v>1</v>
      </c>
      <c r="F103" s="619">
        <v>0</v>
      </c>
      <c r="G103" s="620">
        <v>0</v>
      </c>
      <c r="H103" s="622">
        <v>0</v>
      </c>
      <c r="I103" s="619">
        <v>0.30249999999999999</v>
      </c>
      <c r="J103" s="620">
        <v>0.30249999999999999</v>
      </c>
      <c r="K103" s="630" t="s">
        <v>339</v>
      </c>
    </row>
    <row r="104" spans="1:11" ht="14.4" customHeight="1" thickBot="1" x14ac:dyDescent="0.35">
      <c r="A104" s="641" t="s">
        <v>410</v>
      </c>
      <c r="B104" s="619">
        <v>1.116146684451</v>
      </c>
      <c r="C104" s="619">
        <v>0</v>
      </c>
      <c r="D104" s="620">
        <v>-1.116146684451</v>
      </c>
      <c r="E104" s="621">
        <v>0</v>
      </c>
      <c r="F104" s="619">
        <v>0</v>
      </c>
      <c r="G104" s="620">
        <v>0</v>
      </c>
      <c r="H104" s="622">
        <v>0</v>
      </c>
      <c r="I104" s="619">
        <v>0</v>
      </c>
      <c r="J104" s="620">
        <v>0</v>
      </c>
      <c r="K104" s="623">
        <v>12</v>
      </c>
    </row>
    <row r="105" spans="1:11" ht="14.4" customHeight="1" thickBot="1" x14ac:dyDescent="0.35">
      <c r="A105" s="641" t="s">
        <v>411</v>
      </c>
      <c r="B105" s="619">
        <v>924.84417446667703</v>
      </c>
      <c r="C105" s="619">
        <v>1109.0393300000001</v>
      </c>
      <c r="D105" s="620">
        <v>184.195155533323</v>
      </c>
      <c r="E105" s="621">
        <v>1.199163448955</v>
      </c>
      <c r="F105" s="619">
        <v>956.62815444560295</v>
      </c>
      <c r="G105" s="620">
        <v>956.62815444560295</v>
      </c>
      <c r="H105" s="622">
        <v>71.032309999999995</v>
      </c>
      <c r="I105" s="619">
        <v>952.52072999999996</v>
      </c>
      <c r="J105" s="620">
        <v>-4.1074244456019997</v>
      </c>
      <c r="K105" s="623">
        <v>0.995706352121</v>
      </c>
    </row>
    <row r="106" spans="1:11" ht="14.4" customHeight="1" thickBot="1" x14ac:dyDescent="0.35">
      <c r="A106" s="640" t="s">
        <v>412</v>
      </c>
      <c r="B106" s="624">
        <v>1361.2978346510399</v>
      </c>
      <c r="C106" s="624">
        <v>1178.4749999999999</v>
      </c>
      <c r="D106" s="625">
        <v>-182.82283465103799</v>
      </c>
      <c r="E106" s="631">
        <v>0.86569960665599999</v>
      </c>
      <c r="F106" s="624">
        <v>1314.8462517880901</v>
      </c>
      <c r="G106" s="625">
        <v>1314.8462517880901</v>
      </c>
      <c r="H106" s="627">
        <v>222.481660000001</v>
      </c>
      <c r="I106" s="624">
        <v>1279.03394</v>
      </c>
      <c r="J106" s="625">
        <v>-35.812311788087001</v>
      </c>
      <c r="K106" s="632">
        <v>0.97276311831899998</v>
      </c>
    </row>
    <row r="107" spans="1:11" ht="14.4" customHeight="1" thickBot="1" x14ac:dyDescent="0.35">
      <c r="A107" s="641" t="s">
        <v>413</v>
      </c>
      <c r="B107" s="619">
        <v>9.9999996850239992</v>
      </c>
      <c r="C107" s="619">
        <v>21.879000000000001</v>
      </c>
      <c r="D107" s="620">
        <v>11.879000314975</v>
      </c>
      <c r="E107" s="621">
        <v>2.1879000689130002</v>
      </c>
      <c r="F107" s="619">
        <v>62.364255929772</v>
      </c>
      <c r="G107" s="620">
        <v>62.364255929772</v>
      </c>
      <c r="H107" s="622">
        <v>1.6335</v>
      </c>
      <c r="I107" s="619">
        <v>28.4575</v>
      </c>
      <c r="J107" s="620">
        <v>-33.906755929771997</v>
      </c>
      <c r="K107" s="623">
        <v>0.45631106433800001</v>
      </c>
    </row>
    <row r="108" spans="1:11" ht="14.4" customHeight="1" thickBot="1" x14ac:dyDescent="0.35">
      <c r="A108" s="641" t="s">
        <v>414</v>
      </c>
      <c r="B108" s="619">
        <v>1070.9840312973499</v>
      </c>
      <c r="C108" s="619">
        <v>909.82261000000005</v>
      </c>
      <c r="D108" s="620">
        <v>-161.16142129734899</v>
      </c>
      <c r="E108" s="621">
        <v>0.849520238782</v>
      </c>
      <c r="F108" s="619">
        <v>887.59795585649704</v>
      </c>
      <c r="G108" s="620">
        <v>887.59795585649704</v>
      </c>
      <c r="H108" s="622">
        <v>198.25823000000099</v>
      </c>
      <c r="I108" s="619">
        <v>1001.40468</v>
      </c>
      <c r="J108" s="620">
        <v>113.806724143504</v>
      </c>
      <c r="K108" s="623">
        <v>1.128218776747</v>
      </c>
    </row>
    <row r="109" spans="1:11" ht="14.4" customHeight="1" thickBot="1" x14ac:dyDescent="0.35">
      <c r="A109" s="641" t="s">
        <v>415</v>
      </c>
      <c r="B109" s="619">
        <v>2.028548637109</v>
      </c>
      <c r="C109" s="619">
        <v>2.3420000000000001</v>
      </c>
      <c r="D109" s="620">
        <v>0.31345136288999997</v>
      </c>
      <c r="E109" s="621">
        <v>1.1545200135489999</v>
      </c>
      <c r="F109" s="619">
        <v>2.999995225393</v>
      </c>
      <c r="G109" s="620">
        <v>2.999995225393</v>
      </c>
      <c r="H109" s="622">
        <v>0</v>
      </c>
      <c r="I109" s="619">
        <v>1.8169999999999999</v>
      </c>
      <c r="J109" s="620">
        <v>-1.1829952253930001</v>
      </c>
      <c r="K109" s="623">
        <v>0.605667630608</v>
      </c>
    </row>
    <row r="110" spans="1:11" ht="14.4" customHeight="1" thickBot="1" x14ac:dyDescent="0.35">
      <c r="A110" s="641" t="s">
        <v>416</v>
      </c>
      <c r="B110" s="619">
        <v>6.1533182456490003</v>
      </c>
      <c r="C110" s="619">
        <v>1.8391999999999999</v>
      </c>
      <c r="D110" s="620">
        <v>-4.3141182456490004</v>
      </c>
      <c r="E110" s="621">
        <v>0.29889564078699998</v>
      </c>
      <c r="F110" s="619">
        <v>3.9848541474500001</v>
      </c>
      <c r="G110" s="620">
        <v>3.9848541474500001</v>
      </c>
      <c r="H110" s="622">
        <v>2.6116600000000001</v>
      </c>
      <c r="I110" s="619">
        <v>4.7291600000000003</v>
      </c>
      <c r="J110" s="620">
        <v>0.74430585254899995</v>
      </c>
      <c r="K110" s="623">
        <v>1.1867837127800001</v>
      </c>
    </row>
    <row r="111" spans="1:11" ht="14.4" customHeight="1" thickBot="1" x14ac:dyDescent="0.35">
      <c r="A111" s="641" t="s">
        <v>417</v>
      </c>
      <c r="B111" s="619">
        <v>272.13193678590602</v>
      </c>
      <c r="C111" s="619">
        <v>242.59218999999999</v>
      </c>
      <c r="D111" s="620">
        <v>-29.539746785904999</v>
      </c>
      <c r="E111" s="621">
        <v>0.891450642894</v>
      </c>
      <c r="F111" s="619">
        <v>357.89919062897502</v>
      </c>
      <c r="G111" s="620">
        <v>357.89919062897502</v>
      </c>
      <c r="H111" s="622">
        <v>19.978269999999998</v>
      </c>
      <c r="I111" s="619">
        <v>242.62559999999999</v>
      </c>
      <c r="J111" s="620">
        <v>-115.273590628975</v>
      </c>
      <c r="K111" s="623">
        <v>0.67791603432600001</v>
      </c>
    </row>
    <row r="112" spans="1:11" ht="14.4" customHeight="1" thickBot="1" x14ac:dyDescent="0.35">
      <c r="A112" s="640" t="s">
        <v>418</v>
      </c>
      <c r="B112" s="624">
        <v>0</v>
      </c>
      <c r="C112" s="624">
        <v>2.7970000000000002</v>
      </c>
      <c r="D112" s="625">
        <v>2.7970000000000002</v>
      </c>
      <c r="E112" s="626" t="s">
        <v>339</v>
      </c>
      <c r="F112" s="624">
        <v>0</v>
      </c>
      <c r="G112" s="625">
        <v>0</v>
      </c>
      <c r="H112" s="627">
        <v>7.1050800000000001</v>
      </c>
      <c r="I112" s="624">
        <v>7.6101799999999997</v>
      </c>
      <c r="J112" s="625">
        <v>7.6101799999999997</v>
      </c>
      <c r="K112" s="628" t="s">
        <v>313</v>
      </c>
    </row>
    <row r="113" spans="1:11" ht="14.4" customHeight="1" thickBot="1" x14ac:dyDescent="0.35">
      <c r="A113" s="641" t="s">
        <v>419</v>
      </c>
      <c r="B113" s="619">
        <v>0</v>
      </c>
      <c r="C113" s="619">
        <v>2.7970000000000002</v>
      </c>
      <c r="D113" s="620">
        <v>2.7970000000000002</v>
      </c>
      <c r="E113" s="629" t="s">
        <v>339</v>
      </c>
      <c r="F113" s="619">
        <v>0</v>
      </c>
      <c r="G113" s="620">
        <v>0</v>
      </c>
      <c r="H113" s="622">
        <v>0</v>
      </c>
      <c r="I113" s="619">
        <v>0</v>
      </c>
      <c r="J113" s="620">
        <v>0</v>
      </c>
      <c r="K113" s="630" t="s">
        <v>313</v>
      </c>
    </row>
    <row r="114" spans="1:11" ht="14.4" customHeight="1" thickBot="1" x14ac:dyDescent="0.35">
      <c r="A114" s="641" t="s">
        <v>420</v>
      </c>
      <c r="B114" s="619">
        <v>0</v>
      </c>
      <c r="C114" s="619">
        <v>0</v>
      </c>
      <c r="D114" s="620">
        <v>0</v>
      </c>
      <c r="E114" s="621">
        <v>1</v>
      </c>
      <c r="F114" s="619">
        <v>0</v>
      </c>
      <c r="G114" s="620">
        <v>0</v>
      </c>
      <c r="H114" s="622">
        <v>0.10508000000000001</v>
      </c>
      <c r="I114" s="619">
        <v>0.61017999999999994</v>
      </c>
      <c r="J114" s="620">
        <v>0.61017999999999994</v>
      </c>
      <c r="K114" s="630" t="s">
        <v>339</v>
      </c>
    </row>
    <row r="115" spans="1:11" ht="14.4" customHeight="1" thickBot="1" x14ac:dyDescent="0.35">
      <c r="A115" s="641" t="s">
        <v>421</v>
      </c>
      <c r="B115" s="619">
        <v>0</v>
      </c>
      <c r="C115" s="619">
        <v>0</v>
      </c>
      <c r="D115" s="620">
        <v>0</v>
      </c>
      <c r="E115" s="621">
        <v>1</v>
      </c>
      <c r="F115" s="619">
        <v>0</v>
      </c>
      <c r="G115" s="620">
        <v>0</v>
      </c>
      <c r="H115" s="622">
        <v>7</v>
      </c>
      <c r="I115" s="619">
        <v>7</v>
      </c>
      <c r="J115" s="620">
        <v>7</v>
      </c>
      <c r="K115" s="630" t="s">
        <v>339</v>
      </c>
    </row>
    <row r="116" spans="1:11" ht="14.4" customHeight="1" thickBot="1" x14ac:dyDescent="0.35">
      <c r="A116" s="638" t="s">
        <v>48</v>
      </c>
      <c r="B116" s="619">
        <v>71038.997762443702</v>
      </c>
      <c r="C116" s="619">
        <v>70780.704610000001</v>
      </c>
      <c r="D116" s="620">
        <v>-258.29315244365699</v>
      </c>
      <c r="E116" s="621">
        <v>0.99636406536400002</v>
      </c>
      <c r="F116" s="619">
        <v>71952.006495790105</v>
      </c>
      <c r="G116" s="620">
        <v>71952.006495790105</v>
      </c>
      <c r="H116" s="622">
        <v>7338.4134900000299</v>
      </c>
      <c r="I116" s="619">
        <v>74770.451069999996</v>
      </c>
      <c r="J116" s="620">
        <v>2818.4445742099201</v>
      </c>
      <c r="K116" s="623">
        <v>1.039171174112</v>
      </c>
    </row>
    <row r="117" spans="1:11" ht="14.4" customHeight="1" thickBot="1" x14ac:dyDescent="0.35">
      <c r="A117" s="644" t="s">
        <v>422</v>
      </c>
      <c r="B117" s="624">
        <v>52662.998341243103</v>
      </c>
      <c r="C117" s="624">
        <v>52966.03</v>
      </c>
      <c r="D117" s="625">
        <v>303.03165875686699</v>
      </c>
      <c r="E117" s="631">
        <v>1.00575416646</v>
      </c>
      <c r="F117" s="624">
        <v>53152.0047985356</v>
      </c>
      <c r="G117" s="625">
        <v>53152.0047985356</v>
      </c>
      <c r="H117" s="627">
        <v>5785.2750000000296</v>
      </c>
      <c r="I117" s="624">
        <v>55759.974000000002</v>
      </c>
      <c r="J117" s="625">
        <v>2607.9692014644002</v>
      </c>
      <c r="K117" s="632">
        <v>1.04906624334</v>
      </c>
    </row>
    <row r="118" spans="1:11" ht="14.4" customHeight="1" thickBot="1" x14ac:dyDescent="0.35">
      <c r="A118" s="640" t="s">
        <v>423</v>
      </c>
      <c r="B118" s="624">
        <v>52499.998346377201</v>
      </c>
      <c r="C118" s="624">
        <v>52863.326999999997</v>
      </c>
      <c r="D118" s="625">
        <v>363.328653622768</v>
      </c>
      <c r="E118" s="631">
        <v>1.006920546001</v>
      </c>
      <c r="F118" s="624">
        <v>52955.004780750598</v>
      </c>
      <c r="G118" s="625">
        <v>52955.004780750598</v>
      </c>
      <c r="H118" s="627">
        <v>5762.8180000000302</v>
      </c>
      <c r="I118" s="624">
        <v>55635.324000000001</v>
      </c>
      <c r="J118" s="625">
        <v>2680.3192192494498</v>
      </c>
      <c r="K118" s="632">
        <v>1.0506150312010001</v>
      </c>
    </row>
    <row r="119" spans="1:11" ht="14.4" customHeight="1" thickBot="1" x14ac:dyDescent="0.35">
      <c r="A119" s="641" t="s">
        <v>424</v>
      </c>
      <c r="B119" s="619">
        <v>52499.998346377201</v>
      </c>
      <c r="C119" s="619">
        <v>52863.326999999997</v>
      </c>
      <c r="D119" s="620">
        <v>363.328653622768</v>
      </c>
      <c r="E119" s="621">
        <v>1.006920546001</v>
      </c>
      <c r="F119" s="619">
        <v>52955.004780750598</v>
      </c>
      <c r="G119" s="620">
        <v>52955.004780750598</v>
      </c>
      <c r="H119" s="622">
        <v>5762.8180000000302</v>
      </c>
      <c r="I119" s="619">
        <v>55635.324000000001</v>
      </c>
      <c r="J119" s="620">
        <v>2680.3192192494498</v>
      </c>
      <c r="K119" s="623">
        <v>1.0506150312010001</v>
      </c>
    </row>
    <row r="120" spans="1:11" ht="14.4" customHeight="1" thickBot="1" x14ac:dyDescent="0.35">
      <c r="A120" s="640" t="s">
        <v>425</v>
      </c>
      <c r="B120" s="624">
        <v>0</v>
      </c>
      <c r="C120" s="624">
        <v>33.75</v>
      </c>
      <c r="D120" s="625">
        <v>33.75</v>
      </c>
      <c r="E120" s="626" t="s">
        <v>339</v>
      </c>
      <c r="F120" s="624">
        <v>45.000004062576998</v>
      </c>
      <c r="G120" s="625">
        <v>45.000004062576998</v>
      </c>
      <c r="H120" s="627">
        <v>3.75</v>
      </c>
      <c r="I120" s="624">
        <v>42.75</v>
      </c>
      <c r="J120" s="625">
        <v>-2.2500040625770001</v>
      </c>
      <c r="K120" s="632">
        <v>0.94999991423399999</v>
      </c>
    </row>
    <row r="121" spans="1:11" ht="14.4" customHeight="1" thickBot="1" x14ac:dyDescent="0.35">
      <c r="A121" s="641" t="s">
        <v>426</v>
      </c>
      <c r="B121" s="619">
        <v>0</v>
      </c>
      <c r="C121" s="619">
        <v>33.75</v>
      </c>
      <c r="D121" s="620">
        <v>33.75</v>
      </c>
      <c r="E121" s="629" t="s">
        <v>339</v>
      </c>
      <c r="F121" s="619">
        <v>45.000004062576998</v>
      </c>
      <c r="G121" s="620">
        <v>45.000004062576998</v>
      </c>
      <c r="H121" s="622">
        <v>3.75</v>
      </c>
      <c r="I121" s="619">
        <v>42.75</v>
      </c>
      <c r="J121" s="620">
        <v>-2.2500040625770001</v>
      </c>
      <c r="K121" s="623">
        <v>0.94999991423399999</v>
      </c>
    </row>
    <row r="122" spans="1:11" ht="14.4" customHeight="1" thickBot="1" x14ac:dyDescent="0.35">
      <c r="A122" s="640" t="s">
        <v>427</v>
      </c>
      <c r="B122" s="624">
        <v>162.99999486589499</v>
      </c>
      <c r="C122" s="624">
        <v>68.953000000000003</v>
      </c>
      <c r="D122" s="625">
        <v>-94.046994865895002</v>
      </c>
      <c r="E122" s="631">
        <v>0.42302455320100002</v>
      </c>
      <c r="F122" s="624">
        <v>152.000013722483</v>
      </c>
      <c r="G122" s="625">
        <v>152.000013722483</v>
      </c>
      <c r="H122" s="627">
        <v>18.707000000000001</v>
      </c>
      <c r="I122" s="624">
        <v>81.900000000000006</v>
      </c>
      <c r="J122" s="625">
        <v>-70.100013722482004</v>
      </c>
      <c r="K122" s="632">
        <v>0.53881574082899997</v>
      </c>
    </row>
    <row r="123" spans="1:11" ht="14.4" customHeight="1" thickBot="1" x14ac:dyDescent="0.35">
      <c r="A123" s="641" t="s">
        <v>428</v>
      </c>
      <c r="B123" s="619">
        <v>162.99999486589499</v>
      </c>
      <c r="C123" s="619">
        <v>68.953000000000003</v>
      </c>
      <c r="D123" s="620">
        <v>-94.046994865895002</v>
      </c>
      <c r="E123" s="621">
        <v>0.42302455320100002</v>
      </c>
      <c r="F123" s="619">
        <v>152.000013722483</v>
      </c>
      <c r="G123" s="620">
        <v>152.000013722483</v>
      </c>
      <c r="H123" s="622">
        <v>18.707000000000001</v>
      </c>
      <c r="I123" s="619">
        <v>81.900000000000006</v>
      </c>
      <c r="J123" s="620">
        <v>-70.100013722482004</v>
      </c>
      <c r="K123" s="623">
        <v>0.53881574082899997</v>
      </c>
    </row>
    <row r="124" spans="1:11" ht="14.4" customHeight="1" thickBot="1" x14ac:dyDescent="0.35">
      <c r="A124" s="639" t="s">
        <v>429</v>
      </c>
      <c r="B124" s="619">
        <v>17850.999437736798</v>
      </c>
      <c r="C124" s="619">
        <v>17285.35326</v>
      </c>
      <c r="D124" s="620">
        <v>-565.64617773675502</v>
      </c>
      <c r="E124" s="621">
        <v>0.96831291268999997</v>
      </c>
      <c r="F124" s="619">
        <v>18005.001625482299</v>
      </c>
      <c r="G124" s="620">
        <v>18005.001625482299</v>
      </c>
      <c r="H124" s="622">
        <v>1466.41400000001</v>
      </c>
      <c r="I124" s="619">
        <v>18174.716619999999</v>
      </c>
      <c r="J124" s="620">
        <v>169.71499451772999</v>
      </c>
      <c r="K124" s="623">
        <v>1.009425991624</v>
      </c>
    </row>
    <row r="125" spans="1:11" ht="14.4" customHeight="1" thickBot="1" x14ac:dyDescent="0.35">
      <c r="A125" s="640" t="s">
        <v>430</v>
      </c>
      <c r="B125" s="624">
        <v>4725.9998511424501</v>
      </c>
      <c r="C125" s="624">
        <v>4757.6850100000001</v>
      </c>
      <c r="D125" s="625">
        <v>31.685158857548</v>
      </c>
      <c r="E125" s="631">
        <v>1.006704435009</v>
      </c>
      <c r="F125" s="624">
        <v>4766.0004302720699</v>
      </c>
      <c r="G125" s="625">
        <v>4766.0004302720699</v>
      </c>
      <c r="H125" s="627">
        <v>518.65700000000197</v>
      </c>
      <c r="I125" s="624">
        <v>5007.1852200000003</v>
      </c>
      <c r="J125" s="625">
        <v>241.184789727934</v>
      </c>
      <c r="K125" s="632">
        <v>1.050605280728</v>
      </c>
    </row>
    <row r="126" spans="1:11" ht="14.4" customHeight="1" thickBot="1" x14ac:dyDescent="0.35">
      <c r="A126" s="641" t="s">
        <v>431</v>
      </c>
      <c r="B126" s="619">
        <v>4725.9998511424501</v>
      </c>
      <c r="C126" s="619">
        <v>4757.6850100000001</v>
      </c>
      <c r="D126" s="620">
        <v>31.685158857548</v>
      </c>
      <c r="E126" s="621">
        <v>1.006704435009</v>
      </c>
      <c r="F126" s="619">
        <v>4766.0004302720699</v>
      </c>
      <c r="G126" s="620">
        <v>4766.0004302720699</v>
      </c>
      <c r="H126" s="622">
        <v>518.65700000000197</v>
      </c>
      <c r="I126" s="619">
        <v>5007.1852200000003</v>
      </c>
      <c r="J126" s="620">
        <v>241.184789727934</v>
      </c>
      <c r="K126" s="623">
        <v>1.050605280728</v>
      </c>
    </row>
    <row r="127" spans="1:11" ht="14.4" customHeight="1" thickBot="1" x14ac:dyDescent="0.35">
      <c r="A127" s="640" t="s">
        <v>432</v>
      </c>
      <c r="B127" s="624">
        <v>13124.9995865943</v>
      </c>
      <c r="C127" s="624">
        <v>12527.668250000001</v>
      </c>
      <c r="D127" s="625">
        <v>-597.33133659430905</v>
      </c>
      <c r="E127" s="631">
        <v>0.95448903958700004</v>
      </c>
      <c r="F127" s="624">
        <v>13239.0011952102</v>
      </c>
      <c r="G127" s="625">
        <v>13239.0011952102</v>
      </c>
      <c r="H127" s="627">
        <v>947.75700000000404</v>
      </c>
      <c r="I127" s="624">
        <v>13167.5314</v>
      </c>
      <c r="J127" s="625">
        <v>-71.469795210209995</v>
      </c>
      <c r="K127" s="632">
        <v>0.99460157196400001</v>
      </c>
    </row>
    <row r="128" spans="1:11" ht="14.4" customHeight="1" thickBot="1" x14ac:dyDescent="0.35">
      <c r="A128" s="641" t="s">
        <v>433</v>
      </c>
      <c r="B128" s="619">
        <v>13124.9995865943</v>
      </c>
      <c r="C128" s="619">
        <v>12527.668250000001</v>
      </c>
      <c r="D128" s="620">
        <v>-597.33133659430905</v>
      </c>
      <c r="E128" s="621">
        <v>0.95448903958700004</v>
      </c>
      <c r="F128" s="619">
        <v>13239.0011952102</v>
      </c>
      <c r="G128" s="620">
        <v>13239.0011952102</v>
      </c>
      <c r="H128" s="622">
        <v>947.75700000000404</v>
      </c>
      <c r="I128" s="619">
        <v>13167.5314</v>
      </c>
      <c r="J128" s="620">
        <v>-71.469795210209995</v>
      </c>
      <c r="K128" s="623">
        <v>0.99460157196400001</v>
      </c>
    </row>
    <row r="129" spans="1:11" ht="14.4" customHeight="1" thickBot="1" x14ac:dyDescent="0.35">
      <c r="A129" s="639" t="s">
        <v>434</v>
      </c>
      <c r="B129" s="619">
        <v>524.99998346377197</v>
      </c>
      <c r="C129" s="619">
        <v>529.32135000000005</v>
      </c>
      <c r="D129" s="620">
        <v>4.321366536227</v>
      </c>
      <c r="E129" s="621">
        <v>1.0082311746129999</v>
      </c>
      <c r="F129" s="619">
        <v>795.00007177219697</v>
      </c>
      <c r="G129" s="620">
        <v>795.000071772198</v>
      </c>
      <c r="H129" s="622">
        <v>86.724490000000003</v>
      </c>
      <c r="I129" s="619">
        <v>835.76044999999999</v>
      </c>
      <c r="J129" s="620">
        <v>40.760378227802001</v>
      </c>
      <c r="K129" s="623">
        <v>1.0512709113809999</v>
      </c>
    </row>
    <row r="130" spans="1:11" ht="14.4" customHeight="1" thickBot="1" x14ac:dyDescent="0.35">
      <c r="A130" s="640" t="s">
        <v>435</v>
      </c>
      <c r="B130" s="624">
        <v>524.99998346377197</v>
      </c>
      <c r="C130" s="624">
        <v>529.32135000000005</v>
      </c>
      <c r="D130" s="625">
        <v>4.321366536227</v>
      </c>
      <c r="E130" s="631">
        <v>1.0082311746129999</v>
      </c>
      <c r="F130" s="624">
        <v>795.00007177219697</v>
      </c>
      <c r="G130" s="625">
        <v>795.000071772198</v>
      </c>
      <c r="H130" s="627">
        <v>86.724490000000003</v>
      </c>
      <c r="I130" s="624">
        <v>835.76044999999999</v>
      </c>
      <c r="J130" s="625">
        <v>40.760378227802001</v>
      </c>
      <c r="K130" s="632">
        <v>1.0512709113809999</v>
      </c>
    </row>
    <row r="131" spans="1:11" ht="14.4" customHeight="1" thickBot="1" x14ac:dyDescent="0.35">
      <c r="A131" s="641" t="s">
        <v>436</v>
      </c>
      <c r="B131" s="619">
        <v>524.99998346377197</v>
      </c>
      <c r="C131" s="619">
        <v>529.32135000000005</v>
      </c>
      <c r="D131" s="620">
        <v>4.321366536227</v>
      </c>
      <c r="E131" s="621">
        <v>1.0082311746129999</v>
      </c>
      <c r="F131" s="619">
        <v>795.00007177219697</v>
      </c>
      <c r="G131" s="620">
        <v>795.000071772198</v>
      </c>
      <c r="H131" s="622">
        <v>86.724490000000003</v>
      </c>
      <c r="I131" s="619">
        <v>835.76044999999999</v>
      </c>
      <c r="J131" s="620">
        <v>40.760378227802001</v>
      </c>
      <c r="K131" s="623">
        <v>1.0512709113809999</v>
      </c>
    </row>
    <row r="132" spans="1:11" ht="14.4" customHeight="1" thickBot="1" x14ac:dyDescent="0.35">
      <c r="A132" s="638" t="s">
        <v>437</v>
      </c>
      <c r="B132" s="619">
        <v>0</v>
      </c>
      <c r="C132" s="619">
        <v>202.34123</v>
      </c>
      <c r="D132" s="620">
        <v>202.34123</v>
      </c>
      <c r="E132" s="629" t="s">
        <v>313</v>
      </c>
      <c r="F132" s="619">
        <v>0</v>
      </c>
      <c r="G132" s="620">
        <v>0</v>
      </c>
      <c r="H132" s="622">
        <v>26.034780000000001</v>
      </c>
      <c r="I132" s="619">
        <v>203.00971999999999</v>
      </c>
      <c r="J132" s="620">
        <v>203.00971999999999</v>
      </c>
      <c r="K132" s="630" t="s">
        <v>313</v>
      </c>
    </row>
    <row r="133" spans="1:11" ht="14.4" customHeight="1" thickBot="1" x14ac:dyDescent="0.35">
      <c r="A133" s="639" t="s">
        <v>438</v>
      </c>
      <c r="B133" s="619">
        <v>0</v>
      </c>
      <c r="C133" s="619">
        <v>202.34123</v>
      </c>
      <c r="D133" s="620">
        <v>202.34123</v>
      </c>
      <c r="E133" s="629" t="s">
        <v>313</v>
      </c>
      <c r="F133" s="619">
        <v>0</v>
      </c>
      <c r="G133" s="620">
        <v>0</v>
      </c>
      <c r="H133" s="622">
        <v>26.034780000000001</v>
      </c>
      <c r="I133" s="619">
        <v>203.00971999999999</v>
      </c>
      <c r="J133" s="620">
        <v>203.00971999999999</v>
      </c>
      <c r="K133" s="630" t="s">
        <v>313</v>
      </c>
    </row>
    <row r="134" spans="1:11" ht="14.4" customHeight="1" thickBot="1" x14ac:dyDescent="0.35">
      <c r="A134" s="640" t="s">
        <v>439</v>
      </c>
      <c r="B134" s="624">
        <v>0</v>
      </c>
      <c r="C134" s="624">
        <v>68.149230000000003</v>
      </c>
      <c r="D134" s="625">
        <v>68.149230000000003</v>
      </c>
      <c r="E134" s="626" t="s">
        <v>313</v>
      </c>
      <c r="F134" s="624">
        <v>0</v>
      </c>
      <c r="G134" s="625">
        <v>0</v>
      </c>
      <c r="H134" s="627">
        <v>12.724780000000001</v>
      </c>
      <c r="I134" s="624">
        <v>115.83571999999999</v>
      </c>
      <c r="J134" s="625">
        <v>115.83571999999999</v>
      </c>
      <c r="K134" s="628" t="s">
        <v>313</v>
      </c>
    </row>
    <row r="135" spans="1:11" ht="14.4" customHeight="1" thickBot="1" x14ac:dyDescent="0.35">
      <c r="A135" s="641" t="s">
        <v>440</v>
      </c>
      <c r="B135" s="619">
        <v>0</v>
      </c>
      <c r="C135" s="619">
        <v>2.1335000000000002</v>
      </c>
      <c r="D135" s="620">
        <v>2.1335000000000002</v>
      </c>
      <c r="E135" s="629" t="s">
        <v>313</v>
      </c>
      <c r="F135" s="619">
        <v>0</v>
      </c>
      <c r="G135" s="620">
        <v>0</v>
      </c>
      <c r="H135" s="622">
        <v>11.92578</v>
      </c>
      <c r="I135" s="619">
        <v>16.156079999999999</v>
      </c>
      <c r="J135" s="620">
        <v>16.156079999999999</v>
      </c>
      <c r="K135" s="630" t="s">
        <v>313</v>
      </c>
    </row>
    <row r="136" spans="1:11" ht="14.4" customHeight="1" thickBot="1" x14ac:dyDescent="0.35">
      <c r="A136" s="641" t="s">
        <v>441</v>
      </c>
      <c r="B136" s="619">
        <v>0</v>
      </c>
      <c r="C136" s="619">
        <v>-2.7967300000000002</v>
      </c>
      <c r="D136" s="620">
        <v>-2.7967300000000002</v>
      </c>
      <c r="E136" s="629" t="s">
        <v>339</v>
      </c>
      <c r="F136" s="619">
        <v>0</v>
      </c>
      <c r="G136" s="620">
        <v>0</v>
      </c>
      <c r="H136" s="622">
        <v>0</v>
      </c>
      <c r="I136" s="619">
        <v>0</v>
      </c>
      <c r="J136" s="620">
        <v>0</v>
      </c>
      <c r="K136" s="630" t="s">
        <v>313</v>
      </c>
    </row>
    <row r="137" spans="1:11" ht="14.4" customHeight="1" thickBot="1" x14ac:dyDescent="0.35">
      <c r="A137" s="641" t="s">
        <v>442</v>
      </c>
      <c r="B137" s="619">
        <v>0</v>
      </c>
      <c r="C137" s="619">
        <v>0</v>
      </c>
      <c r="D137" s="620">
        <v>0</v>
      </c>
      <c r="E137" s="629" t="s">
        <v>313</v>
      </c>
      <c r="F137" s="619">
        <v>0</v>
      </c>
      <c r="G137" s="620">
        <v>0</v>
      </c>
      <c r="H137" s="622">
        <v>0</v>
      </c>
      <c r="I137" s="619">
        <v>30.45</v>
      </c>
      <c r="J137" s="620">
        <v>30.45</v>
      </c>
      <c r="K137" s="630" t="s">
        <v>339</v>
      </c>
    </row>
    <row r="138" spans="1:11" ht="14.4" customHeight="1" thickBot="1" x14ac:dyDescent="0.35">
      <c r="A138" s="641" t="s">
        <v>443</v>
      </c>
      <c r="B138" s="619">
        <v>0</v>
      </c>
      <c r="C138" s="619">
        <v>55.597000000000001</v>
      </c>
      <c r="D138" s="620">
        <v>55.597000000000001</v>
      </c>
      <c r="E138" s="629" t="s">
        <v>313</v>
      </c>
      <c r="F138" s="619">
        <v>0</v>
      </c>
      <c r="G138" s="620">
        <v>0</v>
      </c>
      <c r="H138" s="622">
        <v>0.79900000000000004</v>
      </c>
      <c r="I138" s="619">
        <v>56.994999999999997</v>
      </c>
      <c r="J138" s="620">
        <v>56.994999999999997</v>
      </c>
      <c r="K138" s="630" t="s">
        <v>313</v>
      </c>
    </row>
    <row r="139" spans="1:11" ht="14.4" customHeight="1" thickBot="1" x14ac:dyDescent="0.35">
      <c r="A139" s="641" t="s">
        <v>444</v>
      </c>
      <c r="B139" s="619">
        <v>0</v>
      </c>
      <c r="C139" s="619">
        <v>0.4</v>
      </c>
      <c r="D139" s="620">
        <v>0.4</v>
      </c>
      <c r="E139" s="629" t="s">
        <v>313</v>
      </c>
      <c r="F139" s="619">
        <v>0</v>
      </c>
      <c r="G139" s="620">
        <v>0</v>
      </c>
      <c r="H139" s="622">
        <v>0</v>
      </c>
      <c r="I139" s="619">
        <v>0.22</v>
      </c>
      <c r="J139" s="620">
        <v>0.22</v>
      </c>
      <c r="K139" s="630" t="s">
        <v>313</v>
      </c>
    </row>
    <row r="140" spans="1:11" ht="14.4" customHeight="1" thickBot="1" x14ac:dyDescent="0.35">
      <c r="A140" s="641" t="s">
        <v>445</v>
      </c>
      <c r="B140" s="619">
        <v>0</v>
      </c>
      <c r="C140" s="619">
        <v>12.81546</v>
      </c>
      <c r="D140" s="620">
        <v>12.81546</v>
      </c>
      <c r="E140" s="629" t="s">
        <v>339</v>
      </c>
      <c r="F140" s="619">
        <v>0</v>
      </c>
      <c r="G140" s="620">
        <v>0</v>
      </c>
      <c r="H140" s="622">
        <v>0</v>
      </c>
      <c r="I140" s="619">
        <v>12.01464</v>
      </c>
      <c r="J140" s="620">
        <v>12.01464</v>
      </c>
      <c r="K140" s="630" t="s">
        <v>313</v>
      </c>
    </row>
    <row r="141" spans="1:11" ht="14.4" customHeight="1" thickBot="1" x14ac:dyDescent="0.35">
      <c r="A141" s="643" t="s">
        <v>446</v>
      </c>
      <c r="B141" s="619">
        <v>0</v>
      </c>
      <c r="C141" s="619">
        <v>31.306000000000001</v>
      </c>
      <c r="D141" s="620">
        <v>31.306000000000001</v>
      </c>
      <c r="E141" s="629" t="s">
        <v>339</v>
      </c>
      <c r="F141" s="619">
        <v>0</v>
      </c>
      <c r="G141" s="620">
        <v>0</v>
      </c>
      <c r="H141" s="622">
        <v>0</v>
      </c>
      <c r="I141" s="619">
        <v>0</v>
      </c>
      <c r="J141" s="620">
        <v>0</v>
      </c>
      <c r="K141" s="630" t="s">
        <v>313</v>
      </c>
    </row>
    <row r="142" spans="1:11" ht="14.4" customHeight="1" thickBot="1" x14ac:dyDescent="0.35">
      <c r="A142" s="641" t="s">
        <v>447</v>
      </c>
      <c r="B142" s="619">
        <v>0</v>
      </c>
      <c r="C142" s="619">
        <v>31.306000000000001</v>
      </c>
      <c r="D142" s="620">
        <v>31.306000000000001</v>
      </c>
      <c r="E142" s="629" t="s">
        <v>339</v>
      </c>
      <c r="F142" s="619">
        <v>0</v>
      </c>
      <c r="G142" s="620">
        <v>0</v>
      </c>
      <c r="H142" s="622">
        <v>0</v>
      </c>
      <c r="I142" s="619">
        <v>0</v>
      </c>
      <c r="J142" s="620">
        <v>0</v>
      </c>
      <c r="K142" s="630" t="s">
        <v>313</v>
      </c>
    </row>
    <row r="143" spans="1:11" ht="14.4" customHeight="1" thickBot="1" x14ac:dyDescent="0.35">
      <c r="A143" s="643" t="s">
        <v>448</v>
      </c>
      <c r="B143" s="619">
        <v>0</v>
      </c>
      <c r="C143" s="619">
        <v>29.492000000000001</v>
      </c>
      <c r="D143" s="620">
        <v>29.492000000000001</v>
      </c>
      <c r="E143" s="629" t="s">
        <v>313</v>
      </c>
      <c r="F143" s="619">
        <v>0</v>
      </c>
      <c r="G143" s="620">
        <v>0</v>
      </c>
      <c r="H143" s="622">
        <v>8.8000000000000007</v>
      </c>
      <c r="I143" s="619">
        <v>27.6</v>
      </c>
      <c r="J143" s="620">
        <v>27.6</v>
      </c>
      <c r="K143" s="630" t="s">
        <v>313</v>
      </c>
    </row>
    <row r="144" spans="1:11" ht="14.4" customHeight="1" thickBot="1" x14ac:dyDescent="0.35">
      <c r="A144" s="641" t="s">
        <v>449</v>
      </c>
      <c r="B144" s="619">
        <v>0</v>
      </c>
      <c r="C144" s="619">
        <v>29.492000000000001</v>
      </c>
      <c r="D144" s="620">
        <v>29.492000000000001</v>
      </c>
      <c r="E144" s="629" t="s">
        <v>313</v>
      </c>
      <c r="F144" s="619">
        <v>0</v>
      </c>
      <c r="G144" s="620">
        <v>0</v>
      </c>
      <c r="H144" s="622">
        <v>8.8000000000000007</v>
      </c>
      <c r="I144" s="619">
        <v>27.6</v>
      </c>
      <c r="J144" s="620">
        <v>27.6</v>
      </c>
      <c r="K144" s="630" t="s">
        <v>313</v>
      </c>
    </row>
    <row r="145" spans="1:11" ht="14.4" customHeight="1" thickBot="1" x14ac:dyDescent="0.35">
      <c r="A145" s="643" t="s">
        <v>450</v>
      </c>
      <c r="B145" s="619">
        <v>0</v>
      </c>
      <c r="C145" s="619">
        <v>2.6</v>
      </c>
      <c r="D145" s="620">
        <v>2.6</v>
      </c>
      <c r="E145" s="629" t="s">
        <v>313</v>
      </c>
      <c r="F145" s="619">
        <v>0</v>
      </c>
      <c r="G145" s="620">
        <v>0</v>
      </c>
      <c r="H145" s="622">
        <v>4.51</v>
      </c>
      <c r="I145" s="619">
        <v>9.56</v>
      </c>
      <c r="J145" s="620">
        <v>9.56</v>
      </c>
      <c r="K145" s="630" t="s">
        <v>313</v>
      </c>
    </row>
    <row r="146" spans="1:11" ht="14.4" customHeight="1" thickBot="1" x14ac:dyDescent="0.35">
      <c r="A146" s="641" t="s">
        <v>451</v>
      </c>
      <c r="B146" s="619">
        <v>0</v>
      </c>
      <c r="C146" s="619">
        <v>2.6</v>
      </c>
      <c r="D146" s="620">
        <v>2.6</v>
      </c>
      <c r="E146" s="629" t="s">
        <v>313</v>
      </c>
      <c r="F146" s="619">
        <v>0</v>
      </c>
      <c r="G146" s="620">
        <v>0</v>
      </c>
      <c r="H146" s="622">
        <v>4.51</v>
      </c>
      <c r="I146" s="619">
        <v>9.56</v>
      </c>
      <c r="J146" s="620">
        <v>9.56</v>
      </c>
      <c r="K146" s="630" t="s">
        <v>313</v>
      </c>
    </row>
    <row r="147" spans="1:11" ht="14.4" customHeight="1" thickBot="1" x14ac:dyDescent="0.35">
      <c r="A147" s="643" t="s">
        <v>452</v>
      </c>
      <c r="B147" s="619">
        <v>0</v>
      </c>
      <c r="C147" s="619">
        <v>70.793999999999997</v>
      </c>
      <c r="D147" s="620">
        <v>70.793999999999997</v>
      </c>
      <c r="E147" s="629" t="s">
        <v>339</v>
      </c>
      <c r="F147" s="619">
        <v>0</v>
      </c>
      <c r="G147" s="620">
        <v>0</v>
      </c>
      <c r="H147" s="622">
        <v>0</v>
      </c>
      <c r="I147" s="619">
        <v>50.014000000000003</v>
      </c>
      <c r="J147" s="620">
        <v>50.014000000000003</v>
      </c>
      <c r="K147" s="630" t="s">
        <v>313</v>
      </c>
    </row>
    <row r="148" spans="1:11" ht="14.4" customHeight="1" thickBot="1" x14ac:dyDescent="0.35">
      <c r="A148" s="641" t="s">
        <v>453</v>
      </c>
      <c r="B148" s="619">
        <v>0</v>
      </c>
      <c r="C148" s="619">
        <v>70.793999999999997</v>
      </c>
      <c r="D148" s="620">
        <v>70.793999999999997</v>
      </c>
      <c r="E148" s="629" t="s">
        <v>339</v>
      </c>
      <c r="F148" s="619">
        <v>0</v>
      </c>
      <c r="G148" s="620">
        <v>0</v>
      </c>
      <c r="H148" s="622">
        <v>0</v>
      </c>
      <c r="I148" s="619">
        <v>50.014000000000003</v>
      </c>
      <c r="J148" s="620">
        <v>50.014000000000003</v>
      </c>
      <c r="K148" s="630" t="s">
        <v>313</v>
      </c>
    </row>
    <row r="149" spans="1:11" ht="14.4" customHeight="1" thickBot="1" x14ac:dyDescent="0.35">
      <c r="A149" s="638" t="s">
        <v>454</v>
      </c>
      <c r="B149" s="619">
        <v>7130.1090513686604</v>
      </c>
      <c r="C149" s="619">
        <v>7412.90744</v>
      </c>
      <c r="D149" s="620">
        <v>282.79838863134</v>
      </c>
      <c r="E149" s="621">
        <v>1.039662561483</v>
      </c>
      <c r="F149" s="619">
        <v>7050.0733425548196</v>
      </c>
      <c r="G149" s="620">
        <v>7050.0733425548196</v>
      </c>
      <c r="H149" s="622">
        <v>646.20550000000298</v>
      </c>
      <c r="I149" s="619">
        <v>7255.47757</v>
      </c>
      <c r="J149" s="620">
        <v>205.40422744518</v>
      </c>
      <c r="K149" s="623">
        <v>1.0291350483120001</v>
      </c>
    </row>
    <row r="150" spans="1:11" ht="14.4" customHeight="1" thickBot="1" x14ac:dyDescent="0.35">
      <c r="A150" s="639" t="s">
        <v>455</v>
      </c>
      <c r="B150" s="619">
        <v>7114.1090513686604</v>
      </c>
      <c r="C150" s="619">
        <v>7167.3069999999998</v>
      </c>
      <c r="D150" s="620">
        <v>53.197948631340999</v>
      </c>
      <c r="E150" s="621">
        <v>1.0074778089909999</v>
      </c>
      <c r="F150" s="619">
        <v>7004.01617405461</v>
      </c>
      <c r="G150" s="620">
        <v>7004.01617405461</v>
      </c>
      <c r="H150" s="622">
        <v>586.43000000000302</v>
      </c>
      <c r="I150" s="619">
        <v>7032.9669999999996</v>
      </c>
      <c r="J150" s="620">
        <v>28.950825945390999</v>
      </c>
      <c r="K150" s="623">
        <v>1.004133460749</v>
      </c>
    </row>
    <row r="151" spans="1:11" ht="14.4" customHeight="1" thickBot="1" x14ac:dyDescent="0.35">
      <c r="A151" s="640" t="s">
        <v>456</v>
      </c>
      <c r="B151" s="624">
        <v>7114.1090513686604</v>
      </c>
      <c r="C151" s="624">
        <v>7160.241</v>
      </c>
      <c r="D151" s="625">
        <v>46.131948631341999</v>
      </c>
      <c r="E151" s="631">
        <v>1.0064845714749999</v>
      </c>
      <c r="F151" s="624">
        <v>7004.01617405461</v>
      </c>
      <c r="G151" s="625">
        <v>7004.01617405461</v>
      </c>
      <c r="H151" s="627">
        <v>586.43000000000302</v>
      </c>
      <c r="I151" s="624">
        <v>7024.4179999999997</v>
      </c>
      <c r="J151" s="625">
        <v>20.401825945391</v>
      </c>
      <c r="K151" s="632">
        <v>1.0029128753330001</v>
      </c>
    </row>
    <row r="152" spans="1:11" ht="14.4" customHeight="1" thickBot="1" x14ac:dyDescent="0.35">
      <c r="A152" s="641" t="s">
        <v>457</v>
      </c>
      <c r="B152" s="619">
        <v>173.99999451941801</v>
      </c>
      <c r="C152" s="619">
        <v>174.15199999999999</v>
      </c>
      <c r="D152" s="620">
        <v>0.152005480581</v>
      </c>
      <c r="E152" s="621">
        <v>1.0008735947430001</v>
      </c>
      <c r="F152" s="619">
        <v>175.00040412043899</v>
      </c>
      <c r="G152" s="620">
        <v>175.00040412043899</v>
      </c>
      <c r="H152" s="622">
        <v>18.574999999999999</v>
      </c>
      <c r="I152" s="619">
        <v>188.26400000000001</v>
      </c>
      <c r="J152" s="620">
        <v>13.26359587956</v>
      </c>
      <c r="K152" s="623">
        <v>1.0757918014309999</v>
      </c>
    </row>
    <row r="153" spans="1:11" ht="14.4" customHeight="1" thickBot="1" x14ac:dyDescent="0.35">
      <c r="A153" s="641" t="s">
        <v>458</v>
      </c>
      <c r="B153" s="619">
        <v>1301.9999589901199</v>
      </c>
      <c r="C153" s="619">
        <v>1344.904</v>
      </c>
      <c r="D153" s="620">
        <v>42.904041009882</v>
      </c>
      <c r="E153" s="621">
        <v>1.0329524134870001</v>
      </c>
      <c r="F153" s="619">
        <v>1299.00299972829</v>
      </c>
      <c r="G153" s="620">
        <v>1299.00299972829</v>
      </c>
      <c r="H153" s="622">
        <v>106.695000000001</v>
      </c>
      <c r="I153" s="619">
        <v>1298.2739999999999</v>
      </c>
      <c r="J153" s="620">
        <v>-0.72899972828899995</v>
      </c>
      <c r="K153" s="623">
        <v>0.99943880058099999</v>
      </c>
    </row>
    <row r="154" spans="1:11" ht="14.4" customHeight="1" thickBot="1" x14ac:dyDescent="0.35">
      <c r="A154" s="641" t="s">
        <v>459</v>
      </c>
      <c r="B154" s="619">
        <v>3.122344586503</v>
      </c>
      <c r="C154" s="619">
        <v>4.5599999999999996</v>
      </c>
      <c r="D154" s="620">
        <v>1.437655413496</v>
      </c>
      <c r="E154" s="621">
        <v>1.4604409839029999</v>
      </c>
      <c r="F154" s="619">
        <v>3.0000069277780002</v>
      </c>
      <c r="G154" s="620">
        <v>3.0000069277780002</v>
      </c>
      <c r="H154" s="622">
        <v>0.38</v>
      </c>
      <c r="I154" s="619">
        <v>4.5599999999999996</v>
      </c>
      <c r="J154" s="620">
        <v>1.559993072221</v>
      </c>
      <c r="K154" s="623">
        <v>1.5199964899330001</v>
      </c>
    </row>
    <row r="155" spans="1:11" ht="14.4" customHeight="1" thickBot="1" x14ac:dyDescent="0.35">
      <c r="A155" s="641" t="s">
        <v>460</v>
      </c>
      <c r="B155" s="619">
        <v>1127.98689523236</v>
      </c>
      <c r="C155" s="619">
        <v>1131.1320000000001</v>
      </c>
      <c r="D155" s="620">
        <v>3.145104767641</v>
      </c>
      <c r="E155" s="621">
        <v>1.0027882458390001</v>
      </c>
      <c r="F155" s="619">
        <v>1139.00263024675</v>
      </c>
      <c r="G155" s="620">
        <v>1139.00263024675</v>
      </c>
      <c r="H155" s="622">
        <v>96.665999999999997</v>
      </c>
      <c r="I155" s="619">
        <v>1145.5239999999999</v>
      </c>
      <c r="J155" s="620">
        <v>6.5213697532539996</v>
      </c>
      <c r="K155" s="623">
        <v>1.005725508949</v>
      </c>
    </row>
    <row r="156" spans="1:11" ht="14.4" customHeight="1" thickBot="1" x14ac:dyDescent="0.35">
      <c r="A156" s="641" t="s">
        <v>461</v>
      </c>
      <c r="B156" s="619">
        <v>4439.9998601506004</v>
      </c>
      <c r="C156" s="619">
        <v>4438.433</v>
      </c>
      <c r="D156" s="620">
        <v>-1.5668601505990001</v>
      </c>
      <c r="E156" s="621">
        <v>0.99964710355800002</v>
      </c>
      <c r="F156" s="619">
        <v>4369.0100891554303</v>
      </c>
      <c r="G156" s="620">
        <v>4369.0100891554303</v>
      </c>
      <c r="H156" s="622">
        <v>362.58900000000199</v>
      </c>
      <c r="I156" s="619">
        <v>4369.4960000000001</v>
      </c>
      <c r="J156" s="620">
        <v>0.48591084457599998</v>
      </c>
      <c r="K156" s="623">
        <v>1.0001112176060001</v>
      </c>
    </row>
    <row r="157" spans="1:11" ht="14.4" customHeight="1" thickBot="1" x14ac:dyDescent="0.35">
      <c r="A157" s="641" t="s">
        <v>462</v>
      </c>
      <c r="B157" s="619">
        <v>66.999997889659994</v>
      </c>
      <c r="C157" s="619">
        <v>67.06</v>
      </c>
      <c r="D157" s="620">
        <v>6.0002110338999999E-2</v>
      </c>
      <c r="E157" s="621">
        <v>1.000895553913</v>
      </c>
      <c r="F157" s="619">
        <v>19.000043875932999</v>
      </c>
      <c r="G157" s="620">
        <v>19.000043875932999</v>
      </c>
      <c r="H157" s="622">
        <v>1.5249999999999999</v>
      </c>
      <c r="I157" s="619">
        <v>18.3</v>
      </c>
      <c r="J157" s="620">
        <v>-0.70004387593299999</v>
      </c>
      <c r="K157" s="623">
        <v>0.96315567055999995</v>
      </c>
    </row>
    <row r="158" spans="1:11" ht="14.4" customHeight="1" thickBot="1" x14ac:dyDescent="0.35">
      <c r="A158" s="640" t="s">
        <v>463</v>
      </c>
      <c r="B158" s="624">
        <v>0</v>
      </c>
      <c r="C158" s="624">
        <v>7.0659999999999998</v>
      </c>
      <c r="D158" s="625">
        <v>7.0659999999999998</v>
      </c>
      <c r="E158" s="626" t="s">
        <v>313</v>
      </c>
      <c r="F158" s="624">
        <v>0</v>
      </c>
      <c r="G158" s="625">
        <v>0</v>
      </c>
      <c r="H158" s="627">
        <v>0</v>
      </c>
      <c r="I158" s="624">
        <v>8.5489999999999995</v>
      </c>
      <c r="J158" s="625">
        <v>8.5489999999999995</v>
      </c>
      <c r="K158" s="628" t="s">
        <v>313</v>
      </c>
    </row>
    <row r="159" spans="1:11" ht="14.4" customHeight="1" thickBot="1" x14ac:dyDescent="0.35">
      <c r="A159" s="641" t="s">
        <v>464</v>
      </c>
      <c r="B159" s="619">
        <v>0</v>
      </c>
      <c r="C159" s="619">
        <v>0</v>
      </c>
      <c r="D159" s="620">
        <v>0</v>
      </c>
      <c r="E159" s="621">
        <v>1</v>
      </c>
      <c r="F159" s="619">
        <v>0</v>
      </c>
      <c r="G159" s="620">
        <v>0</v>
      </c>
      <c r="H159" s="622">
        <v>0</v>
      </c>
      <c r="I159" s="619">
        <v>4.5869999999999997</v>
      </c>
      <c r="J159" s="620">
        <v>4.5869999999999997</v>
      </c>
      <c r="K159" s="630" t="s">
        <v>339</v>
      </c>
    </row>
    <row r="160" spans="1:11" ht="14.4" customHeight="1" thickBot="1" x14ac:dyDescent="0.35">
      <c r="A160" s="641" t="s">
        <v>465</v>
      </c>
      <c r="B160" s="619">
        <v>0</v>
      </c>
      <c r="C160" s="619">
        <v>7.0659999999999998</v>
      </c>
      <c r="D160" s="620">
        <v>7.0659999999999998</v>
      </c>
      <c r="E160" s="629" t="s">
        <v>313</v>
      </c>
      <c r="F160" s="619">
        <v>0</v>
      </c>
      <c r="G160" s="620">
        <v>0</v>
      </c>
      <c r="H160" s="622">
        <v>0</v>
      </c>
      <c r="I160" s="619">
        <v>3.9620000000000002</v>
      </c>
      <c r="J160" s="620">
        <v>3.9620000000000002</v>
      </c>
      <c r="K160" s="630" t="s">
        <v>313</v>
      </c>
    </row>
    <row r="161" spans="1:11" ht="14.4" customHeight="1" thickBot="1" x14ac:dyDescent="0.35">
      <c r="A161" s="639" t="s">
        <v>466</v>
      </c>
      <c r="B161" s="619">
        <v>16</v>
      </c>
      <c r="C161" s="619">
        <v>245.60043999999999</v>
      </c>
      <c r="D161" s="620">
        <v>229.60043999999999</v>
      </c>
      <c r="E161" s="621">
        <v>15.350027499999999</v>
      </c>
      <c r="F161" s="619">
        <v>46.057168500208</v>
      </c>
      <c r="G161" s="620">
        <v>46.057168500208</v>
      </c>
      <c r="H161" s="622">
        <v>59.775500000000001</v>
      </c>
      <c r="I161" s="619">
        <v>222.51057</v>
      </c>
      <c r="J161" s="620">
        <v>176.45340149979199</v>
      </c>
      <c r="K161" s="623">
        <v>4.831182142666</v>
      </c>
    </row>
    <row r="162" spans="1:11" ht="14.4" customHeight="1" thickBot="1" x14ac:dyDescent="0.35">
      <c r="A162" s="640" t="s">
        <v>467</v>
      </c>
      <c r="B162" s="624">
        <v>16</v>
      </c>
      <c r="C162" s="624">
        <v>202.49044000000001</v>
      </c>
      <c r="D162" s="625">
        <v>186.49044000000001</v>
      </c>
      <c r="E162" s="631">
        <v>12.6556525</v>
      </c>
      <c r="F162" s="624">
        <v>20.999996107101001</v>
      </c>
      <c r="G162" s="625">
        <v>20.999996107101001</v>
      </c>
      <c r="H162" s="627">
        <v>49.549500000000002</v>
      </c>
      <c r="I162" s="624">
        <v>167.18817000000001</v>
      </c>
      <c r="J162" s="625">
        <v>146.18817389289899</v>
      </c>
      <c r="K162" s="632">
        <v>7.9613429044139998</v>
      </c>
    </row>
    <row r="163" spans="1:11" ht="14.4" customHeight="1" thickBot="1" x14ac:dyDescent="0.35">
      <c r="A163" s="641" t="s">
        <v>468</v>
      </c>
      <c r="B163" s="619">
        <v>16</v>
      </c>
      <c r="C163" s="619">
        <v>33.167099999999998</v>
      </c>
      <c r="D163" s="620">
        <v>17.167100000000001</v>
      </c>
      <c r="E163" s="621">
        <v>2.0729437499999999</v>
      </c>
      <c r="F163" s="619">
        <v>20.999996107101001</v>
      </c>
      <c r="G163" s="620">
        <v>20.999996107101001</v>
      </c>
      <c r="H163" s="622">
        <v>49.549500000000002</v>
      </c>
      <c r="I163" s="619">
        <v>99.774500000000003</v>
      </c>
      <c r="J163" s="620">
        <v>78.774503892899006</v>
      </c>
      <c r="K163" s="623">
        <v>4.7511675474189996</v>
      </c>
    </row>
    <row r="164" spans="1:11" ht="14.4" customHeight="1" thickBot="1" x14ac:dyDescent="0.35">
      <c r="A164" s="641" t="s">
        <v>469</v>
      </c>
      <c r="B164" s="619">
        <v>0</v>
      </c>
      <c r="C164" s="619">
        <v>169.32334</v>
      </c>
      <c r="D164" s="620">
        <v>169.32334</v>
      </c>
      <c r="E164" s="629" t="s">
        <v>339</v>
      </c>
      <c r="F164" s="619">
        <v>0</v>
      </c>
      <c r="G164" s="620">
        <v>0</v>
      </c>
      <c r="H164" s="622">
        <v>0</v>
      </c>
      <c r="I164" s="619">
        <v>67.413669999999996</v>
      </c>
      <c r="J164" s="620">
        <v>67.413669999999996</v>
      </c>
      <c r="K164" s="630" t="s">
        <v>313</v>
      </c>
    </row>
    <row r="165" spans="1:11" ht="14.4" customHeight="1" thickBot="1" x14ac:dyDescent="0.35">
      <c r="A165" s="640" t="s">
        <v>470</v>
      </c>
      <c r="B165" s="624">
        <v>0</v>
      </c>
      <c r="C165" s="624">
        <v>0</v>
      </c>
      <c r="D165" s="625">
        <v>0</v>
      </c>
      <c r="E165" s="626" t="s">
        <v>313</v>
      </c>
      <c r="F165" s="624">
        <v>0</v>
      </c>
      <c r="G165" s="625">
        <v>0</v>
      </c>
      <c r="H165" s="627">
        <v>0</v>
      </c>
      <c r="I165" s="624">
        <v>6.57</v>
      </c>
      <c r="J165" s="625">
        <v>6.57</v>
      </c>
      <c r="K165" s="628" t="s">
        <v>339</v>
      </c>
    </row>
    <row r="166" spans="1:11" ht="14.4" customHeight="1" thickBot="1" x14ac:dyDescent="0.35">
      <c r="A166" s="641" t="s">
        <v>471</v>
      </c>
      <c r="B166" s="619">
        <v>0</v>
      </c>
      <c r="C166" s="619">
        <v>0</v>
      </c>
      <c r="D166" s="620">
        <v>0</v>
      </c>
      <c r="E166" s="621">
        <v>1</v>
      </c>
      <c r="F166" s="619">
        <v>0</v>
      </c>
      <c r="G166" s="620">
        <v>0</v>
      </c>
      <c r="H166" s="622">
        <v>0</v>
      </c>
      <c r="I166" s="619">
        <v>6.57</v>
      </c>
      <c r="J166" s="620">
        <v>6.57</v>
      </c>
      <c r="K166" s="630" t="s">
        <v>339</v>
      </c>
    </row>
    <row r="167" spans="1:11" ht="14.4" customHeight="1" thickBot="1" x14ac:dyDescent="0.35">
      <c r="A167" s="640" t="s">
        <v>472</v>
      </c>
      <c r="B167" s="624">
        <v>0</v>
      </c>
      <c r="C167" s="624">
        <v>20</v>
      </c>
      <c r="D167" s="625">
        <v>20</v>
      </c>
      <c r="E167" s="626" t="s">
        <v>339</v>
      </c>
      <c r="F167" s="624">
        <v>25.057172393106999</v>
      </c>
      <c r="G167" s="625">
        <v>25.057172393106999</v>
      </c>
      <c r="H167" s="627">
        <v>0</v>
      </c>
      <c r="I167" s="624">
        <v>9.1234000000000002</v>
      </c>
      <c r="J167" s="625">
        <v>-15.933772393107001</v>
      </c>
      <c r="K167" s="632">
        <v>0.36410333364300002</v>
      </c>
    </row>
    <row r="168" spans="1:11" ht="14.4" customHeight="1" thickBot="1" x14ac:dyDescent="0.35">
      <c r="A168" s="641" t="s">
        <v>473</v>
      </c>
      <c r="B168" s="619">
        <v>0</v>
      </c>
      <c r="C168" s="619">
        <v>20</v>
      </c>
      <c r="D168" s="620">
        <v>20</v>
      </c>
      <c r="E168" s="629" t="s">
        <v>339</v>
      </c>
      <c r="F168" s="619">
        <v>25.057172393106999</v>
      </c>
      <c r="G168" s="620">
        <v>25.057172393106999</v>
      </c>
      <c r="H168" s="622">
        <v>0</v>
      </c>
      <c r="I168" s="619">
        <v>0</v>
      </c>
      <c r="J168" s="620">
        <v>-25.057172393106999</v>
      </c>
      <c r="K168" s="623">
        <v>0</v>
      </c>
    </row>
    <row r="169" spans="1:11" ht="14.4" customHeight="1" thickBot="1" x14ac:dyDescent="0.35">
      <c r="A169" s="641" t="s">
        <v>474</v>
      </c>
      <c r="B169" s="619">
        <v>0</v>
      </c>
      <c r="C169" s="619">
        <v>0</v>
      </c>
      <c r="D169" s="620">
        <v>0</v>
      </c>
      <c r="E169" s="621">
        <v>1</v>
      </c>
      <c r="F169" s="619">
        <v>0</v>
      </c>
      <c r="G169" s="620">
        <v>0</v>
      </c>
      <c r="H169" s="622">
        <v>0</v>
      </c>
      <c r="I169" s="619">
        <v>9.1234000000000002</v>
      </c>
      <c r="J169" s="620">
        <v>9.1234000000000002</v>
      </c>
      <c r="K169" s="630" t="s">
        <v>339</v>
      </c>
    </row>
    <row r="170" spans="1:11" ht="14.4" customHeight="1" thickBot="1" x14ac:dyDescent="0.35">
      <c r="A170" s="640" t="s">
        <v>475</v>
      </c>
      <c r="B170" s="624">
        <v>0</v>
      </c>
      <c r="C170" s="624">
        <v>23.11</v>
      </c>
      <c r="D170" s="625">
        <v>23.11</v>
      </c>
      <c r="E170" s="626" t="s">
        <v>339</v>
      </c>
      <c r="F170" s="624">
        <v>0</v>
      </c>
      <c r="G170" s="625">
        <v>0</v>
      </c>
      <c r="H170" s="627">
        <v>6.2359999999999998</v>
      </c>
      <c r="I170" s="624">
        <v>35.639000000000003</v>
      </c>
      <c r="J170" s="625">
        <v>35.639000000000003</v>
      </c>
      <c r="K170" s="628" t="s">
        <v>313</v>
      </c>
    </row>
    <row r="171" spans="1:11" ht="14.4" customHeight="1" thickBot="1" x14ac:dyDescent="0.35">
      <c r="A171" s="641" t="s">
        <v>476</v>
      </c>
      <c r="B171" s="619">
        <v>0</v>
      </c>
      <c r="C171" s="619">
        <v>23.11</v>
      </c>
      <c r="D171" s="620">
        <v>23.11</v>
      </c>
      <c r="E171" s="629" t="s">
        <v>339</v>
      </c>
      <c r="F171" s="619">
        <v>0</v>
      </c>
      <c r="G171" s="620">
        <v>0</v>
      </c>
      <c r="H171" s="622">
        <v>6.2359999999999998</v>
      </c>
      <c r="I171" s="619">
        <v>35.639000000000003</v>
      </c>
      <c r="J171" s="620">
        <v>35.639000000000003</v>
      </c>
      <c r="K171" s="630" t="s">
        <v>313</v>
      </c>
    </row>
    <row r="172" spans="1:11" ht="14.4" customHeight="1" thickBot="1" x14ac:dyDescent="0.35">
      <c r="A172" s="640" t="s">
        <v>477</v>
      </c>
      <c r="B172" s="624">
        <v>0</v>
      </c>
      <c r="C172" s="624">
        <v>0</v>
      </c>
      <c r="D172" s="625">
        <v>0</v>
      </c>
      <c r="E172" s="631">
        <v>1</v>
      </c>
      <c r="F172" s="624">
        <v>0</v>
      </c>
      <c r="G172" s="625">
        <v>0</v>
      </c>
      <c r="H172" s="627">
        <v>3.99</v>
      </c>
      <c r="I172" s="624">
        <v>3.99</v>
      </c>
      <c r="J172" s="625">
        <v>3.99</v>
      </c>
      <c r="K172" s="628" t="s">
        <v>339</v>
      </c>
    </row>
    <row r="173" spans="1:11" ht="14.4" customHeight="1" thickBot="1" x14ac:dyDescent="0.35">
      <c r="A173" s="641" t="s">
        <v>478</v>
      </c>
      <c r="B173" s="619">
        <v>0</v>
      </c>
      <c r="C173" s="619">
        <v>0</v>
      </c>
      <c r="D173" s="620">
        <v>0</v>
      </c>
      <c r="E173" s="621">
        <v>1</v>
      </c>
      <c r="F173" s="619">
        <v>0</v>
      </c>
      <c r="G173" s="620">
        <v>0</v>
      </c>
      <c r="H173" s="622">
        <v>3.99</v>
      </c>
      <c r="I173" s="619">
        <v>3.99</v>
      </c>
      <c r="J173" s="620">
        <v>3.99</v>
      </c>
      <c r="K173" s="630" t="s">
        <v>339</v>
      </c>
    </row>
    <row r="174" spans="1:11" ht="14.4" customHeight="1" thickBot="1" x14ac:dyDescent="0.35">
      <c r="A174" s="638" t="s">
        <v>479</v>
      </c>
      <c r="B174" s="619">
        <v>0</v>
      </c>
      <c r="C174" s="619">
        <v>0.3024</v>
      </c>
      <c r="D174" s="620">
        <v>0.3024</v>
      </c>
      <c r="E174" s="629" t="s">
        <v>313</v>
      </c>
      <c r="F174" s="619">
        <v>0</v>
      </c>
      <c r="G174" s="620">
        <v>0</v>
      </c>
      <c r="H174" s="622">
        <v>0</v>
      </c>
      <c r="I174" s="619">
        <v>0.82072000000000001</v>
      </c>
      <c r="J174" s="620">
        <v>0.82072000000000001</v>
      </c>
      <c r="K174" s="630" t="s">
        <v>313</v>
      </c>
    </row>
    <row r="175" spans="1:11" ht="14.4" customHeight="1" thickBot="1" x14ac:dyDescent="0.35">
      <c r="A175" s="639" t="s">
        <v>480</v>
      </c>
      <c r="B175" s="619">
        <v>0</v>
      </c>
      <c r="C175" s="619">
        <v>0.3024</v>
      </c>
      <c r="D175" s="620">
        <v>0.3024</v>
      </c>
      <c r="E175" s="629" t="s">
        <v>313</v>
      </c>
      <c r="F175" s="619">
        <v>0</v>
      </c>
      <c r="G175" s="620">
        <v>0</v>
      </c>
      <c r="H175" s="622">
        <v>0</v>
      </c>
      <c r="I175" s="619">
        <v>0.82072000000000001</v>
      </c>
      <c r="J175" s="620">
        <v>0.82072000000000001</v>
      </c>
      <c r="K175" s="630" t="s">
        <v>313</v>
      </c>
    </row>
    <row r="176" spans="1:11" ht="14.4" customHeight="1" thickBot="1" x14ac:dyDescent="0.35">
      <c r="A176" s="640" t="s">
        <v>481</v>
      </c>
      <c r="B176" s="624">
        <v>0</v>
      </c>
      <c r="C176" s="624">
        <v>0.3024</v>
      </c>
      <c r="D176" s="625">
        <v>0.3024</v>
      </c>
      <c r="E176" s="626" t="s">
        <v>313</v>
      </c>
      <c r="F176" s="624">
        <v>0</v>
      </c>
      <c r="G176" s="625">
        <v>0</v>
      </c>
      <c r="H176" s="627">
        <v>0</v>
      </c>
      <c r="I176" s="624">
        <v>0.82072000000000001</v>
      </c>
      <c r="J176" s="625">
        <v>0.82072000000000001</v>
      </c>
      <c r="K176" s="628" t="s">
        <v>313</v>
      </c>
    </row>
    <row r="177" spans="1:11" ht="14.4" customHeight="1" thickBot="1" x14ac:dyDescent="0.35">
      <c r="A177" s="641" t="s">
        <v>482</v>
      </c>
      <c r="B177" s="619">
        <v>0</v>
      </c>
      <c r="C177" s="619">
        <v>0.3024</v>
      </c>
      <c r="D177" s="620">
        <v>0.3024</v>
      </c>
      <c r="E177" s="629" t="s">
        <v>313</v>
      </c>
      <c r="F177" s="619">
        <v>0</v>
      </c>
      <c r="G177" s="620">
        <v>0</v>
      </c>
      <c r="H177" s="622">
        <v>0</v>
      </c>
      <c r="I177" s="619">
        <v>0.82072000000000001</v>
      </c>
      <c r="J177" s="620">
        <v>0.82072000000000001</v>
      </c>
      <c r="K177" s="630" t="s">
        <v>313</v>
      </c>
    </row>
    <row r="178" spans="1:11" ht="14.4" customHeight="1" thickBot="1" x14ac:dyDescent="0.35">
      <c r="A178" s="637" t="s">
        <v>483</v>
      </c>
      <c r="B178" s="619">
        <v>157559.230381951</v>
      </c>
      <c r="C178" s="619">
        <v>160680.01814</v>
      </c>
      <c r="D178" s="620">
        <v>3120.7877580491199</v>
      </c>
      <c r="E178" s="621">
        <v>1.0198070766809999</v>
      </c>
      <c r="F178" s="619">
        <v>167953.49066456899</v>
      </c>
      <c r="G178" s="620">
        <v>167953.49066456899</v>
      </c>
      <c r="H178" s="622">
        <v>18799.402989999999</v>
      </c>
      <c r="I178" s="619">
        <v>163833.19216999999</v>
      </c>
      <c r="J178" s="620">
        <v>-4120.2984945694898</v>
      </c>
      <c r="K178" s="623">
        <v>0.975467622147</v>
      </c>
    </row>
    <row r="179" spans="1:11" ht="14.4" customHeight="1" thickBot="1" x14ac:dyDescent="0.35">
      <c r="A179" s="638" t="s">
        <v>484</v>
      </c>
      <c r="B179" s="619">
        <v>157446.230381951</v>
      </c>
      <c r="C179" s="619">
        <v>160511.70446000001</v>
      </c>
      <c r="D179" s="620">
        <v>3065.4740780491302</v>
      </c>
      <c r="E179" s="621">
        <v>1.0194699744189999</v>
      </c>
      <c r="F179" s="619">
        <v>167940.319806282</v>
      </c>
      <c r="G179" s="620">
        <v>167940.319806282</v>
      </c>
      <c r="H179" s="622">
        <v>18795.412990000001</v>
      </c>
      <c r="I179" s="619">
        <v>163705.91261999999</v>
      </c>
      <c r="J179" s="620">
        <v>-4234.40718628166</v>
      </c>
      <c r="K179" s="623">
        <v>0.97478623840199996</v>
      </c>
    </row>
    <row r="180" spans="1:11" ht="14.4" customHeight="1" thickBot="1" x14ac:dyDescent="0.35">
      <c r="A180" s="639" t="s">
        <v>485</v>
      </c>
      <c r="B180" s="619">
        <v>157446.230381951</v>
      </c>
      <c r="C180" s="619">
        <v>160511.70446000001</v>
      </c>
      <c r="D180" s="620">
        <v>3065.4740780491302</v>
      </c>
      <c r="E180" s="621">
        <v>1.0194699744189999</v>
      </c>
      <c r="F180" s="619">
        <v>167940.319806282</v>
      </c>
      <c r="G180" s="620">
        <v>167940.319806282</v>
      </c>
      <c r="H180" s="622">
        <v>18795.412990000001</v>
      </c>
      <c r="I180" s="619">
        <v>163705.91261999999</v>
      </c>
      <c r="J180" s="620">
        <v>-4234.40718628166</v>
      </c>
      <c r="K180" s="623">
        <v>0.97478623840199996</v>
      </c>
    </row>
    <row r="181" spans="1:11" ht="14.4" customHeight="1" thickBot="1" x14ac:dyDescent="0.35">
      <c r="A181" s="640" t="s">
        <v>486</v>
      </c>
      <c r="B181" s="624">
        <v>0.23038190970299999</v>
      </c>
      <c r="C181" s="624">
        <v>0.29751</v>
      </c>
      <c r="D181" s="625">
        <v>6.7128090296000004E-2</v>
      </c>
      <c r="E181" s="631">
        <v>1.2913774366340001</v>
      </c>
      <c r="F181" s="624">
        <v>0.30296716341300001</v>
      </c>
      <c r="G181" s="625">
        <v>0.30296716341300001</v>
      </c>
      <c r="H181" s="627">
        <v>0</v>
      </c>
      <c r="I181" s="624">
        <v>0.2</v>
      </c>
      <c r="J181" s="625">
        <v>-0.102967163413</v>
      </c>
      <c r="K181" s="632">
        <v>0.66013754674400005</v>
      </c>
    </row>
    <row r="182" spans="1:11" ht="14.4" customHeight="1" thickBot="1" x14ac:dyDescent="0.35">
      <c r="A182" s="641" t="s">
        <v>487</v>
      </c>
      <c r="B182" s="619">
        <v>0</v>
      </c>
      <c r="C182" s="619">
        <v>0.24792</v>
      </c>
      <c r="D182" s="620">
        <v>0.24792</v>
      </c>
      <c r="E182" s="629" t="s">
        <v>339</v>
      </c>
      <c r="F182" s="619">
        <v>0.254574147571</v>
      </c>
      <c r="G182" s="620">
        <v>0.254574147571</v>
      </c>
      <c r="H182" s="622">
        <v>0</v>
      </c>
      <c r="I182" s="619">
        <v>0.2</v>
      </c>
      <c r="J182" s="620">
        <v>-5.4574147571000001E-2</v>
      </c>
      <c r="K182" s="623">
        <v>0.78562572793800001</v>
      </c>
    </row>
    <row r="183" spans="1:11" ht="14.4" customHeight="1" thickBot="1" x14ac:dyDescent="0.35">
      <c r="A183" s="641" t="s">
        <v>488</v>
      </c>
      <c r="B183" s="619">
        <v>0.23038190970299999</v>
      </c>
      <c r="C183" s="619">
        <v>0</v>
      </c>
      <c r="D183" s="620">
        <v>-0.23038190970299999</v>
      </c>
      <c r="E183" s="621">
        <v>0</v>
      </c>
      <c r="F183" s="619">
        <v>0</v>
      </c>
      <c r="G183" s="620">
        <v>0</v>
      </c>
      <c r="H183" s="622">
        <v>0</v>
      </c>
      <c r="I183" s="619">
        <v>0</v>
      </c>
      <c r="J183" s="620">
        <v>0</v>
      </c>
      <c r="K183" s="623">
        <v>12</v>
      </c>
    </row>
    <row r="184" spans="1:11" ht="14.4" customHeight="1" thickBot="1" x14ac:dyDescent="0.35">
      <c r="A184" s="641" t="s">
        <v>489</v>
      </c>
      <c r="B184" s="619">
        <v>0</v>
      </c>
      <c r="C184" s="619">
        <v>4.9590000000000002E-2</v>
      </c>
      <c r="D184" s="620">
        <v>4.9590000000000002E-2</v>
      </c>
      <c r="E184" s="629" t="s">
        <v>339</v>
      </c>
      <c r="F184" s="619">
        <v>4.8393015842000002E-2</v>
      </c>
      <c r="G184" s="620">
        <v>4.8393015842000002E-2</v>
      </c>
      <c r="H184" s="622">
        <v>0</v>
      </c>
      <c r="I184" s="619">
        <v>0</v>
      </c>
      <c r="J184" s="620">
        <v>-4.8393015842000002E-2</v>
      </c>
      <c r="K184" s="623">
        <v>0</v>
      </c>
    </row>
    <row r="185" spans="1:11" ht="14.4" customHeight="1" thickBot="1" x14ac:dyDescent="0.35">
      <c r="A185" s="640" t="s">
        <v>490</v>
      </c>
      <c r="B185" s="624">
        <v>513.00000000013404</v>
      </c>
      <c r="C185" s="624">
        <v>825.91012000000001</v>
      </c>
      <c r="D185" s="625">
        <v>312.91011999986603</v>
      </c>
      <c r="E185" s="631">
        <v>1.609961247562</v>
      </c>
      <c r="F185" s="624">
        <v>700.00007018806002</v>
      </c>
      <c r="G185" s="625">
        <v>700.00007018806002</v>
      </c>
      <c r="H185" s="627">
        <v>0.48083999999999999</v>
      </c>
      <c r="I185" s="624">
        <v>1270.11052</v>
      </c>
      <c r="J185" s="625">
        <v>570.11044981194004</v>
      </c>
      <c r="K185" s="632">
        <v>1.814443418068</v>
      </c>
    </row>
    <row r="186" spans="1:11" ht="14.4" customHeight="1" thickBot="1" x14ac:dyDescent="0.35">
      <c r="A186" s="641" t="s">
        <v>491</v>
      </c>
      <c r="B186" s="619">
        <v>513.00000000013404</v>
      </c>
      <c r="C186" s="619">
        <v>825.91012000000001</v>
      </c>
      <c r="D186" s="620">
        <v>312.91011999986603</v>
      </c>
      <c r="E186" s="621">
        <v>1.609961247562</v>
      </c>
      <c r="F186" s="619">
        <v>700.00007018806002</v>
      </c>
      <c r="G186" s="620">
        <v>700.00007018806002</v>
      </c>
      <c r="H186" s="622">
        <v>0.48083999999999999</v>
      </c>
      <c r="I186" s="619">
        <v>1270.11052</v>
      </c>
      <c r="J186" s="620">
        <v>570.11044981194004</v>
      </c>
      <c r="K186" s="623">
        <v>1.814443418068</v>
      </c>
    </row>
    <row r="187" spans="1:11" ht="14.4" customHeight="1" thickBot="1" x14ac:dyDescent="0.35">
      <c r="A187" s="640" t="s">
        <v>492</v>
      </c>
      <c r="B187" s="624">
        <v>3</v>
      </c>
      <c r="C187" s="624">
        <v>250.12719999999999</v>
      </c>
      <c r="D187" s="625">
        <v>247.12719999999899</v>
      </c>
      <c r="E187" s="631">
        <v>83.375733333311004</v>
      </c>
      <c r="F187" s="624">
        <v>14.000001403761001</v>
      </c>
      <c r="G187" s="625">
        <v>14.000001403761001</v>
      </c>
      <c r="H187" s="627">
        <v>15.07709</v>
      </c>
      <c r="I187" s="624">
        <v>317.32922000000002</v>
      </c>
      <c r="J187" s="625">
        <v>303.329218596239</v>
      </c>
      <c r="K187" s="632">
        <v>22.666370584416001</v>
      </c>
    </row>
    <row r="188" spans="1:11" ht="14.4" customHeight="1" thickBot="1" x14ac:dyDescent="0.35">
      <c r="A188" s="641" t="s">
        <v>493</v>
      </c>
      <c r="B188" s="619">
        <v>3</v>
      </c>
      <c r="C188" s="619">
        <v>250.12719999999999</v>
      </c>
      <c r="D188" s="620">
        <v>247.12719999999899</v>
      </c>
      <c r="E188" s="621">
        <v>83.375733333311004</v>
      </c>
      <c r="F188" s="619">
        <v>14.000001403761001</v>
      </c>
      <c r="G188" s="620">
        <v>14.000001403761001</v>
      </c>
      <c r="H188" s="622">
        <v>15.07709</v>
      </c>
      <c r="I188" s="619">
        <v>317.32922000000002</v>
      </c>
      <c r="J188" s="620">
        <v>303.329218596239</v>
      </c>
      <c r="K188" s="623">
        <v>22.666370584416001</v>
      </c>
    </row>
    <row r="189" spans="1:11" ht="14.4" customHeight="1" thickBot="1" x14ac:dyDescent="0.35">
      <c r="A189" s="640" t="s">
        <v>494</v>
      </c>
      <c r="B189" s="624">
        <v>0</v>
      </c>
      <c r="C189" s="624">
        <v>-15.62214</v>
      </c>
      <c r="D189" s="625">
        <v>-15.62214</v>
      </c>
      <c r="E189" s="626" t="s">
        <v>339</v>
      </c>
      <c r="F189" s="624">
        <v>0</v>
      </c>
      <c r="G189" s="625">
        <v>0</v>
      </c>
      <c r="H189" s="627">
        <v>0</v>
      </c>
      <c r="I189" s="624">
        <v>0</v>
      </c>
      <c r="J189" s="625">
        <v>0</v>
      </c>
      <c r="K189" s="628" t="s">
        <v>313</v>
      </c>
    </row>
    <row r="190" spans="1:11" ht="14.4" customHeight="1" thickBot="1" x14ac:dyDescent="0.35">
      <c r="A190" s="641" t="s">
        <v>495</v>
      </c>
      <c r="B190" s="619">
        <v>0</v>
      </c>
      <c r="C190" s="619">
        <v>-15.62214</v>
      </c>
      <c r="D190" s="620">
        <v>-15.62214</v>
      </c>
      <c r="E190" s="629" t="s">
        <v>339</v>
      </c>
      <c r="F190" s="619">
        <v>0</v>
      </c>
      <c r="G190" s="620">
        <v>0</v>
      </c>
      <c r="H190" s="622">
        <v>0</v>
      </c>
      <c r="I190" s="619">
        <v>0</v>
      </c>
      <c r="J190" s="620">
        <v>0</v>
      </c>
      <c r="K190" s="630" t="s">
        <v>313</v>
      </c>
    </row>
    <row r="191" spans="1:11" ht="14.4" customHeight="1" thickBot="1" x14ac:dyDescent="0.35">
      <c r="A191" s="640" t="s">
        <v>496</v>
      </c>
      <c r="B191" s="624">
        <v>0</v>
      </c>
      <c r="C191" s="624">
        <v>0</v>
      </c>
      <c r="D191" s="625">
        <v>0</v>
      </c>
      <c r="E191" s="631">
        <v>1</v>
      </c>
      <c r="F191" s="624">
        <v>0</v>
      </c>
      <c r="G191" s="625">
        <v>0</v>
      </c>
      <c r="H191" s="627">
        <v>0</v>
      </c>
      <c r="I191" s="624">
        <v>0.189</v>
      </c>
      <c r="J191" s="625">
        <v>0.189</v>
      </c>
      <c r="K191" s="628" t="s">
        <v>339</v>
      </c>
    </row>
    <row r="192" spans="1:11" ht="14.4" customHeight="1" thickBot="1" x14ac:dyDescent="0.35">
      <c r="A192" s="641" t="s">
        <v>497</v>
      </c>
      <c r="B192" s="619">
        <v>0</v>
      </c>
      <c r="C192" s="619">
        <v>0</v>
      </c>
      <c r="D192" s="620">
        <v>0</v>
      </c>
      <c r="E192" s="621">
        <v>1</v>
      </c>
      <c r="F192" s="619">
        <v>0</v>
      </c>
      <c r="G192" s="620">
        <v>0</v>
      </c>
      <c r="H192" s="622">
        <v>0</v>
      </c>
      <c r="I192" s="619">
        <v>0.189</v>
      </c>
      <c r="J192" s="620">
        <v>0.189</v>
      </c>
      <c r="K192" s="630" t="s">
        <v>339</v>
      </c>
    </row>
    <row r="193" spans="1:11" ht="14.4" customHeight="1" thickBot="1" x14ac:dyDescent="0.35">
      <c r="A193" s="640" t="s">
        <v>498</v>
      </c>
      <c r="B193" s="624">
        <v>156930.00000004101</v>
      </c>
      <c r="C193" s="624">
        <v>154496.57235</v>
      </c>
      <c r="D193" s="625">
        <v>-2433.4276500409801</v>
      </c>
      <c r="E193" s="631">
        <v>0.98449354712199999</v>
      </c>
      <c r="F193" s="624">
        <v>167226.01676752599</v>
      </c>
      <c r="G193" s="625">
        <v>167226.01676752599</v>
      </c>
      <c r="H193" s="627">
        <v>17172.090680000001</v>
      </c>
      <c r="I193" s="624">
        <v>156053.21614999999</v>
      </c>
      <c r="J193" s="625">
        <v>-11172.8006175265</v>
      </c>
      <c r="K193" s="632">
        <v>0.93318742601399995</v>
      </c>
    </row>
    <row r="194" spans="1:11" ht="14.4" customHeight="1" thickBot="1" x14ac:dyDescent="0.35">
      <c r="A194" s="641" t="s">
        <v>499</v>
      </c>
      <c r="B194" s="619">
        <v>95864.000000025</v>
      </c>
      <c r="C194" s="619">
        <v>84674.659740000003</v>
      </c>
      <c r="D194" s="620">
        <v>-11189.340260024999</v>
      </c>
      <c r="E194" s="621">
        <v>0.88327901756600002</v>
      </c>
      <c r="F194" s="619">
        <v>97335.009759649707</v>
      </c>
      <c r="G194" s="620">
        <v>97335.009759649707</v>
      </c>
      <c r="H194" s="622">
        <v>10693.46119</v>
      </c>
      <c r="I194" s="619">
        <v>88218.378479999999</v>
      </c>
      <c r="J194" s="620">
        <v>-9116.6312796497205</v>
      </c>
      <c r="K194" s="623">
        <v>0.906337593203</v>
      </c>
    </row>
    <row r="195" spans="1:11" ht="14.4" customHeight="1" thickBot="1" x14ac:dyDescent="0.35">
      <c r="A195" s="641" t="s">
        <v>500</v>
      </c>
      <c r="B195" s="619">
        <v>61066.000000015898</v>
      </c>
      <c r="C195" s="619">
        <v>69821.912609999999</v>
      </c>
      <c r="D195" s="620">
        <v>8755.9126099840505</v>
      </c>
      <c r="E195" s="621">
        <v>1.143384413748</v>
      </c>
      <c r="F195" s="619">
        <v>69891.007007876702</v>
      </c>
      <c r="G195" s="620">
        <v>69891.007007876702</v>
      </c>
      <c r="H195" s="622">
        <v>6478.6294900000003</v>
      </c>
      <c r="I195" s="619">
        <v>67834.837669999994</v>
      </c>
      <c r="J195" s="620">
        <v>-2056.16933787672</v>
      </c>
      <c r="K195" s="623">
        <v>0.97058034465499998</v>
      </c>
    </row>
    <row r="196" spans="1:11" ht="14.4" customHeight="1" thickBot="1" x14ac:dyDescent="0.35">
      <c r="A196" s="640" t="s">
        <v>501</v>
      </c>
      <c r="B196" s="624">
        <v>0</v>
      </c>
      <c r="C196" s="624">
        <v>4954.4194200000002</v>
      </c>
      <c r="D196" s="625">
        <v>4954.4194200000002</v>
      </c>
      <c r="E196" s="626" t="s">
        <v>313</v>
      </c>
      <c r="F196" s="624">
        <v>0</v>
      </c>
      <c r="G196" s="625">
        <v>0</v>
      </c>
      <c r="H196" s="627">
        <v>1607.7643800000001</v>
      </c>
      <c r="I196" s="624">
        <v>6064.8677299999999</v>
      </c>
      <c r="J196" s="625">
        <v>6064.8677299999999</v>
      </c>
      <c r="K196" s="628" t="s">
        <v>313</v>
      </c>
    </row>
    <row r="197" spans="1:11" ht="14.4" customHeight="1" thickBot="1" x14ac:dyDescent="0.35">
      <c r="A197" s="641" t="s">
        <v>502</v>
      </c>
      <c r="B197" s="619">
        <v>0</v>
      </c>
      <c r="C197" s="619">
        <v>1669.5060900000001</v>
      </c>
      <c r="D197" s="620">
        <v>1669.5060900000001</v>
      </c>
      <c r="E197" s="629" t="s">
        <v>313</v>
      </c>
      <c r="F197" s="619">
        <v>0</v>
      </c>
      <c r="G197" s="620">
        <v>0</v>
      </c>
      <c r="H197" s="622">
        <v>0</v>
      </c>
      <c r="I197" s="619">
        <v>1108.8239599999999</v>
      </c>
      <c r="J197" s="620">
        <v>1108.8239599999999</v>
      </c>
      <c r="K197" s="630" t="s">
        <v>313</v>
      </c>
    </row>
    <row r="198" spans="1:11" ht="14.4" customHeight="1" thickBot="1" x14ac:dyDescent="0.35">
      <c r="A198" s="641" t="s">
        <v>503</v>
      </c>
      <c r="B198" s="619">
        <v>0</v>
      </c>
      <c r="C198" s="619">
        <v>3284.9133299999999</v>
      </c>
      <c r="D198" s="620">
        <v>3284.9133299999999</v>
      </c>
      <c r="E198" s="629" t="s">
        <v>313</v>
      </c>
      <c r="F198" s="619">
        <v>0</v>
      </c>
      <c r="G198" s="620">
        <v>0</v>
      </c>
      <c r="H198" s="622">
        <v>1607.7643800000001</v>
      </c>
      <c r="I198" s="619">
        <v>4956.0437700000002</v>
      </c>
      <c r="J198" s="620">
        <v>4956.0437700000002</v>
      </c>
      <c r="K198" s="630" t="s">
        <v>313</v>
      </c>
    </row>
    <row r="199" spans="1:11" ht="14.4" customHeight="1" thickBot="1" x14ac:dyDescent="0.35">
      <c r="A199" s="638" t="s">
        <v>504</v>
      </c>
      <c r="B199" s="619">
        <v>22</v>
      </c>
      <c r="C199" s="619">
        <v>114.41146999999999</v>
      </c>
      <c r="D199" s="620">
        <v>92.411469999999994</v>
      </c>
      <c r="E199" s="621">
        <v>5.2005213636359997</v>
      </c>
      <c r="F199" s="619">
        <v>3.711678147517</v>
      </c>
      <c r="G199" s="620">
        <v>3.711678147517</v>
      </c>
      <c r="H199" s="622">
        <v>3.99</v>
      </c>
      <c r="I199" s="619">
        <v>33.479550000000003</v>
      </c>
      <c r="J199" s="620">
        <v>29.767871852481999</v>
      </c>
      <c r="K199" s="623">
        <v>9.0200574159119995</v>
      </c>
    </row>
    <row r="200" spans="1:11" ht="14.4" customHeight="1" thickBot="1" x14ac:dyDescent="0.35">
      <c r="A200" s="644" t="s">
        <v>505</v>
      </c>
      <c r="B200" s="624">
        <v>22</v>
      </c>
      <c r="C200" s="624">
        <v>114.41146999999999</v>
      </c>
      <c r="D200" s="625">
        <v>92.411469999999994</v>
      </c>
      <c r="E200" s="631">
        <v>5.2005213636359997</v>
      </c>
      <c r="F200" s="624">
        <v>3.711678147517</v>
      </c>
      <c r="G200" s="625">
        <v>3.711678147517</v>
      </c>
      <c r="H200" s="627">
        <v>3.99</v>
      </c>
      <c r="I200" s="624">
        <v>33.479550000000003</v>
      </c>
      <c r="J200" s="625">
        <v>29.767871852481999</v>
      </c>
      <c r="K200" s="632">
        <v>9.0200574159119995</v>
      </c>
    </row>
    <row r="201" spans="1:11" ht="14.4" customHeight="1" thickBot="1" x14ac:dyDescent="0.35">
      <c r="A201" s="640" t="s">
        <v>506</v>
      </c>
      <c r="B201" s="624">
        <v>0</v>
      </c>
      <c r="C201" s="624">
        <v>103.81827</v>
      </c>
      <c r="D201" s="625">
        <v>103.81827</v>
      </c>
      <c r="E201" s="626" t="s">
        <v>313</v>
      </c>
      <c r="F201" s="624">
        <v>0</v>
      </c>
      <c r="G201" s="625">
        <v>0</v>
      </c>
      <c r="H201" s="627">
        <v>0</v>
      </c>
      <c r="I201" s="624">
        <v>24.000029999999999</v>
      </c>
      <c r="J201" s="625">
        <v>24.000029999999999</v>
      </c>
      <c r="K201" s="628" t="s">
        <v>313</v>
      </c>
    </row>
    <row r="202" spans="1:11" ht="14.4" customHeight="1" thickBot="1" x14ac:dyDescent="0.35">
      <c r="A202" s="641" t="s">
        <v>507</v>
      </c>
      <c r="B202" s="619">
        <v>0</v>
      </c>
      <c r="C202" s="619">
        <v>2.7E-4</v>
      </c>
      <c r="D202" s="620">
        <v>2.7E-4</v>
      </c>
      <c r="E202" s="629" t="s">
        <v>313</v>
      </c>
      <c r="F202" s="619">
        <v>0</v>
      </c>
      <c r="G202" s="620">
        <v>0</v>
      </c>
      <c r="H202" s="622">
        <v>0</v>
      </c>
      <c r="I202" s="619">
        <v>3.0000000000000001E-5</v>
      </c>
      <c r="J202" s="620">
        <v>3.0000000000000001E-5</v>
      </c>
      <c r="K202" s="630" t="s">
        <v>313</v>
      </c>
    </row>
    <row r="203" spans="1:11" ht="14.4" customHeight="1" thickBot="1" x14ac:dyDescent="0.35">
      <c r="A203" s="641" t="s">
        <v>508</v>
      </c>
      <c r="B203" s="619">
        <v>0</v>
      </c>
      <c r="C203" s="619">
        <v>25</v>
      </c>
      <c r="D203" s="620">
        <v>25</v>
      </c>
      <c r="E203" s="629" t="s">
        <v>339</v>
      </c>
      <c r="F203" s="619">
        <v>0</v>
      </c>
      <c r="G203" s="620">
        <v>0</v>
      </c>
      <c r="H203" s="622">
        <v>0</v>
      </c>
      <c r="I203" s="619">
        <v>24</v>
      </c>
      <c r="J203" s="620">
        <v>24</v>
      </c>
      <c r="K203" s="630" t="s">
        <v>313</v>
      </c>
    </row>
    <row r="204" spans="1:11" ht="14.4" customHeight="1" thickBot="1" x14ac:dyDescent="0.35">
      <c r="A204" s="641" t="s">
        <v>509</v>
      </c>
      <c r="B204" s="619">
        <v>0</v>
      </c>
      <c r="C204" s="619">
        <v>78.817999999999998</v>
      </c>
      <c r="D204" s="620">
        <v>78.817999999999998</v>
      </c>
      <c r="E204" s="629" t="s">
        <v>339</v>
      </c>
      <c r="F204" s="619">
        <v>0</v>
      </c>
      <c r="G204" s="620">
        <v>0</v>
      </c>
      <c r="H204" s="622">
        <v>0</v>
      </c>
      <c r="I204" s="619">
        <v>0</v>
      </c>
      <c r="J204" s="620">
        <v>0</v>
      </c>
      <c r="K204" s="630" t="s">
        <v>313</v>
      </c>
    </row>
    <row r="205" spans="1:11" ht="14.4" customHeight="1" thickBot="1" x14ac:dyDescent="0.35">
      <c r="A205" s="640" t="s">
        <v>510</v>
      </c>
      <c r="B205" s="624">
        <v>22</v>
      </c>
      <c r="C205" s="624">
        <v>5.25</v>
      </c>
      <c r="D205" s="625">
        <v>-16.75</v>
      </c>
      <c r="E205" s="631">
        <v>0.23863636363599999</v>
      </c>
      <c r="F205" s="624">
        <v>3.711678147517</v>
      </c>
      <c r="G205" s="625">
        <v>3.711678147517</v>
      </c>
      <c r="H205" s="627">
        <v>0</v>
      </c>
      <c r="I205" s="624">
        <v>5.4895199999999997</v>
      </c>
      <c r="J205" s="625">
        <v>1.7778418524820001</v>
      </c>
      <c r="K205" s="632">
        <v>1.4789859955039999</v>
      </c>
    </row>
    <row r="206" spans="1:11" ht="14.4" customHeight="1" thickBot="1" x14ac:dyDescent="0.35">
      <c r="A206" s="641" t="s">
        <v>511</v>
      </c>
      <c r="B206" s="619">
        <v>0</v>
      </c>
      <c r="C206" s="619">
        <v>0</v>
      </c>
      <c r="D206" s="620">
        <v>0</v>
      </c>
      <c r="E206" s="621">
        <v>1</v>
      </c>
      <c r="F206" s="619">
        <v>0</v>
      </c>
      <c r="G206" s="620">
        <v>0</v>
      </c>
      <c r="H206" s="622">
        <v>0</v>
      </c>
      <c r="I206" s="619">
        <v>3.5000000000000003E-2</v>
      </c>
      <c r="J206" s="620">
        <v>3.5000000000000003E-2</v>
      </c>
      <c r="K206" s="630" t="s">
        <v>339</v>
      </c>
    </row>
    <row r="207" spans="1:11" ht="14.4" customHeight="1" thickBot="1" x14ac:dyDescent="0.35">
      <c r="A207" s="641" t="s">
        <v>512</v>
      </c>
      <c r="B207" s="619">
        <v>22</v>
      </c>
      <c r="C207" s="619">
        <v>5.25</v>
      </c>
      <c r="D207" s="620">
        <v>-16.75</v>
      </c>
      <c r="E207" s="621">
        <v>0.23863636363599999</v>
      </c>
      <c r="F207" s="619">
        <v>3.711678147517</v>
      </c>
      <c r="G207" s="620">
        <v>3.711678147517</v>
      </c>
      <c r="H207" s="622">
        <v>0</v>
      </c>
      <c r="I207" s="619">
        <v>0</v>
      </c>
      <c r="J207" s="620">
        <v>-3.711678147517</v>
      </c>
      <c r="K207" s="623">
        <v>0</v>
      </c>
    </row>
    <row r="208" spans="1:11" ht="14.4" customHeight="1" thickBot="1" x14ac:dyDescent="0.35">
      <c r="A208" s="641" t="s">
        <v>513</v>
      </c>
      <c r="B208" s="619">
        <v>0</v>
      </c>
      <c r="C208" s="619">
        <v>0</v>
      </c>
      <c r="D208" s="620">
        <v>0</v>
      </c>
      <c r="E208" s="621">
        <v>1</v>
      </c>
      <c r="F208" s="619">
        <v>0</v>
      </c>
      <c r="G208" s="620">
        <v>0</v>
      </c>
      <c r="H208" s="622">
        <v>0</v>
      </c>
      <c r="I208" s="619">
        <v>5.4545199999999996</v>
      </c>
      <c r="J208" s="620">
        <v>5.4545199999999996</v>
      </c>
      <c r="K208" s="630" t="s">
        <v>339</v>
      </c>
    </row>
    <row r="209" spans="1:11" ht="14.4" customHeight="1" thickBot="1" x14ac:dyDescent="0.35">
      <c r="A209" s="640" t="s">
        <v>514</v>
      </c>
      <c r="B209" s="624">
        <v>0</v>
      </c>
      <c r="C209" s="624">
        <v>5.3432000000000004</v>
      </c>
      <c r="D209" s="625">
        <v>5.3432000000000004</v>
      </c>
      <c r="E209" s="626" t="s">
        <v>313</v>
      </c>
      <c r="F209" s="624">
        <v>0</v>
      </c>
      <c r="G209" s="625">
        <v>0</v>
      </c>
      <c r="H209" s="627">
        <v>3.99</v>
      </c>
      <c r="I209" s="624">
        <v>3.99</v>
      </c>
      <c r="J209" s="625">
        <v>3.99</v>
      </c>
      <c r="K209" s="628" t="s">
        <v>313</v>
      </c>
    </row>
    <row r="210" spans="1:11" ht="14.4" customHeight="1" thickBot="1" x14ac:dyDescent="0.35">
      <c r="A210" s="641" t="s">
        <v>515</v>
      </c>
      <c r="B210" s="619">
        <v>0</v>
      </c>
      <c r="C210" s="619">
        <v>5.3432000000000004</v>
      </c>
      <c r="D210" s="620">
        <v>5.3432000000000004</v>
      </c>
      <c r="E210" s="629" t="s">
        <v>313</v>
      </c>
      <c r="F210" s="619">
        <v>0</v>
      </c>
      <c r="G210" s="620">
        <v>0</v>
      </c>
      <c r="H210" s="622">
        <v>3.99</v>
      </c>
      <c r="I210" s="619">
        <v>3.99</v>
      </c>
      <c r="J210" s="620">
        <v>3.99</v>
      </c>
      <c r="K210" s="630" t="s">
        <v>313</v>
      </c>
    </row>
    <row r="211" spans="1:11" ht="14.4" customHeight="1" thickBot="1" x14ac:dyDescent="0.35">
      <c r="A211" s="638" t="s">
        <v>516</v>
      </c>
      <c r="B211" s="619">
        <v>0</v>
      </c>
      <c r="C211" s="619">
        <v>0.62721000000000005</v>
      </c>
      <c r="D211" s="620">
        <v>0.62721000000000005</v>
      </c>
      <c r="E211" s="629" t="s">
        <v>339</v>
      </c>
      <c r="F211" s="619">
        <v>0</v>
      </c>
      <c r="G211" s="620">
        <v>0</v>
      </c>
      <c r="H211" s="622">
        <v>0</v>
      </c>
      <c r="I211" s="619">
        <v>0</v>
      </c>
      <c r="J211" s="620">
        <v>0</v>
      </c>
      <c r="K211" s="630" t="s">
        <v>313</v>
      </c>
    </row>
    <row r="212" spans="1:11" ht="14.4" customHeight="1" thickBot="1" x14ac:dyDescent="0.35">
      <c r="A212" s="644" t="s">
        <v>517</v>
      </c>
      <c r="B212" s="624">
        <v>0</v>
      </c>
      <c r="C212" s="624">
        <v>0.62721000000000005</v>
      </c>
      <c r="D212" s="625">
        <v>0.62721000000000005</v>
      </c>
      <c r="E212" s="626" t="s">
        <v>339</v>
      </c>
      <c r="F212" s="624">
        <v>0</v>
      </c>
      <c r="G212" s="625">
        <v>0</v>
      </c>
      <c r="H212" s="627">
        <v>0</v>
      </c>
      <c r="I212" s="624">
        <v>0</v>
      </c>
      <c r="J212" s="625">
        <v>0</v>
      </c>
      <c r="K212" s="628" t="s">
        <v>313</v>
      </c>
    </row>
    <row r="213" spans="1:11" ht="14.4" customHeight="1" thickBot="1" x14ac:dyDescent="0.35">
      <c r="A213" s="640" t="s">
        <v>518</v>
      </c>
      <c r="B213" s="624">
        <v>0</v>
      </c>
      <c r="C213" s="624">
        <v>0.62721000000000005</v>
      </c>
      <c r="D213" s="625">
        <v>0.62721000000000005</v>
      </c>
      <c r="E213" s="626" t="s">
        <v>339</v>
      </c>
      <c r="F213" s="624">
        <v>0</v>
      </c>
      <c r="G213" s="625">
        <v>0</v>
      </c>
      <c r="H213" s="627">
        <v>0</v>
      </c>
      <c r="I213" s="624">
        <v>0</v>
      </c>
      <c r="J213" s="625">
        <v>0</v>
      </c>
      <c r="K213" s="628" t="s">
        <v>313</v>
      </c>
    </row>
    <row r="214" spans="1:11" ht="14.4" customHeight="1" thickBot="1" x14ac:dyDescent="0.35">
      <c r="A214" s="641" t="s">
        <v>519</v>
      </c>
      <c r="B214" s="619">
        <v>0</v>
      </c>
      <c r="C214" s="619">
        <v>0.62721000000000005</v>
      </c>
      <c r="D214" s="620">
        <v>0.62721000000000005</v>
      </c>
      <c r="E214" s="629" t="s">
        <v>339</v>
      </c>
      <c r="F214" s="619">
        <v>0</v>
      </c>
      <c r="G214" s="620">
        <v>0</v>
      </c>
      <c r="H214" s="622">
        <v>0</v>
      </c>
      <c r="I214" s="619">
        <v>0</v>
      </c>
      <c r="J214" s="620">
        <v>0</v>
      </c>
      <c r="K214" s="630" t="s">
        <v>313</v>
      </c>
    </row>
    <row r="215" spans="1:11" ht="14.4" customHeight="1" thickBot="1" x14ac:dyDescent="0.35">
      <c r="A215" s="638" t="s">
        <v>520</v>
      </c>
      <c r="B215" s="619">
        <v>91.000000000022993</v>
      </c>
      <c r="C215" s="619">
        <v>53.274999999999999</v>
      </c>
      <c r="D215" s="620">
        <v>-37.725000000023996</v>
      </c>
      <c r="E215" s="621">
        <v>0.58543956043900003</v>
      </c>
      <c r="F215" s="619">
        <v>9.4591801402920002</v>
      </c>
      <c r="G215" s="620">
        <v>9.4591801402920002</v>
      </c>
      <c r="H215" s="622">
        <v>0</v>
      </c>
      <c r="I215" s="619">
        <v>93.8</v>
      </c>
      <c r="J215" s="620">
        <v>84.340819859706997</v>
      </c>
      <c r="K215" s="623">
        <v>9.9162928085530009</v>
      </c>
    </row>
    <row r="216" spans="1:11" ht="14.4" customHeight="1" thickBot="1" x14ac:dyDescent="0.35">
      <c r="A216" s="644" t="s">
        <v>521</v>
      </c>
      <c r="B216" s="624">
        <v>91.000000000022993</v>
      </c>
      <c r="C216" s="624">
        <v>53.274999999999999</v>
      </c>
      <c r="D216" s="625">
        <v>-37.725000000023996</v>
      </c>
      <c r="E216" s="631">
        <v>0.58543956043900003</v>
      </c>
      <c r="F216" s="624">
        <v>9.4591801402920002</v>
      </c>
      <c r="G216" s="625">
        <v>9.4591801402920002</v>
      </c>
      <c r="H216" s="627">
        <v>0</v>
      </c>
      <c r="I216" s="624">
        <v>93.8</v>
      </c>
      <c r="J216" s="625">
        <v>84.340819859706997</v>
      </c>
      <c r="K216" s="632">
        <v>9.9162928085530009</v>
      </c>
    </row>
    <row r="217" spans="1:11" ht="14.4" customHeight="1" thickBot="1" x14ac:dyDescent="0.35">
      <c r="A217" s="640" t="s">
        <v>522</v>
      </c>
      <c r="B217" s="624">
        <v>91.000000000022993</v>
      </c>
      <c r="C217" s="624">
        <v>53.274999999999999</v>
      </c>
      <c r="D217" s="625">
        <v>-37.725000000023996</v>
      </c>
      <c r="E217" s="631">
        <v>0.58543956043900003</v>
      </c>
      <c r="F217" s="624">
        <v>9.4591801402920002</v>
      </c>
      <c r="G217" s="625">
        <v>9.4591801402920002</v>
      </c>
      <c r="H217" s="627">
        <v>0</v>
      </c>
      <c r="I217" s="624">
        <v>93.8</v>
      </c>
      <c r="J217" s="625">
        <v>84.340819859706997</v>
      </c>
      <c r="K217" s="632">
        <v>9.9162928085530009</v>
      </c>
    </row>
    <row r="218" spans="1:11" ht="14.4" customHeight="1" thickBot="1" x14ac:dyDescent="0.35">
      <c r="A218" s="641" t="s">
        <v>523</v>
      </c>
      <c r="B218" s="619">
        <v>91.000000000022993</v>
      </c>
      <c r="C218" s="619">
        <v>53.274999999999999</v>
      </c>
      <c r="D218" s="620">
        <v>-37.725000000023996</v>
      </c>
      <c r="E218" s="621">
        <v>0.58543956043900003</v>
      </c>
      <c r="F218" s="619">
        <v>9.4591801402920002</v>
      </c>
      <c r="G218" s="620">
        <v>9.4591801402920002</v>
      </c>
      <c r="H218" s="622">
        <v>0</v>
      </c>
      <c r="I218" s="619">
        <v>93.8</v>
      </c>
      <c r="J218" s="620">
        <v>84.340819859706997</v>
      </c>
      <c r="K218" s="623">
        <v>9.9162928085530009</v>
      </c>
    </row>
    <row r="219" spans="1:11" ht="14.4" customHeight="1" thickBot="1" x14ac:dyDescent="0.35">
      <c r="A219" s="637" t="s">
        <v>524</v>
      </c>
      <c r="B219" s="619">
        <v>9888.5278312915507</v>
      </c>
      <c r="C219" s="619">
        <v>10999.58656</v>
      </c>
      <c r="D219" s="620">
        <v>1111.05872870846</v>
      </c>
      <c r="E219" s="621">
        <v>1.1123583558300001</v>
      </c>
      <c r="F219" s="619">
        <v>10119.1142413301</v>
      </c>
      <c r="G219" s="620">
        <v>10119.1142413301</v>
      </c>
      <c r="H219" s="622">
        <v>1141.1236200000001</v>
      </c>
      <c r="I219" s="619">
        <v>11253.98647</v>
      </c>
      <c r="J219" s="620">
        <v>1134.8722286699301</v>
      </c>
      <c r="K219" s="623">
        <v>1.112151340681</v>
      </c>
    </row>
    <row r="220" spans="1:11" ht="14.4" customHeight="1" thickBot="1" x14ac:dyDescent="0.35">
      <c r="A220" s="642" t="s">
        <v>525</v>
      </c>
      <c r="B220" s="624">
        <v>9888.5278312915507</v>
      </c>
      <c r="C220" s="624">
        <v>10999.58656</v>
      </c>
      <c r="D220" s="625">
        <v>1111.05872870846</v>
      </c>
      <c r="E220" s="631">
        <v>1.1123583558300001</v>
      </c>
      <c r="F220" s="624">
        <v>10119.1142413301</v>
      </c>
      <c r="G220" s="625">
        <v>10119.1142413301</v>
      </c>
      <c r="H220" s="627">
        <v>1141.1236200000001</v>
      </c>
      <c r="I220" s="624">
        <v>11253.98647</v>
      </c>
      <c r="J220" s="625">
        <v>1134.8722286699301</v>
      </c>
      <c r="K220" s="632">
        <v>1.112151340681</v>
      </c>
    </row>
    <row r="221" spans="1:11" ht="14.4" customHeight="1" thickBot="1" x14ac:dyDescent="0.35">
      <c r="A221" s="644" t="s">
        <v>54</v>
      </c>
      <c r="B221" s="624">
        <v>9888.5278312915507</v>
      </c>
      <c r="C221" s="624">
        <v>10999.58656</v>
      </c>
      <c r="D221" s="625">
        <v>1111.05872870846</v>
      </c>
      <c r="E221" s="631">
        <v>1.1123583558300001</v>
      </c>
      <c r="F221" s="624">
        <v>10119.1142413301</v>
      </c>
      <c r="G221" s="625">
        <v>10119.1142413301</v>
      </c>
      <c r="H221" s="627">
        <v>1141.1236200000001</v>
      </c>
      <c r="I221" s="624">
        <v>11253.98647</v>
      </c>
      <c r="J221" s="625">
        <v>1134.8722286699301</v>
      </c>
      <c r="K221" s="632">
        <v>1.112151340681</v>
      </c>
    </row>
    <row r="222" spans="1:11" ht="14.4" customHeight="1" thickBot="1" x14ac:dyDescent="0.35">
      <c r="A222" s="640" t="s">
        <v>526</v>
      </c>
      <c r="B222" s="624">
        <v>89.586230298912994</v>
      </c>
      <c r="C222" s="624">
        <v>93.896249999999995</v>
      </c>
      <c r="D222" s="625">
        <v>4.3100197010860004</v>
      </c>
      <c r="E222" s="631">
        <v>1.048110292024</v>
      </c>
      <c r="F222" s="624">
        <v>101.29547641620201</v>
      </c>
      <c r="G222" s="625">
        <v>101.29547641620201</v>
      </c>
      <c r="H222" s="627">
        <v>7.8789999999999996</v>
      </c>
      <c r="I222" s="624">
        <v>94.188000000000002</v>
      </c>
      <c r="J222" s="625">
        <v>-7.1074764162020001</v>
      </c>
      <c r="K222" s="632">
        <v>0.92983421700799995</v>
      </c>
    </row>
    <row r="223" spans="1:11" ht="14.4" customHeight="1" thickBot="1" x14ac:dyDescent="0.35">
      <c r="A223" s="641" t="s">
        <v>527</v>
      </c>
      <c r="B223" s="619">
        <v>89.586230298912994</v>
      </c>
      <c r="C223" s="619">
        <v>93.896249999999995</v>
      </c>
      <c r="D223" s="620">
        <v>4.3100197010860004</v>
      </c>
      <c r="E223" s="621">
        <v>1.048110292024</v>
      </c>
      <c r="F223" s="619">
        <v>101.29547641620201</v>
      </c>
      <c r="G223" s="620">
        <v>101.29547641620201</v>
      </c>
      <c r="H223" s="622">
        <v>7.8789999999999996</v>
      </c>
      <c r="I223" s="619">
        <v>94.188000000000002</v>
      </c>
      <c r="J223" s="620">
        <v>-7.1074764162020001</v>
      </c>
      <c r="K223" s="623">
        <v>0.92983421700799995</v>
      </c>
    </row>
    <row r="224" spans="1:11" ht="14.4" customHeight="1" thickBot="1" x14ac:dyDescent="0.35">
      <c r="A224" s="640" t="s">
        <v>528</v>
      </c>
      <c r="B224" s="624">
        <v>152.32701656007399</v>
      </c>
      <c r="C224" s="624">
        <v>100.90584</v>
      </c>
      <c r="D224" s="625">
        <v>-51.421176560074002</v>
      </c>
      <c r="E224" s="631">
        <v>0.66242904429299998</v>
      </c>
      <c r="F224" s="624">
        <v>195.86726380607701</v>
      </c>
      <c r="G224" s="625">
        <v>195.86726380607701</v>
      </c>
      <c r="H224" s="627">
        <v>13.22932</v>
      </c>
      <c r="I224" s="624">
        <v>138.09389999999999</v>
      </c>
      <c r="J224" s="625">
        <v>-57.773363806077001</v>
      </c>
      <c r="K224" s="632">
        <v>0.70503818410700003</v>
      </c>
    </row>
    <row r="225" spans="1:11" ht="14.4" customHeight="1" thickBot="1" x14ac:dyDescent="0.35">
      <c r="A225" s="641" t="s">
        <v>529</v>
      </c>
      <c r="B225" s="619">
        <v>66.005845674200998</v>
      </c>
      <c r="C225" s="619">
        <v>53.451999999999998</v>
      </c>
      <c r="D225" s="620">
        <v>-12.553845674201</v>
      </c>
      <c r="E225" s="621">
        <v>0.80980706260199997</v>
      </c>
      <c r="F225" s="619">
        <v>56.574282453008003</v>
      </c>
      <c r="G225" s="620">
        <v>56.574282453008003</v>
      </c>
      <c r="H225" s="622">
        <v>7.718</v>
      </c>
      <c r="I225" s="619">
        <v>54.637999999999998</v>
      </c>
      <c r="J225" s="620">
        <v>-1.9362824530080001</v>
      </c>
      <c r="K225" s="623">
        <v>0.96577451150799998</v>
      </c>
    </row>
    <row r="226" spans="1:11" ht="14.4" customHeight="1" thickBot="1" x14ac:dyDescent="0.35">
      <c r="A226" s="641" t="s">
        <v>530</v>
      </c>
      <c r="B226" s="619">
        <v>58.473040977712998</v>
      </c>
      <c r="C226" s="619">
        <v>9.1044999999999998</v>
      </c>
      <c r="D226" s="620">
        <v>-49.368540977713003</v>
      </c>
      <c r="E226" s="621">
        <v>0.15570423305700001</v>
      </c>
      <c r="F226" s="619">
        <v>104.80037031897299</v>
      </c>
      <c r="G226" s="620">
        <v>104.80037031897299</v>
      </c>
      <c r="H226" s="622">
        <v>2.6507000000000001</v>
      </c>
      <c r="I226" s="619">
        <v>48.572800000000001</v>
      </c>
      <c r="J226" s="620">
        <v>-56.227570318971999</v>
      </c>
      <c r="K226" s="623">
        <v>0.46347927829000002</v>
      </c>
    </row>
    <row r="227" spans="1:11" ht="14.4" customHeight="1" thickBot="1" x14ac:dyDescent="0.35">
      <c r="A227" s="641" t="s">
        <v>531</v>
      </c>
      <c r="B227" s="619">
        <v>27.848129908158999</v>
      </c>
      <c r="C227" s="619">
        <v>38.349339999999998</v>
      </c>
      <c r="D227" s="620">
        <v>10.501210091840001</v>
      </c>
      <c r="E227" s="621">
        <v>1.37708852</v>
      </c>
      <c r="F227" s="619">
        <v>34.492611034094999</v>
      </c>
      <c r="G227" s="620">
        <v>34.492611034094999</v>
      </c>
      <c r="H227" s="622">
        <v>2.8606199999999999</v>
      </c>
      <c r="I227" s="619">
        <v>34.883099999999999</v>
      </c>
      <c r="J227" s="620">
        <v>0.39048896590400001</v>
      </c>
      <c r="K227" s="623">
        <v>1.0113209453900001</v>
      </c>
    </row>
    <row r="228" spans="1:11" ht="14.4" customHeight="1" thickBot="1" x14ac:dyDescent="0.35">
      <c r="A228" s="640" t="s">
        <v>532</v>
      </c>
      <c r="B228" s="624">
        <v>1189.2473981262001</v>
      </c>
      <c r="C228" s="624">
        <v>1232.5944400000001</v>
      </c>
      <c r="D228" s="625">
        <v>43.347041873803001</v>
      </c>
      <c r="E228" s="631">
        <v>1.036449137447</v>
      </c>
      <c r="F228" s="624">
        <v>1147.3388625243001</v>
      </c>
      <c r="G228" s="625">
        <v>1147.3388625243001</v>
      </c>
      <c r="H228" s="627">
        <v>81.885109999999997</v>
      </c>
      <c r="I228" s="624">
        <v>1174.3415500000001</v>
      </c>
      <c r="J228" s="625">
        <v>27.002687475704001</v>
      </c>
      <c r="K228" s="632">
        <v>1.023535058697</v>
      </c>
    </row>
    <row r="229" spans="1:11" ht="14.4" customHeight="1" thickBot="1" x14ac:dyDescent="0.35">
      <c r="A229" s="641" t="s">
        <v>533</v>
      </c>
      <c r="B229" s="619">
        <v>1189.2473981262001</v>
      </c>
      <c r="C229" s="619">
        <v>1232.5944400000001</v>
      </c>
      <c r="D229" s="620">
        <v>43.347041873803001</v>
      </c>
      <c r="E229" s="621">
        <v>1.036449137447</v>
      </c>
      <c r="F229" s="619">
        <v>1147.3388625243001</v>
      </c>
      <c r="G229" s="620">
        <v>1147.3388625243001</v>
      </c>
      <c r="H229" s="622">
        <v>81.885109999999997</v>
      </c>
      <c r="I229" s="619">
        <v>1174.3415500000001</v>
      </c>
      <c r="J229" s="620">
        <v>27.002687475704001</v>
      </c>
      <c r="K229" s="623">
        <v>1.023535058697</v>
      </c>
    </row>
    <row r="230" spans="1:11" ht="14.4" customHeight="1" thickBot="1" x14ac:dyDescent="0.35">
      <c r="A230" s="640" t="s">
        <v>534</v>
      </c>
      <c r="B230" s="624">
        <v>0</v>
      </c>
      <c r="C230" s="624">
        <v>2.246</v>
      </c>
      <c r="D230" s="625">
        <v>2.246</v>
      </c>
      <c r="E230" s="626" t="s">
        <v>313</v>
      </c>
      <c r="F230" s="624">
        <v>0</v>
      </c>
      <c r="G230" s="625">
        <v>0</v>
      </c>
      <c r="H230" s="627">
        <v>0.154</v>
      </c>
      <c r="I230" s="624">
        <v>1.944</v>
      </c>
      <c r="J230" s="625">
        <v>1.944</v>
      </c>
      <c r="K230" s="628" t="s">
        <v>339</v>
      </c>
    </row>
    <row r="231" spans="1:11" ht="14.4" customHeight="1" thickBot="1" x14ac:dyDescent="0.35">
      <c r="A231" s="641" t="s">
        <v>535</v>
      </c>
      <c r="B231" s="619">
        <v>0</v>
      </c>
      <c r="C231" s="619">
        <v>2.246</v>
      </c>
      <c r="D231" s="620">
        <v>2.246</v>
      </c>
      <c r="E231" s="629" t="s">
        <v>313</v>
      </c>
      <c r="F231" s="619">
        <v>0</v>
      </c>
      <c r="G231" s="620">
        <v>0</v>
      </c>
      <c r="H231" s="622">
        <v>0.154</v>
      </c>
      <c r="I231" s="619">
        <v>1.944</v>
      </c>
      <c r="J231" s="620">
        <v>1.944</v>
      </c>
      <c r="K231" s="630" t="s">
        <v>339</v>
      </c>
    </row>
    <row r="232" spans="1:11" ht="14.4" customHeight="1" thickBot="1" x14ac:dyDescent="0.35">
      <c r="A232" s="640" t="s">
        <v>536</v>
      </c>
      <c r="B232" s="624">
        <v>1002</v>
      </c>
      <c r="C232" s="624">
        <v>914.38348000000099</v>
      </c>
      <c r="D232" s="625">
        <v>-87.616519999998999</v>
      </c>
      <c r="E232" s="631">
        <v>0.91255836327299999</v>
      </c>
      <c r="F232" s="624">
        <v>927.65517535991296</v>
      </c>
      <c r="G232" s="625">
        <v>927.65517535991296</v>
      </c>
      <c r="H232" s="627">
        <v>92.646919999999994</v>
      </c>
      <c r="I232" s="624">
        <v>887.56921</v>
      </c>
      <c r="J232" s="625">
        <v>-40.085965359912002</v>
      </c>
      <c r="K232" s="632">
        <v>0.95678785994500004</v>
      </c>
    </row>
    <row r="233" spans="1:11" ht="14.4" customHeight="1" thickBot="1" x14ac:dyDescent="0.35">
      <c r="A233" s="641" t="s">
        <v>537</v>
      </c>
      <c r="B233" s="619">
        <v>1002</v>
      </c>
      <c r="C233" s="619">
        <v>914.38348000000099</v>
      </c>
      <c r="D233" s="620">
        <v>-87.616519999998999</v>
      </c>
      <c r="E233" s="621">
        <v>0.91255836327299999</v>
      </c>
      <c r="F233" s="619">
        <v>927.65517535991296</v>
      </c>
      <c r="G233" s="620">
        <v>927.65517535991296</v>
      </c>
      <c r="H233" s="622">
        <v>92.646919999999994</v>
      </c>
      <c r="I233" s="619">
        <v>887.56921</v>
      </c>
      <c r="J233" s="620">
        <v>-40.085965359912002</v>
      </c>
      <c r="K233" s="623">
        <v>0.95678785994500004</v>
      </c>
    </row>
    <row r="234" spans="1:11" ht="14.4" customHeight="1" thickBot="1" x14ac:dyDescent="0.35">
      <c r="A234" s="640" t="s">
        <v>538</v>
      </c>
      <c r="B234" s="624">
        <v>0</v>
      </c>
      <c r="C234" s="624">
        <v>1184.34986</v>
      </c>
      <c r="D234" s="625">
        <v>1184.34986</v>
      </c>
      <c r="E234" s="626" t="s">
        <v>313</v>
      </c>
      <c r="F234" s="624">
        <v>0</v>
      </c>
      <c r="G234" s="625">
        <v>0</v>
      </c>
      <c r="H234" s="627">
        <v>111.91204999999999</v>
      </c>
      <c r="I234" s="624">
        <v>1257.16084</v>
      </c>
      <c r="J234" s="625">
        <v>1257.16084</v>
      </c>
      <c r="K234" s="628" t="s">
        <v>339</v>
      </c>
    </row>
    <row r="235" spans="1:11" ht="14.4" customHeight="1" thickBot="1" x14ac:dyDescent="0.35">
      <c r="A235" s="641" t="s">
        <v>539</v>
      </c>
      <c r="B235" s="619">
        <v>0</v>
      </c>
      <c r="C235" s="619">
        <v>1184.34986</v>
      </c>
      <c r="D235" s="620">
        <v>1184.34986</v>
      </c>
      <c r="E235" s="629" t="s">
        <v>313</v>
      </c>
      <c r="F235" s="619">
        <v>0</v>
      </c>
      <c r="G235" s="620">
        <v>0</v>
      </c>
      <c r="H235" s="622">
        <v>111.91204999999999</v>
      </c>
      <c r="I235" s="619">
        <v>1257.16084</v>
      </c>
      <c r="J235" s="620">
        <v>1257.16084</v>
      </c>
      <c r="K235" s="630" t="s">
        <v>339</v>
      </c>
    </row>
    <row r="236" spans="1:11" ht="14.4" customHeight="1" thickBot="1" x14ac:dyDescent="0.35">
      <c r="A236" s="640" t="s">
        <v>540</v>
      </c>
      <c r="B236" s="624">
        <v>7455.3671863063701</v>
      </c>
      <c r="C236" s="624">
        <v>7471.2106900000099</v>
      </c>
      <c r="D236" s="625">
        <v>15.843503693640001</v>
      </c>
      <c r="E236" s="631">
        <v>1.0021251138</v>
      </c>
      <c r="F236" s="624">
        <v>7746.9574632235799</v>
      </c>
      <c r="G236" s="625">
        <v>7746.9574632235799</v>
      </c>
      <c r="H236" s="627">
        <v>833.41722000000004</v>
      </c>
      <c r="I236" s="624">
        <v>7700.6889700000002</v>
      </c>
      <c r="J236" s="625">
        <v>-46.268493223579</v>
      </c>
      <c r="K236" s="632">
        <v>0.99402752713599996</v>
      </c>
    </row>
    <row r="237" spans="1:11" ht="14.4" customHeight="1" thickBot="1" x14ac:dyDescent="0.35">
      <c r="A237" s="641" t="s">
        <v>541</v>
      </c>
      <c r="B237" s="619">
        <v>7455.3671863063701</v>
      </c>
      <c r="C237" s="619">
        <v>7471.2106900000099</v>
      </c>
      <c r="D237" s="620">
        <v>15.843503693640001</v>
      </c>
      <c r="E237" s="621">
        <v>1.0021251138</v>
      </c>
      <c r="F237" s="619">
        <v>7746.9574632235799</v>
      </c>
      <c r="G237" s="620">
        <v>7746.9574632235799</v>
      </c>
      <c r="H237" s="622">
        <v>833.41722000000004</v>
      </c>
      <c r="I237" s="619">
        <v>7700.6889700000002</v>
      </c>
      <c r="J237" s="620">
        <v>-46.268493223579</v>
      </c>
      <c r="K237" s="623">
        <v>0.99402752713599996</v>
      </c>
    </row>
    <row r="238" spans="1:11" ht="14.4" customHeight="1" thickBot="1" x14ac:dyDescent="0.35">
      <c r="A238" s="645" t="s">
        <v>542</v>
      </c>
      <c r="B238" s="624">
        <v>0</v>
      </c>
      <c r="C238" s="624">
        <v>53.300289999999997</v>
      </c>
      <c r="D238" s="625">
        <v>53.300289999999997</v>
      </c>
      <c r="E238" s="626" t="s">
        <v>313</v>
      </c>
      <c r="F238" s="624">
        <v>0</v>
      </c>
      <c r="G238" s="625">
        <v>0</v>
      </c>
      <c r="H238" s="627">
        <v>2.7981799999999999</v>
      </c>
      <c r="I238" s="624">
        <v>61.504040000000003</v>
      </c>
      <c r="J238" s="625">
        <v>61.504040000000003</v>
      </c>
      <c r="K238" s="628" t="s">
        <v>339</v>
      </c>
    </row>
    <row r="239" spans="1:11" ht="14.4" customHeight="1" thickBot="1" x14ac:dyDescent="0.35">
      <c r="A239" s="642" t="s">
        <v>543</v>
      </c>
      <c r="B239" s="624">
        <v>0</v>
      </c>
      <c r="C239" s="624">
        <v>53.300289999999997</v>
      </c>
      <c r="D239" s="625">
        <v>53.300289999999997</v>
      </c>
      <c r="E239" s="626" t="s">
        <v>313</v>
      </c>
      <c r="F239" s="624">
        <v>0</v>
      </c>
      <c r="G239" s="625">
        <v>0</v>
      </c>
      <c r="H239" s="627">
        <v>2.7981799999999999</v>
      </c>
      <c r="I239" s="624">
        <v>61.504040000000003</v>
      </c>
      <c r="J239" s="625">
        <v>61.504040000000003</v>
      </c>
      <c r="K239" s="628" t="s">
        <v>339</v>
      </c>
    </row>
    <row r="240" spans="1:11" ht="14.4" customHeight="1" thickBot="1" x14ac:dyDescent="0.35">
      <c r="A240" s="644" t="s">
        <v>544</v>
      </c>
      <c r="B240" s="624">
        <v>0</v>
      </c>
      <c r="C240" s="624">
        <v>53.300289999999997</v>
      </c>
      <c r="D240" s="625">
        <v>53.300289999999997</v>
      </c>
      <c r="E240" s="626" t="s">
        <v>313</v>
      </c>
      <c r="F240" s="624">
        <v>0</v>
      </c>
      <c r="G240" s="625">
        <v>0</v>
      </c>
      <c r="H240" s="627">
        <v>2.7981799999999999</v>
      </c>
      <c r="I240" s="624">
        <v>61.504040000000003</v>
      </c>
      <c r="J240" s="625">
        <v>61.504040000000003</v>
      </c>
      <c r="K240" s="628" t="s">
        <v>339</v>
      </c>
    </row>
    <row r="241" spans="1:11" ht="14.4" customHeight="1" thickBot="1" x14ac:dyDescent="0.35">
      <c r="A241" s="640" t="s">
        <v>545</v>
      </c>
      <c r="B241" s="624">
        <v>0</v>
      </c>
      <c r="C241" s="624">
        <v>53.300289999999997</v>
      </c>
      <c r="D241" s="625">
        <v>53.300289999999997</v>
      </c>
      <c r="E241" s="626" t="s">
        <v>313</v>
      </c>
      <c r="F241" s="624">
        <v>0</v>
      </c>
      <c r="G241" s="625">
        <v>0</v>
      </c>
      <c r="H241" s="627">
        <v>2.7981799999999999</v>
      </c>
      <c r="I241" s="624">
        <v>61.504040000000003</v>
      </c>
      <c r="J241" s="625">
        <v>61.504040000000003</v>
      </c>
      <c r="K241" s="628" t="s">
        <v>339</v>
      </c>
    </row>
    <row r="242" spans="1:11" ht="14.4" customHeight="1" thickBot="1" x14ac:dyDescent="0.35">
      <c r="A242" s="641" t="s">
        <v>546</v>
      </c>
      <c r="B242" s="619">
        <v>0</v>
      </c>
      <c r="C242" s="619">
        <v>47.443890000000003</v>
      </c>
      <c r="D242" s="620">
        <v>47.443890000000003</v>
      </c>
      <c r="E242" s="629" t="s">
        <v>313</v>
      </c>
      <c r="F242" s="619">
        <v>0</v>
      </c>
      <c r="G242" s="620">
        <v>0</v>
      </c>
      <c r="H242" s="622">
        <v>2.7981799999999999</v>
      </c>
      <c r="I242" s="619">
        <v>27.114239999999999</v>
      </c>
      <c r="J242" s="620">
        <v>27.114239999999999</v>
      </c>
      <c r="K242" s="630" t="s">
        <v>339</v>
      </c>
    </row>
    <row r="243" spans="1:11" ht="14.4" customHeight="1" thickBot="1" x14ac:dyDescent="0.35">
      <c r="A243" s="641" t="s">
        <v>547</v>
      </c>
      <c r="B243" s="619">
        <v>0</v>
      </c>
      <c r="C243" s="619">
        <v>5.8563999999999998</v>
      </c>
      <c r="D243" s="620">
        <v>5.8563999999999998</v>
      </c>
      <c r="E243" s="629" t="s">
        <v>313</v>
      </c>
      <c r="F243" s="619">
        <v>0</v>
      </c>
      <c r="G243" s="620">
        <v>0</v>
      </c>
      <c r="H243" s="622">
        <v>0</v>
      </c>
      <c r="I243" s="619">
        <v>34.389800000000001</v>
      </c>
      <c r="J243" s="620">
        <v>34.389800000000001</v>
      </c>
      <c r="K243" s="630" t="s">
        <v>339</v>
      </c>
    </row>
    <row r="244" spans="1:11" ht="14.4" customHeight="1" thickBot="1" x14ac:dyDescent="0.35">
      <c r="A244" s="646"/>
      <c r="B244" s="619">
        <v>4408.1553881662803</v>
      </c>
      <c r="C244" s="619">
        <v>4796.6187099999797</v>
      </c>
      <c r="D244" s="620">
        <v>388.46332183369702</v>
      </c>
      <c r="E244" s="621">
        <v>1.0881237814060001</v>
      </c>
      <c r="F244" s="619">
        <v>14302.165250121199</v>
      </c>
      <c r="G244" s="620">
        <v>14302.165250121199</v>
      </c>
      <c r="H244" s="622">
        <v>5098.3755699999401</v>
      </c>
      <c r="I244" s="619">
        <v>3601.8992499999399</v>
      </c>
      <c r="J244" s="620">
        <v>-10700.266000121201</v>
      </c>
      <c r="K244" s="623">
        <v>0.25184293336000002</v>
      </c>
    </row>
    <row r="245" spans="1:11" ht="14.4" customHeight="1" thickBot="1" x14ac:dyDescent="0.35">
      <c r="A245" s="647" t="s">
        <v>66</v>
      </c>
      <c r="B245" s="633">
        <v>4408.1553881662803</v>
      </c>
      <c r="C245" s="633">
        <v>4796.6187099999797</v>
      </c>
      <c r="D245" s="634">
        <v>388.463321833701</v>
      </c>
      <c r="E245" s="635" t="s">
        <v>313</v>
      </c>
      <c r="F245" s="633">
        <v>14302.165250121199</v>
      </c>
      <c r="G245" s="634">
        <v>14302.165250121199</v>
      </c>
      <c r="H245" s="633">
        <v>5098.3755699999401</v>
      </c>
      <c r="I245" s="633">
        <v>3601.8992499999299</v>
      </c>
      <c r="J245" s="634">
        <v>-10700.266000121201</v>
      </c>
      <c r="K245" s="636">
        <v>0.25184293336000002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312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258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548</v>
      </c>
      <c r="B5" s="649" t="s">
        <v>549</v>
      </c>
      <c r="C5" s="650" t="s">
        <v>550</v>
      </c>
      <c r="D5" s="650" t="s">
        <v>550</v>
      </c>
      <c r="E5" s="650"/>
      <c r="F5" s="650" t="s">
        <v>550</v>
      </c>
      <c r="G5" s="650" t="s">
        <v>550</v>
      </c>
      <c r="H5" s="650" t="s">
        <v>550</v>
      </c>
      <c r="I5" s="651" t="s">
        <v>550</v>
      </c>
      <c r="J5" s="652" t="s">
        <v>74</v>
      </c>
    </row>
    <row r="6" spans="1:10" ht="14.4" customHeight="1" x14ac:dyDescent="0.3">
      <c r="A6" s="648" t="s">
        <v>548</v>
      </c>
      <c r="B6" s="649" t="s">
        <v>323</v>
      </c>
      <c r="C6" s="650">
        <v>5875.4904700000016</v>
      </c>
      <c r="D6" s="650">
        <v>5716.7019800000007</v>
      </c>
      <c r="E6" s="650"/>
      <c r="F6" s="650">
        <v>5855.6670299999996</v>
      </c>
      <c r="G6" s="650">
        <v>5820.0005254265998</v>
      </c>
      <c r="H6" s="650">
        <v>35.666504573399834</v>
      </c>
      <c r="I6" s="651">
        <v>1.006128264837362</v>
      </c>
      <c r="J6" s="652" t="s">
        <v>1</v>
      </c>
    </row>
    <row r="7" spans="1:10" ht="14.4" customHeight="1" x14ac:dyDescent="0.3">
      <c r="A7" s="648" t="s">
        <v>548</v>
      </c>
      <c r="B7" s="649" t="s">
        <v>324</v>
      </c>
      <c r="C7" s="650" t="s">
        <v>550</v>
      </c>
      <c r="D7" s="650">
        <v>412.54469</v>
      </c>
      <c r="E7" s="650"/>
      <c r="F7" s="650">
        <v>456.27120999999909</v>
      </c>
      <c r="G7" s="650">
        <v>442.00003990353207</v>
      </c>
      <c r="H7" s="650">
        <v>14.271170096467017</v>
      </c>
      <c r="I7" s="651">
        <v>1.0322877122354599</v>
      </c>
      <c r="J7" s="652" t="s">
        <v>1</v>
      </c>
    </row>
    <row r="8" spans="1:10" ht="14.4" customHeight="1" x14ac:dyDescent="0.3">
      <c r="A8" s="648" t="s">
        <v>548</v>
      </c>
      <c r="B8" s="649" t="s">
        <v>325</v>
      </c>
      <c r="C8" s="650">
        <v>482.41125000000011</v>
      </c>
      <c r="D8" s="650">
        <v>117.53553999999994</v>
      </c>
      <c r="E8" s="650"/>
      <c r="F8" s="650">
        <v>89.425429999998002</v>
      </c>
      <c r="G8" s="650">
        <v>127.000011465494</v>
      </c>
      <c r="H8" s="650">
        <v>-37.574581465495996</v>
      </c>
      <c r="I8" s="651">
        <v>0.70413718052533369</v>
      </c>
      <c r="J8" s="652" t="s">
        <v>1</v>
      </c>
    </row>
    <row r="9" spans="1:10" ht="14.4" customHeight="1" x14ac:dyDescent="0.3">
      <c r="A9" s="648" t="s">
        <v>548</v>
      </c>
      <c r="B9" s="649" t="s">
        <v>326</v>
      </c>
      <c r="C9" s="650">
        <v>692.47546</v>
      </c>
      <c r="D9" s="650">
        <v>922.73585000000003</v>
      </c>
      <c r="E9" s="650"/>
      <c r="F9" s="650">
        <v>1078.9094699999998</v>
      </c>
      <c r="G9" s="650">
        <v>862.00007782091598</v>
      </c>
      <c r="H9" s="650">
        <v>216.90939217908385</v>
      </c>
      <c r="I9" s="651">
        <v>1.2516350030123171</v>
      </c>
      <c r="J9" s="652" t="s">
        <v>1</v>
      </c>
    </row>
    <row r="10" spans="1:10" ht="14.4" customHeight="1" x14ac:dyDescent="0.3">
      <c r="A10" s="648" t="s">
        <v>548</v>
      </c>
      <c r="B10" s="649" t="s">
        <v>327</v>
      </c>
      <c r="C10" s="650" t="s">
        <v>550</v>
      </c>
      <c r="D10" s="650">
        <v>43.291759999999996</v>
      </c>
      <c r="E10" s="650"/>
      <c r="F10" s="650">
        <v>53.325850000000003</v>
      </c>
      <c r="G10" s="650">
        <v>58.000005236210001</v>
      </c>
      <c r="H10" s="650">
        <v>-4.6741552362099981</v>
      </c>
      <c r="I10" s="651">
        <v>0.91941112389259105</v>
      </c>
      <c r="J10" s="652" t="s">
        <v>1</v>
      </c>
    </row>
    <row r="11" spans="1:10" ht="14.4" customHeight="1" x14ac:dyDescent="0.3">
      <c r="A11" s="648" t="s">
        <v>548</v>
      </c>
      <c r="B11" s="649" t="s">
        <v>328</v>
      </c>
      <c r="C11" s="650">
        <v>669.19658000000004</v>
      </c>
      <c r="D11" s="650">
        <v>511.21973000000003</v>
      </c>
      <c r="E11" s="650"/>
      <c r="F11" s="650">
        <v>351.938569999999</v>
      </c>
      <c r="G11" s="650">
        <v>500.00004513974204</v>
      </c>
      <c r="H11" s="650">
        <v>-148.06147513974304</v>
      </c>
      <c r="I11" s="651">
        <v>0.70387707645433872</v>
      </c>
      <c r="J11" s="652" t="s">
        <v>1</v>
      </c>
    </row>
    <row r="12" spans="1:10" ht="14.4" customHeight="1" x14ac:dyDescent="0.3">
      <c r="A12" s="648" t="s">
        <v>548</v>
      </c>
      <c r="B12" s="649" t="s">
        <v>329</v>
      </c>
      <c r="C12" s="650">
        <v>15.553779999999998</v>
      </c>
      <c r="D12" s="650">
        <v>56.105350000000008</v>
      </c>
      <c r="E12" s="650"/>
      <c r="F12" s="650">
        <v>68.872709999999003</v>
      </c>
      <c r="G12" s="650">
        <v>64.997867175207006</v>
      </c>
      <c r="H12" s="650">
        <v>3.8748428247919975</v>
      </c>
      <c r="I12" s="651">
        <v>1.059614922661186</v>
      </c>
      <c r="J12" s="652" t="s">
        <v>1</v>
      </c>
    </row>
    <row r="13" spans="1:10" ht="14.4" customHeight="1" x14ac:dyDescent="0.3">
      <c r="A13" s="648" t="s">
        <v>548</v>
      </c>
      <c r="B13" s="649" t="s">
        <v>330</v>
      </c>
      <c r="C13" s="650">
        <v>271.53216000000003</v>
      </c>
      <c r="D13" s="650">
        <v>296.21007999999802</v>
      </c>
      <c r="E13" s="650"/>
      <c r="F13" s="650">
        <v>254.76978999999699</v>
      </c>
      <c r="G13" s="650">
        <v>260.00002347266701</v>
      </c>
      <c r="H13" s="650">
        <v>-5.2302334726700224</v>
      </c>
      <c r="I13" s="651">
        <v>0.97988371922889517</v>
      </c>
      <c r="J13" s="652" t="s">
        <v>1</v>
      </c>
    </row>
    <row r="14" spans="1:10" ht="14.4" customHeight="1" x14ac:dyDescent="0.3">
      <c r="A14" s="648" t="s">
        <v>548</v>
      </c>
      <c r="B14" s="649" t="s">
        <v>551</v>
      </c>
      <c r="C14" s="650">
        <v>8006.6597000000011</v>
      </c>
      <c r="D14" s="650">
        <v>8076.344979999998</v>
      </c>
      <c r="E14" s="650"/>
      <c r="F14" s="650">
        <v>8209.1800599999915</v>
      </c>
      <c r="G14" s="650">
        <v>8133.998595640368</v>
      </c>
      <c r="H14" s="650">
        <v>75.181464359623533</v>
      </c>
      <c r="I14" s="651">
        <v>1.0092428666510858</v>
      </c>
      <c r="J14" s="652" t="s">
        <v>552</v>
      </c>
    </row>
    <row r="16" spans="1:10" ht="14.4" customHeight="1" x14ac:dyDescent="0.3">
      <c r="A16" s="648" t="s">
        <v>548</v>
      </c>
      <c r="B16" s="649" t="s">
        <v>549</v>
      </c>
      <c r="C16" s="650" t="s">
        <v>550</v>
      </c>
      <c r="D16" s="650" t="s">
        <v>550</v>
      </c>
      <c r="E16" s="650"/>
      <c r="F16" s="650" t="s">
        <v>550</v>
      </c>
      <c r="G16" s="650" t="s">
        <v>550</v>
      </c>
      <c r="H16" s="650" t="s">
        <v>550</v>
      </c>
      <c r="I16" s="651" t="s">
        <v>550</v>
      </c>
      <c r="J16" s="652" t="s">
        <v>74</v>
      </c>
    </row>
    <row r="17" spans="1:10" ht="14.4" customHeight="1" x14ac:dyDescent="0.3">
      <c r="A17" s="648" t="s">
        <v>553</v>
      </c>
      <c r="B17" s="649" t="s">
        <v>554</v>
      </c>
      <c r="C17" s="650" t="s">
        <v>550</v>
      </c>
      <c r="D17" s="650" t="s">
        <v>550</v>
      </c>
      <c r="E17" s="650"/>
      <c r="F17" s="650" t="s">
        <v>550</v>
      </c>
      <c r="G17" s="650" t="s">
        <v>550</v>
      </c>
      <c r="H17" s="650" t="s">
        <v>550</v>
      </c>
      <c r="I17" s="651" t="s">
        <v>550</v>
      </c>
      <c r="J17" s="652" t="s">
        <v>0</v>
      </c>
    </row>
    <row r="18" spans="1:10" ht="14.4" customHeight="1" x14ac:dyDescent="0.3">
      <c r="A18" s="648" t="s">
        <v>553</v>
      </c>
      <c r="B18" s="649" t="s">
        <v>323</v>
      </c>
      <c r="C18" s="650">
        <v>1027.9949300000001</v>
      </c>
      <c r="D18" s="650">
        <v>989.37795999999912</v>
      </c>
      <c r="E18" s="650"/>
      <c r="F18" s="650">
        <v>925.38408999999888</v>
      </c>
      <c r="G18" s="650">
        <v>983.05878897262096</v>
      </c>
      <c r="H18" s="650">
        <v>-57.674698972622082</v>
      </c>
      <c r="I18" s="651">
        <v>0.94133138361654145</v>
      </c>
      <c r="J18" s="652" t="s">
        <v>1</v>
      </c>
    </row>
    <row r="19" spans="1:10" ht="14.4" customHeight="1" x14ac:dyDescent="0.3">
      <c r="A19" s="648" t="s">
        <v>553</v>
      </c>
      <c r="B19" s="649" t="s">
        <v>324</v>
      </c>
      <c r="C19" s="650" t="s">
        <v>550</v>
      </c>
      <c r="D19" s="650">
        <v>27.606810000000003</v>
      </c>
      <c r="E19" s="650"/>
      <c r="F19" s="650">
        <v>20.348569999999999</v>
      </c>
      <c r="G19" s="650">
        <v>36.225728425094999</v>
      </c>
      <c r="H19" s="650">
        <v>-15.877158425095001</v>
      </c>
      <c r="I19" s="651">
        <v>0.56171596499640675</v>
      </c>
      <c r="J19" s="652" t="s">
        <v>1</v>
      </c>
    </row>
    <row r="20" spans="1:10" ht="14.4" customHeight="1" x14ac:dyDescent="0.3">
      <c r="A20" s="648" t="s">
        <v>553</v>
      </c>
      <c r="B20" s="649" t="s">
        <v>325</v>
      </c>
      <c r="C20" s="650">
        <v>61.882879999999993</v>
      </c>
      <c r="D20" s="650">
        <v>30.04692</v>
      </c>
      <c r="E20" s="650"/>
      <c r="F20" s="650">
        <v>27.093689999999</v>
      </c>
      <c r="G20" s="650">
        <v>30.229438640891999</v>
      </c>
      <c r="H20" s="650">
        <v>-3.1357486408929987</v>
      </c>
      <c r="I20" s="651">
        <v>0.8962683800336535</v>
      </c>
      <c r="J20" s="652" t="s">
        <v>1</v>
      </c>
    </row>
    <row r="21" spans="1:10" ht="14.4" customHeight="1" x14ac:dyDescent="0.3">
      <c r="A21" s="648" t="s">
        <v>553</v>
      </c>
      <c r="B21" s="649" t="s">
        <v>326</v>
      </c>
      <c r="C21" s="650" t="s">
        <v>550</v>
      </c>
      <c r="D21" s="650" t="s">
        <v>550</v>
      </c>
      <c r="E21" s="650"/>
      <c r="F21" s="650">
        <v>19.117999999999999</v>
      </c>
      <c r="G21" s="650">
        <v>0</v>
      </c>
      <c r="H21" s="650">
        <v>19.117999999999999</v>
      </c>
      <c r="I21" s="651" t="s">
        <v>550</v>
      </c>
      <c r="J21" s="652" t="s">
        <v>1</v>
      </c>
    </row>
    <row r="22" spans="1:10" ht="14.4" customHeight="1" x14ac:dyDescent="0.3">
      <c r="A22" s="648" t="s">
        <v>553</v>
      </c>
      <c r="B22" s="649" t="s">
        <v>327</v>
      </c>
      <c r="C22" s="650" t="s">
        <v>550</v>
      </c>
      <c r="D22" s="650">
        <v>21.645879999999998</v>
      </c>
      <c r="E22" s="650"/>
      <c r="F22" s="650">
        <v>31.995509999999999</v>
      </c>
      <c r="G22" s="650">
        <v>29.000002618105</v>
      </c>
      <c r="H22" s="650">
        <v>2.9955073818949991</v>
      </c>
      <c r="I22" s="651">
        <v>1.1032933486711092</v>
      </c>
      <c r="J22" s="652" t="s">
        <v>1</v>
      </c>
    </row>
    <row r="23" spans="1:10" ht="14.4" customHeight="1" x14ac:dyDescent="0.3">
      <c r="A23" s="648" t="s">
        <v>553</v>
      </c>
      <c r="B23" s="649" t="s">
        <v>328</v>
      </c>
      <c r="C23" s="650">
        <v>395.68020000000001</v>
      </c>
      <c r="D23" s="650">
        <v>268.02503000000002</v>
      </c>
      <c r="E23" s="650"/>
      <c r="F23" s="650">
        <v>159.490139999999</v>
      </c>
      <c r="G23" s="650">
        <v>275.12161941176703</v>
      </c>
      <c r="H23" s="650">
        <v>-115.63147941176803</v>
      </c>
      <c r="I23" s="651">
        <v>0.57970776829898796</v>
      </c>
      <c r="J23" s="652" t="s">
        <v>1</v>
      </c>
    </row>
    <row r="24" spans="1:10" ht="14.4" customHeight="1" x14ac:dyDescent="0.3">
      <c r="A24" s="648" t="s">
        <v>553</v>
      </c>
      <c r="B24" s="649" t="s">
        <v>329</v>
      </c>
      <c r="C24" s="650">
        <v>2.9757900000000004</v>
      </c>
      <c r="D24" s="650">
        <v>3.3313999999999995</v>
      </c>
      <c r="E24" s="650"/>
      <c r="F24" s="650">
        <v>8.9293599999999991</v>
      </c>
      <c r="G24" s="650">
        <v>4.3730374347999996</v>
      </c>
      <c r="H24" s="650">
        <v>4.5563225651999995</v>
      </c>
      <c r="I24" s="651">
        <v>2.0419125454864493</v>
      </c>
      <c r="J24" s="652" t="s">
        <v>1</v>
      </c>
    </row>
    <row r="25" spans="1:10" ht="14.4" customHeight="1" x14ac:dyDescent="0.3">
      <c r="A25" s="648" t="s">
        <v>553</v>
      </c>
      <c r="B25" s="649" t="s">
        <v>330</v>
      </c>
      <c r="C25" s="650">
        <v>11.108999999999998</v>
      </c>
      <c r="D25" s="650">
        <v>8.6939999999999991</v>
      </c>
      <c r="E25" s="650"/>
      <c r="F25" s="650">
        <v>5.3819999999989996</v>
      </c>
      <c r="G25" s="650">
        <v>7.6088627633629997</v>
      </c>
      <c r="H25" s="650">
        <v>-2.2268627633640001</v>
      </c>
      <c r="I25" s="651">
        <v>0.70733303614221565</v>
      </c>
      <c r="J25" s="652" t="s">
        <v>1</v>
      </c>
    </row>
    <row r="26" spans="1:10" ht="14.4" customHeight="1" x14ac:dyDescent="0.3">
      <c r="A26" s="648" t="s">
        <v>553</v>
      </c>
      <c r="B26" s="649" t="s">
        <v>555</v>
      </c>
      <c r="C26" s="650">
        <v>1499.6427999999999</v>
      </c>
      <c r="D26" s="650">
        <v>1348.7279999999992</v>
      </c>
      <c r="E26" s="650"/>
      <c r="F26" s="650">
        <v>1197.7413599999959</v>
      </c>
      <c r="G26" s="650">
        <v>1365.6174782666428</v>
      </c>
      <c r="H26" s="650">
        <v>-167.87611826664693</v>
      </c>
      <c r="I26" s="651">
        <v>0.87706944225719086</v>
      </c>
      <c r="J26" s="652" t="s">
        <v>556</v>
      </c>
    </row>
    <row r="27" spans="1:10" ht="14.4" customHeight="1" x14ac:dyDescent="0.3">
      <c r="A27" s="648" t="s">
        <v>550</v>
      </c>
      <c r="B27" s="649" t="s">
        <v>550</v>
      </c>
      <c r="C27" s="650" t="s">
        <v>550</v>
      </c>
      <c r="D27" s="650" t="s">
        <v>550</v>
      </c>
      <c r="E27" s="650"/>
      <c r="F27" s="650" t="s">
        <v>550</v>
      </c>
      <c r="G27" s="650" t="s">
        <v>550</v>
      </c>
      <c r="H27" s="650" t="s">
        <v>550</v>
      </c>
      <c r="I27" s="651" t="s">
        <v>550</v>
      </c>
      <c r="J27" s="652" t="s">
        <v>557</v>
      </c>
    </row>
    <row r="28" spans="1:10" ht="14.4" customHeight="1" x14ac:dyDescent="0.3">
      <c r="A28" s="648" t="s">
        <v>558</v>
      </c>
      <c r="B28" s="649" t="s">
        <v>559</v>
      </c>
      <c r="C28" s="650" t="s">
        <v>550</v>
      </c>
      <c r="D28" s="650" t="s">
        <v>550</v>
      </c>
      <c r="E28" s="650"/>
      <c r="F28" s="650" t="s">
        <v>550</v>
      </c>
      <c r="G28" s="650" t="s">
        <v>550</v>
      </c>
      <c r="H28" s="650" t="s">
        <v>550</v>
      </c>
      <c r="I28" s="651" t="s">
        <v>550</v>
      </c>
      <c r="J28" s="652" t="s">
        <v>0</v>
      </c>
    </row>
    <row r="29" spans="1:10" ht="14.4" customHeight="1" x14ac:dyDescent="0.3">
      <c r="A29" s="648" t="s">
        <v>558</v>
      </c>
      <c r="B29" s="649" t="s">
        <v>323</v>
      </c>
      <c r="C29" s="650">
        <v>6.5029599999999999</v>
      </c>
      <c r="D29" s="650">
        <v>5.3567299999999998</v>
      </c>
      <c r="E29" s="650"/>
      <c r="F29" s="650">
        <v>3.6004599999999995</v>
      </c>
      <c r="G29" s="650">
        <v>6.0990534081490004</v>
      </c>
      <c r="H29" s="650">
        <v>-2.4985934081490009</v>
      </c>
      <c r="I29" s="651">
        <v>0.59033095122423296</v>
      </c>
      <c r="J29" s="652" t="s">
        <v>1</v>
      </c>
    </row>
    <row r="30" spans="1:10" ht="14.4" customHeight="1" x14ac:dyDescent="0.3">
      <c r="A30" s="648" t="s">
        <v>558</v>
      </c>
      <c r="B30" s="649" t="s">
        <v>560</v>
      </c>
      <c r="C30" s="650">
        <v>6.5029599999999999</v>
      </c>
      <c r="D30" s="650">
        <v>5.3567299999999998</v>
      </c>
      <c r="E30" s="650"/>
      <c r="F30" s="650">
        <v>3.6004599999999995</v>
      </c>
      <c r="G30" s="650">
        <v>6.0990534081490004</v>
      </c>
      <c r="H30" s="650">
        <v>-2.4985934081490009</v>
      </c>
      <c r="I30" s="651">
        <v>0.59033095122423296</v>
      </c>
      <c r="J30" s="652" t="s">
        <v>556</v>
      </c>
    </row>
    <row r="31" spans="1:10" ht="14.4" customHeight="1" x14ac:dyDescent="0.3">
      <c r="A31" s="648" t="s">
        <v>550</v>
      </c>
      <c r="B31" s="649" t="s">
        <v>550</v>
      </c>
      <c r="C31" s="650" t="s">
        <v>550</v>
      </c>
      <c r="D31" s="650" t="s">
        <v>550</v>
      </c>
      <c r="E31" s="650"/>
      <c r="F31" s="650" t="s">
        <v>550</v>
      </c>
      <c r="G31" s="650" t="s">
        <v>550</v>
      </c>
      <c r="H31" s="650" t="s">
        <v>550</v>
      </c>
      <c r="I31" s="651" t="s">
        <v>550</v>
      </c>
      <c r="J31" s="652" t="s">
        <v>557</v>
      </c>
    </row>
    <row r="32" spans="1:10" ht="14.4" customHeight="1" x14ac:dyDescent="0.3">
      <c r="A32" s="648" t="s">
        <v>561</v>
      </c>
      <c r="B32" s="649" t="s">
        <v>562</v>
      </c>
      <c r="C32" s="650" t="s">
        <v>550</v>
      </c>
      <c r="D32" s="650" t="s">
        <v>550</v>
      </c>
      <c r="E32" s="650"/>
      <c r="F32" s="650" t="s">
        <v>550</v>
      </c>
      <c r="G32" s="650" t="s">
        <v>550</v>
      </c>
      <c r="H32" s="650" t="s">
        <v>550</v>
      </c>
      <c r="I32" s="651" t="s">
        <v>550</v>
      </c>
      <c r="J32" s="652" t="s">
        <v>0</v>
      </c>
    </row>
    <row r="33" spans="1:10" ht="14.4" customHeight="1" x14ac:dyDescent="0.3">
      <c r="A33" s="648" t="s">
        <v>561</v>
      </c>
      <c r="B33" s="649" t="s">
        <v>323</v>
      </c>
      <c r="C33" s="650">
        <v>3127.5882800000009</v>
      </c>
      <c r="D33" s="650">
        <v>3105.9271600000011</v>
      </c>
      <c r="E33" s="650"/>
      <c r="F33" s="650">
        <v>3159.032400000001</v>
      </c>
      <c r="G33" s="650">
        <v>3136.56538950301</v>
      </c>
      <c r="H33" s="650">
        <v>22.467010496990952</v>
      </c>
      <c r="I33" s="651">
        <v>1.007162933880537</v>
      </c>
      <c r="J33" s="652" t="s">
        <v>1</v>
      </c>
    </row>
    <row r="34" spans="1:10" ht="14.4" customHeight="1" x14ac:dyDescent="0.3">
      <c r="A34" s="648" t="s">
        <v>561</v>
      </c>
      <c r="B34" s="649" t="s">
        <v>324</v>
      </c>
      <c r="C34" s="650" t="s">
        <v>550</v>
      </c>
      <c r="D34" s="650">
        <v>384.93788000000001</v>
      </c>
      <c r="E34" s="650"/>
      <c r="F34" s="650">
        <v>435.92263999999909</v>
      </c>
      <c r="G34" s="650">
        <v>405.77431147843708</v>
      </c>
      <c r="H34" s="650">
        <v>30.148328521562007</v>
      </c>
      <c r="I34" s="651">
        <v>1.0742982679502719</v>
      </c>
      <c r="J34" s="652" t="s">
        <v>1</v>
      </c>
    </row>
    <row r="35" spans="1:10" ht="14.4" customHeight="1" x14ac:dyDescent="0.3">
      <c r="A35" s="648" t="s">
        <v>561</v>
      </c>
      <c r="B35" s="649" t="s">
        <v>325</v>
      </c>
      <c r="C35" s="650">
        <v>420.52837000000011</v>
      </c>
      <c r="D35" s="650">
        <v>87.488619999999941</v>
      </c>
      <c r="E35" s="650"/>
      <c r="F35" s="650">
        <v>62.331739999999002</v>
      </c>
      <c r="G35" s="650">
        <v>96.770572824601999</v>
      </c>
      <c r="H35" s="650">
        <v>-34.438832824602997</v>
      </c>
      <c r="I35" s="651">
        <v>0.64411874581931161</v>
      </c>
      <c r="J35" s="652" t="s">
        <v>1</v>
      </c>
    </row>
    <row r="36" spans="1:10" ht="14.4" customHeight="1" x14ac:dyDescent="0.3">
      <c r="A36" s="648" t="s">
        <v>561</v>
      </c>
      <c r="B36" s="649" t="s">
        <v>326</v>
      </c>
      <c r="C36" s="650">
        <v>692.47546</v>
      </c>
      <c r="D36" s="650">
        <v>922.73585000000003</v>
      </c>
      <c r="E36" s="650"/>
      <c r="F36" s="650">
        <v>1059.7914699999999</v>
      </c>
      <c r="G36" s="650">
        <v>862.00007782091598</v>
      </c>
      <c r="H36" s="650">
        <v>197.79139217908391</v>
      </c>
      <c r="I36" s="651">
        <v>1.2294563507222511</v>
      </c>
      <c r="J36" s="652" t="s">
        <v>1</v>
      </c>
    </row>
    <row r="37" spans="1:10" ht="14.4" customHeight="1" x14ac:dyDescent="0.3">
      <c r="A37" s="648" t="s">
        <v>561</v>
      </c>
      <c r="B37" s="649" t="s">
        <v>328</v>
      </c>
      <c r="C37" s="650">
        <v>273.51638000000003</v>
      </c>
      <c r="D37" s="650">
        <v>243.19470000000001</v>
      </c>
      <c r="E37" s="650"/>
      <c r="F37" s="650">
        <v>169.21378999999999</v>
      </c>
      <c r="G37" s="650">
        <v>224.87842572797501</v>
      </c>
      <c r="H37" s="650">
        <v>-55.664635727975025</v>
      </c>
      <c r="I37" s="651">
        <v>0.75246786992670456</v>
      </c>
      <c r="J37" s="652" t="s">
        <v>1</v>
      </c>
    </row>
    <row r="38" spans="1:10" ht="14.4" customHeight="1" x14ac:dyDescent="0.3">
      <c r="A38" s="648" t="s">
        <v>561</v>
      </c>
      <c r="B38" s="649" t="s">
        <v>329</v>
      </c>
      <c r="C38" s="650">
        <v>12.577989999999998</v>
      </c>
      <c r="D38" s="650">
        <v>52.773950000000006</v>
      </c>
      <c r="E38" s="650"/>
      <c r="F38" s="650">
        <v>59.943349999999</v>
      </c>
      <c r="G38" s="650">
        <v>60.624829740407002</v>
      </c>
      <c r="H38" s="650">
        <v>-0.68147974040800108</v>
      </c>
      <c r="I38" s="651">
        <v>0.98875906549633097</v>
      </c>
      <c r="J38" s="652" t="s">
        <v>1</v>
      </c>
    </row>
    <row r="39" spans="1:10" ht="14.4" customHeight="1" x14ac:dyDescent="0.3">
      <c r="A39" s="648" t="s">
        <v>561</v>
      </c>
      <c r="B39" s="649" t="s">
        <v>330</v>
      </c>
      <c r="C39" s="650">
        <v>127.45682000000002</v>
      </c>
      <c r="D39" s="650">
        <v>142.65529999999899</v>
      </c>
      <c r="E39" s="650"/>
      <c r="F39" s="650">
        <v>127.571429999999</v>
      </c>
      <c r="G39" s="650">
        <v>129.21435989822501</v>
      </c>
      <c r="H39" s="650">
        <v>-1.642929898226015</v>
      </c>
      <c r="I39" s="651">
        <v>0.98728523749589392</v>
      </c>
      <c r="J39" s="652" t="s">
        <v>1</v>
      </c>
    </row>
    <row r="40" spans="1:10" ht="14.4" customHeight="1" x14ac:dyDescent="0.3">
      <c r="A40" s="648" t="s">
        <v>561</v>
      </c>
      <c r="B40" s="649" t="s">
        <v>563</v>
      </c>
      <c r="C40" s="650">
        <v>4654.1433000000006</v>
      </c>
      <c r="D40" s="650">
        <v>4939.7134600000009</v>
      </c>
      <c r="E40" s="650"/>
      <c r="F40" s="650">
        <v>5073.8068199999962</v>
      </c>
      <c r="G40" s="650">
        <v>4915.8279669935719</v>
      </c>
      <c r="H40" s="650">
        <v>157.97885300642429</v>
      </c>
      <c r="I40" s="651">
        <v>1.0321367741237375</v>
      </c>
      <c r="J40" s="652" t="s">
        <v>556</v>
      </c>
    </row>
    <row r="41" spans="1:10" ht="14.4" customHeight="1" x14ac:dyDescent="0.3">
      <c r="A41" s="648" t="s">
        <v>550</v>
      </c>
      <c r="B41" s="649" t="s">
        <v>550</v>
      </c>
      <c r="C41" s="650" t="s">
        <v>550</v>
      </c>
      <c r="D41" s="650" t="s">
        <v>550</v>
      </c>
      <c r="E41" s="650"/>
      <c r="F41" s="650" t="s">
        <v>550</v>
      </c>
      <c r="G41" s="650" t="s">
        <v>550</v>
      </c>
      <c r="H41" s="650" t="s">
        <v>550</v>
      </c>
      <c r="I41" s="651" t="s">
        <v>550</v>
      </c>
      <c r="J41" s="652" t="s">
        <v>557</v>
      </c>
    </row>
    <row r="42" spans="1:10" ht="14.4" customHeight="1" x14ac:dyDescent="0.3">
      <c r="A42" s="648" t="s">
        <v>564</v>
      </c>
      <c r="B42" s="649" t="s">
        <v>565</v>
      </c>
      <c r="C42" s="650" t="s">
        <v>550</v>
      </c>
      <c r="D42" s="650" t="s">
        <v>550</v>
      </c>
      <c r="E42" s="650"/>
      <c r="F42" s="650" t="s">
        <v>550</v>
      </c>
      <c r="G42" s="650" t="s">
        <v>550</v>
      </c>
      <c r="H42" s="650" t="s">
        <v>550</v>
      </c>
      <c r="I42" s="651" t="s">
        <v>550</v>
      </c>
      <c r="J42" s="652" t="s">
        <v>0</v>
      </c>
    </row>
    <row r="43" spans="1:10" ht="14.4" customHeight="1" x14ac:dyDescent="0.3">
      <c r="A43" s="648" t="s">
        <v>564</v>
      </c>
      <c r="B43" s="649" t="s">
        <v>323</v>
      </c>
      <c r="C43" s="650">
        <v>1713.4043000000013</v>
      </c>
      <c r="D43" s="650">
        <v>1616.0401300000001</v>
      </c>
      <c r="E43" s="650"/>
      <c r="F43" s="650">
        <v>1767.6500799999997</v>
      </c>
      <c r="G43" s="650">
        <v>1694.27729354282</v>
      </c>
      <c r="H43" s="650">
        <v>73.3727864571797</v>
      </c>
      <c r="I43" s="651">
        <v>1.0433062443419481</v>
      </c>
      <c r="J43" s="652" t="s">
        <v>1</v>
      </c>
    </row>
    <row r="44" spans="1:10" ht="14.4" customHeight="1" x14ac:dyDescent="0.3">
      <c r="A44" s="648" t="s">
        <v>564</v>
      </c>
      <c r="B44" s="649" t="s">
        <v>325</v>
      </c>
      <c r="C44" s="650">
        <v>0</v>
      </c>
      <c r="D44" s="650" t="s">
        <v>550</v>
      </c>
      <c r="E44" s="650"/>
      <c r="F44" s="650" t="s">
        <v>550</v>
      </c>
      <c r="G44" s="650" t="s">
        <v>550</v>
      </c>
      <c r="H44" s="650" t="s">
        <v>550</v>
      </c>
      <c r="I44" s="651" t="s">
        <v>550</v>
      </c>
      <c r="J44" s="652" t="s">
        <v>1</v>
      </c>
    </row>
    <row r="45" spans="1:10" ht="14.4" customHeight="1" x14ac:dyDescent="0.3">
      <c r="A45" s="648" t="s">
        <v>564</v>
      </c>
      <c r="B45" s="649" t="s">
        <v>327</v>
      </c>
      <c r="C45" s="650" t="s">
        <v>550</v>
      </c>
      <c r="D45" s="650">
        <v>21.645879999999998</v>
      </c>
      <c r="E45" s="650"/>
      <c r="F45" s="650">
        <v>21.33034</v>
      </c>
      <c r="G45" s="650">
        <v>29.000002618105</v>
      </c>
      <c r="H45" s="650">
        <v>-7.6696626181050007</v>
      </c>
      <c r="I45" s="651">
        <v>0.73552889911407282</v>
      </c>
      <c r="J45" s="652" t="s">
        <v>1</v>
      </c>
    </row>
    <row r="46" spans="1:10" ht="14.4" customHeight="1" x14ac:dyDescent="0.3">
      <c r="A46" s="648" t="s">
        <v>564</v>
      </c>
      <c r="B46" s="649" t="s">
        <v>328</v>
      </c>
      <c r="C46" s="650">
        <v>0</v>
      </c>
      <c r="D46" s="650" t="s">
        <v>550</v>
      </c>
      <c r="E46" s="650"/>
      <c r="F46" s="650">
        <v>23.234640000000002</v>
      </c>
      <c r="G46" s="650">
        <v>0</v>
      </c>
      <c r="H46" s="650">
        <v>23.234640000000002</v>
      </c>
      <c r="I46" s="651" t="s">
        <v>550</v>
      </c>
      <c r="J46" s="652" t="s">
        <v>1</v>
      </c>
    </row>
    <row r="47" spans="1:10" ht="14.4" customHeight="1" x14ac:dyDescent="0.3">
      <c r="A47" s="648" t="s">
        <v>564</v>
      </c>
      <c r="B47" s="649" t="s">
        <v>330</v>
      </c>
      <c r="C47" s="650">
        <v>132.96634</v>
      </c>
      <c r="D47" s="650">
        <v>144.86077999999901</v>
      </c>
      <c r="E47" s="650"/>
      <c r="F47" s="650">
        <v>121.81635999999899</v>
      </c>
      <c r="G47" s="650">
        <v>123.176800811079</v>
      </c>
      <c r="H47" s="650">
        <v>-1.3604408110800108</v>
      </c>
      <c r="I47" s="651">
        <v>0.98895538119092274</v>
      </c>
      <c r="J47" s="652" t="s">
        <v>1</v>
      </c>
    </row>
    <row r="48" spans="1:10" ht="14.4" customHeight="1" x14ac:dyDescent="0.3">
      <c r="A48" s="648" t="s">
        <v>564</v>
      </c>
      <c r="B48" s="649" t="s">
        <v>566</v>
      </c>
      <c r="C48" s="650">
        <v>1846.3706400000012</v>
      </c>
      <c r="D48" s="650">
        <v>1782.5467899999992</v>
      </c>
      <c r="E48" s="650"/>
      <c r="F48" s="650">
        <v>1934.0314199999984</v>
      </c>
      <c r="G48" s="650">
        <v>1846.454096972004</v>
      </c>
      <c r="H48" s="650">
        <v>87.577323027994453</v>
      </c>
      <c r="I48" s="651">
        <v>1.047430002820873</v>
      </c>
      <c r="J48" s="652" t="s">
        <v>556</v>
      </c>
    </row>
    <row r="49" spans="1:10" ht="14.4" customHeight="1" x14ac:dyDescent="0.3">
      <c r="A49" s="648" t="s">
        <v>550</v>
      </c>
      <c r="B49" s="649" t="s">
        <v>550</v>
      </c>
      <c r="C49" s="650" t="s">
        <v>550</v>
      </c>
      <c r="D49" s="650" t="s">
        <v>550</v>
      </c>
      <c r="E49" s="650"/>
      <c r="F49" s="650" t="s">
        <v>550</v>
      </c>
      <c r="G49" s="650" t="s">
        <v>550</v>
      </c>
      <c r="H49" s="650" t="s">
        <v>550</v>
      </c>
      <c r="I49" s="651" t="s">
        <v>550</v>
      </c>
      <c r="J49" s="652" t="s">
        <v>557</v>
      </c>
    </row>
    <row r="50" spans="1:10" ht="14.4" customHeight="1" x14ac:dyDescent="0.3">
      <c r="A50" s="648" t="s">
        <v>548</v>
      </c>
      <c r="B50" s="649" t="s">
        <v>551</v>
      </c>
      <c r="C50" s="650">
        <v>8006.659700000002</v>
      </c>
      <c r="D50" s="650">
        <v>8076.3449799999989</v>
      </c>
      <c r="E50" s="650"/>
      <c r="F50" s="650">
        <v>8209.1800599999915</v>
      </c>
      <c r="G50" s="650">
        <v>8133.9985956403689</v>
      </c>
      <c r="H50" s="650">
        <v>75.181464359622623</v>
      </c>
      <c r="I50" s="651">
        <v>1.0092428666510858</v>
      </c>
      <c r="J50" s="652" t="s">
        <v>552</v>
      </c>
    </row>
  </sheetData>
  <mergeCells count="3">
    <mergeCell ref="F3:I3"/>
    <mergeCell ref="C4:D4"/>
    <mergeCell ref="A1:I1"/>
  </mergeCells>
  <conditionalFormatting sqref="F15 F51:F65537">
    <cfRule type="cellIs" dxfId="76" priority="18" stopIfTrue="1" operator="greaterThan">
      <formula>1</formula>
    </cfRule>
  </conditionalFormatting>
  <conditionalFormatting sqref="H5:H14">
    <cfRule type="expression" dxfId="75" priority="14">
      <formula>$H5&gt;0</formula>
    </cfRule>
  </conditionalFormatting>
  <conditionalFormatting sqref="I5:I14">
    <cfRule type="expression" dxfId="74" priority="15">
      <formula>$I5&gt;1</formula>
    </cfRule>
  </conditionalFormatting>
  <conditionalFormatting sqref="B5:B14">
    <cfRule type="expression" dxfId="73" priority="11">
      <formula>OR($J5="NS",$J5="SumaNS",$J5="Účet")</formula>
    </cfRule>
  </conditionalFormatting>
  <conditionalFormatting sqref="B5:D14 F5:I14">
    <cfRule type="expression" dxfId="72" priority="17">
      <formula>AND($J5&lt;&gt;"",$J5&lt;&gt;"mezeraKL")</formula>
    </cfRule>
  </conditionalFormatting>
  <conditionalFormatting sqref="B5:D14 F5:I14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70" priority="13">
      <formula>OR($J5="SumaNS",$J5="NS")</formula>
    </cfRule>
  </conditionalFormatting>
  <conditionalFormatting sqref="A5:A14">
    <cfRule type="expression" dxfId="69" priority="9">
      <formula>AND($J5&lt;&gt;"mezeraKL",$J5&lt;&gt;"")</formula>
    </cfRule>
  </conditionalFormatting>
  <conditionalFormatting sqref="A5:A14">
    <cfRule type="expression" dxfId="68" priority="10">
      <formula>AND($J5&lt;&gt;"",$J5&lt;&gt;"mezeraKL")</formula>
    </cfRule>
  </conditionalFormatting>
  <conditionalFormatting sqref="H16:H50">
    <cfRule type="expression" dxfId="67" priority="5">
      <formula>$H16&gt;0</formula>
    </cfRule>
  </conditionalFormatting>
  <conditionalFormatting sqref="A16:A50">
    <cfRule type="expression" dxfId="66" priority="2">
      <formula>AND($J16&lt;&gt;"mezeraKL",$J16&lt;&gt;"")</formula>
    </cfRule>
  </conditionalFormatting>
  <conditionalFormatting sqref="I16:I50">
    <cfRule type="expression" dxfId="65" priority="6">
      <formula>$I16&gt;1</formula>
    </cfRule>
  </conditionalFormatting>
  <conditionalFormatting sqref="B16:B50">
    <cfRule type="expression" dxfId="64" priority="1">
      <formula>OR($J16="NS",$J16="SumaNS",$J16="Účet")</formula>
    </cfRule>
  </conditionalFormatting>
  <conditionalFormatting sqref="A16:D50 F16:I50">
    <cfRule type="expression" dxfId="63" priority="8">
      <formula>AND($J16&lt;&gt;"",$J16&lt;&gt;"mezeraKL")</formula>
    </cfRule>
  </conditionalFormatting>
  <conditionalFormatting sqref="B16:D50 F16:I50">
    <cfRule type="expression" dxfId="62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50 F16:I50">
    <cfRule type="expression" dxfId="61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6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2.664062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312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194.90760042194941</v>
      </c>
      <c r="M3" s="207">
        <f>SUBTOTAL(9,M5:M1048576)</f>
        <v>40943.780000000013</v>
      </c>
      <c r="N3" s="208">
        <f>SUBTOTAL(9,N5:N1048576)</f>
        <v>7980253.9120042063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548</v>
      </c>
      <c r="B5" s="659" t="s">
        <v>549</v>
      </c>
      <c r="C5" s="660" t="s">
        <v>553</v>
      </c>
      <c r="D5" s="661" t="s">
        <v>2804</v>
      </c>
      <c r="E5" s="660" t="s">
        <v>567</v>
      </c>
      <c r="F5" s="661" t="s">
        <v>2808</v>
      </c>
      <c r="G5" s="660"/>
      <c r="H5" s="660" t="s">
        <v>568</v>
      </c>
      <c r="I5" s="660" t="s">
        <v>569</v>
      </c>
      <c r="J5" s="660" t="s">
        <v>570</v>
      </c>
      <c r="K5" s="660" t="s">
        <v>571</v>
      </c>
      <c r="L5" s="662">
        <v>95.65</v>
      </c>
      <c r="M5" s="662">
        <v>4</v>
      </c>
      <c r="N5" s="663">
        <v>382.6</v>
      </c>
    </row>
    <row r="6" spans="1:14" ht="14.4" customHeight="1" x14ac:dyDescent="0.3">
      <c r="A6" s="664" t="s">
        <v>548</v>
      </c>
      <c r="B6" s="665" t="s">
        <v>549</v>
      </c>
      <c r="C6" s="666" t="s">
        <v>553</v>
      </c>
      <c r="D6" s="667" t="s">
        <v>2804</v>
      </c>
      <c r="E6" s="666" t="s">
        <v>567</v>
      </c>
      <c r="F6" s="667" t="s">
        <v>2808</v>
      </c>
      <c r="G6" s="666"/>
      <c r="H6" s="666" t="s">
        <v>572</v>
      </c>
      <c r="I6" s="666" t="s">
        <v>573</v>
      </c>
      <c r="J6" s="666" t="s">
        <v>574</v>
      </c>
      <c r="K6" s="666" t="s">
        <v>575</v>
      </c>
      <c r="L6" s="668">
        <v>161.78</v>
      </c>
      <c r="M6" s="668">
        <v>2</v>
      </c>
      <c r="N6" s="669">
        <v>323.56</v>
      </c>
    </row>
    <row r="7" spans="1:14" ht="14.4" customHeight="1" x14ac:dyDescent="0.3">
      <c r="A7" s="664" t="s">
        <v>548</v>
      </c>
      <c r="B7" s="665" t="s">
        <v>549</v>
      </c>
      <c r="C7" s="666" t="s">
        <v>553</v>
      </c>
      <c r="D7" s="667" t="s">
        <v>2804</v>
      </c>
      <c r="E7" s="666" t="s">
        <v>567</v>
      </c>
      <c r="F7" s="667" t="s">
        <v>2808</v>
      </c>
      <c r="G7" s="666"/>
      <c r="H7" s="666" t="s">
        <v>576</v>
      </c>
      <c r="I7" s="666" t="s">
        <v>577</v>
      </c>
      <c r="J7" s="666" t="s">
        <v>578</v>
      </c>
      <c r="K7" s="666" t="s">
        <v>579</v>
      </c>
      <c r="L7" s="668">
        <v>101.0997046644828</v>
      </c>
      <c r="M7" s="668">
        <v>1</v>
      </c>
      <c r="N7" s="669">
        <v>101.0997046644828</v>
      </c>
    </row>
    <row r="8" spans="1:14" ht="14.4" customHeight="1" x14ac:dyDescent="0.3">
      <c r="A8" s="664" t="s">
        <v>548</v>
      </c>
      <c r="B8" s="665" t="s">
        <v>549</v>
      </c>
      <c r="C8" s="666" t="s">
        <v>553</v>
      </c>
      <c r="D8" s="667" t="s">
        <v>2804</v>
      </c>
      <c r="E8" s="666" t="s">
        <v>567</v>
      </c>
      <c r="F8" s="667" t="s">
        <v>2808</v>
      </c>
      <c r="G8" s="666"/>
      <c r="H8" s="666" t="s">
        <v>580</v>
      </c>
      <c r="I8" s="666" t="s">
        <v>581</v>
      </c>
      <c r="J8" s="666" t="s">
        <v>578</v>
      </c>
      <c r="K8" s="666" t="s">
        <v>582</v>
      </c>
      <c r="L8" s="668">
        <v>147.9800587430959</v>
      </c>
      <c r="M8" s="668">
        <v>41</v>
      </c>
      <c r="N8" s="669">
        <v>6067.1824084669315</v>
      </c>
    </row>
    <row r="9" spans="1:14" ht="14.4" customHeight="1" x14ac:dyDescent="0.3">
      <c r="A9" s="664" t="s">
        <v>548</v>
      </c>
      <c r="B9" s="665" t="s">
        <v>549</v>
      </c>
      <c r="C9" s="666" t="s">
        <v>553</v>
      </c>
      <c r="D9" s="667" t="s">
        <v>2804</v>
      </c>
      <c r="E9" s="666" t="s">
        <v>567</v>
      </c>
      <c r="F9" s="667" t="s">
        <v>2808</v>
      </c>
      <c r="G9" s="666"/>
      <c r="H9" s="666" t="s">
        <v>583</v>
      </c>
      <c r="I9" s="666" t="s">
        <v>584</v>
      </c>
      <c r="J9" s="666" t="s">
        <v>585</v>
      </c>
      <c r="K9" s="666" t="s">
        <v>586</v>
      </c>
      <c r="L9" s="668">
        <v>120.3196485186011</v>
      </c>
      <c r="M9" s="668">
        <v>1</v>
      </c>
      <c r="N9" s="669">
        <v>120.3196485186011</v>
      </c>
    </row>
    <row r="10" spans="1:14" ht="14.4" customHeight="1" x14ac:dyDescent="0.3">
      <c r="A10" s="664" t="s">
        <v>548</v>
      </c>
      <c r="B10" s="665" t="s">
        <v>549</v>
      </c>
      <c r="C10" s="666" t="s">
        <v>553</v>
      </c>
      <c r="D10" s="667" t="s">
        <v>2804</v>
      </c>
      <c r="E10" s="666" t="s">
        <v>567</v>
      </c>
      <c r="F10" s="667" t="s">
        <v>2808</v>
      </c>
      <c r="G10" s="666"/>
      <c r="H10" s="666" t="s">
        <v>587</v>
      </c>
      <c r="I10" s="666" t="s">
        <v>588</v>
      </c>
      <c r="J10" s="666" t="s">
        <v>589</v>
      </c>
      <c r="K10" s="666" t="s">
        <v>590</v>
      </c>
      <c r="L10" s="668">
        <v>74.680937884548911</v>
      </c>
      <c r="M10" s="668">
        <v>19</v>
      </c>
      <c r="N10" s="669">
        <v>1418.9378198064294</v>
      </c>
    </row>
    <row r="11" spans="1:14" ht="14.4" customHeight="1" x14ac:dyDescent="0.3">
      <c r="A11" s="664" t="s">
        <v>548</v>
      </c>
      <c r="B11" s="665" t="s">
        <v>549</v>
      </c>
      <c r="C11" s="666" t="s">
        <v>553</v>
      </c>
      <c r="D11" s="667" t="s">
        <v>2804</v>
      </c>
      <c r="E11" s="666" t="s">
        <v>567</v>
      </c>
      <c r="F11" s="667" t="s">
        <v>2808</v>
      </c>
      <c r="G11" s="666"/>
      <c r="H11" s="666" t="s">
        <v>591</v>
      </c>
      <c r="I11" s="666" t="s">
        <v>592</v>
      </c>
      <c r="J11" s="666" t="s">
        <v>593</v>
      </c>
      <c r="K11" s="666" t="s">
        <v>594</v>
      </c>
      <c r="L11" s="668">
        <v>43.850000000000009</v>
      </c>
      <c r="M11" s="668">
        <v>1</v>
      </c>
      <c r="N11" s="669">
        <v>43.850000000000009</v>
      </c>
    </row>
    <row r="12" spans="1:14" ht="14.4" customHeight="1" x14ac:dyDescent="0.3">
      <c r="A12" s="664" t="s">
        <v>548</v>
      </c>
      <c r="B12" s="665" t="s">
        <v>549</v>
      </c>
      <c r="C12" s="666" t="s">
        <v>553</v>
      </c>
      <c r="D12" s="667" t="s">
        <v>2804</v>
      </c>
      <c r="E12" s="666" t="s">
        <v>567</v>
      </c>
      <c r="F12" s="667" t="s">
        <v>2808</v>
      </c>
      <c r="G12" s="666"/>
      <c r="H12" s="666" t="s">
        <v>595</v>
      </c>
      <c r="I12" s="666" t="s">
        <v>596</v>
      </c>
      <c r="J12" s="666" t="s">
        <v>597</v>
      </c>
      <c r="K12" s="666" t="s">
        <v>598</v>
      </c>
      <c r="L12" s="668">
        <v>239.93998967914098</v>
      </c>
      <c r="M12" s="668">
        <v>1</v>
      </c>
      <c r="N12" s="669">
        <v>239.93998967914098</v>
      </c>
    </row>
    <row r="13" spans="1:14" ht="14.4" customHeight="1" x14ac:dyDescent="0.3">
      <c r="A13" s="664" t="s">
        <v>548</v>
      </c>
      <c r="B13" s="665" t="s">
        <v>549</v>
      </c>
      <c r="C13" s="666" t="s">
        <v>553</v>
      </c>
      <c r="D13" s="667" t="s">
        <v>2804</v>
      </c>
      <c r="E13" s="666" t="s">
        <v>567</v>
      </c>
      <c r="F13" s="667" t="s">
        <v>2808</v>
      </c>
      <c r="G13" s="666"/>
      <c r="H13" s="666" t="s">
        <v>599</v>
      </c>
      <c r="I13" s="666" t="s">
        <v>600</v>
      </c>
      <c r="J13" s="666" t="s">
        <v>601</v>
      </c>
      <c r="K13" s="666" t="s">
        <v>602</v>
      </c>
      <c r="L13" s="668">
        <v>113.52504141487337</v>
      </c>
      <c r="M13" s="668">
        <v>42</v>
      </c>
      <c r="N13" s="669">
        <v>4768.0517394246817</v>
      </c>
    </row>
    <row r="14" spans="1:14" ht="14.4" customHeight="1" x14ac:dyDescent="0.3">
      <c r="A14" s="664" t="s">
        <v>548</v>
      </c>
      <c r="B14" s="665" t="s">
        <v>549</v>
      </c>
      <c r="C14" s="666" t="s">
        <v>553</v>
      </c>
      <c r="D14" s="667" t="s">
        <v>2804</v>
      </c>
      <c r="E14" s="666" t="s">
        <v>567</v>
      </c>
      <c r="F14" s="667" t="s">
        <v>2808</v>
      </c>
      <c r="G14" s="666"/>
      <c r="H14" s="666" t="s">
        <v>603</v>
      </c>
      <c r="I14" s="666" t="s">
        <v>604</v>
      </c>
      <c r="J14" s="666" t="s">
        <v>605</v>
      </c>
      <c r="K14" s="666" t="s">
        <v>606</v>
      </c>
      <c r="L14" s="668">
        <v>94.254185485899015</v>
      </c>
      <c r="M14" s="668">
        <v>28</v>
      </c>
      <c r="N14" s="669">
        <v>2639.1171936051724</v>
      </c>
    </row>
    <row r="15" spans="1:14" ht="14.4" customHeight="1" x14ac:dyDescent="0.3">
      <c r="A15" s="664" t="s">
        <v>548</v>
      </c>
      <c r="B15" s="665" t="s">
        <v>549</v>
      </c>
      <c r="C15" s="666" t="s">
        <v>553</v>
      </c>
      <c r="D15" s="667" t="s">
        <v>2804</v>
      </c>
      <c r="E15" s="666" t="s">
        <v>567</v>
      </c>
      <c r="F15" s="667" t="s">
        <v>2808</v>
      </c>
      <c r="G15" s="666"/>
      <c r="H15" s="666" t="s">
        <v>607</v>
      </c>
      <c r="I15" s="666" t="s">
        <v>607</v>
      </c>
      <c r="J15" s="666" t="s">
        <v>608</v>
      </c>
      <c r="K15" s="666" t="s">
        <v>609</v>
      </c>
      <c r="L15" s="668">
        <v>99.013333333333335</v>
      </c>
      <c r="M15" s="668">
        <v>3</v>
      </c>
      <c r="N15" s="669">
        <v>297.04000000000002</v>
      </c>
    </row>
    <row r="16" spans="1:14" ht="14.4" customHeight="1" x14ac:dyDescent="0.3">
      <c r="A16" s="664" t="s">
        <v>548</v>
      </c>
      <c r="B16" s="665" t="s">
        <v>549</v>
      </c>
      <c r="C16" s="666" t="s">
        <v>553</v>
      </c>
      <c r="D16" s="667" t="s">
        <v>2804</v>
      </c>
      <c r="E16" s="666" t="s">
        <v>567</v>
      </c>
      <c r="F16" s="667" t="s">
        <v>2808</v>
      </c>
      <c r="G16" s="666" t="s">
        <v>610</v>
      </c>
      <c r="H16" s="666" t="s">
        <v>611</v>
      </c>
      <c r="I16" s="666" t="s">
        <v>611</v>
      </c>
      <c r="J16" s="666" t="s">
        <v>612</v>
      </c>
      <c r="K16" s="666" t="s">
        <v>613</v>
      </c>
      <c r="L16" s="668">
        <v>171.59992502272871</v>
      </c>
      <c r="M16" s="668">
        <v>83</v>
      </c>
      <c r="N16" s="669">
        <v>14242.793776886483</v>
      </c>
    </row>
    <row r="17" spans="1:14" ht="14.4" customHeight="1" x14ac:dyDescent="0.3">
      <c r="A17" s="664" t="s">
        <v>548</v>
      </c>
      <c r="B17" s="665" t="s">
        <v>549</v>
      </c>
      <c r="C17" s="666" t="s">
        <v>553</v>
      </c>
      <c r="D17" s="667" t="s">
        <v>2804</v>
      </c>
      <c r="E17" s="666" t="s">
        <v>567</v>
      </c>
      <c r="F17" s="667" t="s">
        <v>2808</v>
      </c>
      <c r="G17" s="666" t="s">
        <v>610</v>
      </c>
      <c r="H17" s="666" t="s">
        <v>614</v>
      </c>
      <c r="I17" s="666" t="s">
        <v>614</v>
      </c>
      <c r="J17" s="666" t="s">
        <v>615</v>
      </c>
      <c r="K17" s="666" t="s">
        <v>616</v>
      </c>
      <c r="L17" s="668">
        <v>173.69000000000003</v>
      </c>
      <c r="M17" s="668">
        <v>22</v>
      </c>
      <c r="N17" s="669">
        <v>3821.1800000000003</v>
      </c>
    </row>
    <row r="18" spans="1:14" ht="14.4" customHeight="1" x14ac:dyDescent="0.3">
      <c r="A18" s="664" t="s">
        <v>548</v>
      </c>
      <c r="B18" s="665" t="s">
        <v>549</v>
      </c>
      <c r="C18" s="666" t="s">
        <v>553</v>
      </c>
      <c r="D18" s="667" t="s">
        <v>2804</v>
      </c>
      <c r="E18" s="666" t="s">
        <v>567</v>
      </c>
      <c r="F18" s="667" t="s">
        <v>2808</v>
      </c>
      <c r="G18" s="666" t="s">
        <v>610</v>
      </c>
      <c r="H18" s="666" t="s">
        <v>617</v>
      </c>
      <c r="I18" s="666" t="s">
        <v>617</v>
      </c>
      <c r="J18" s="666" t="s">
        <v>618</v>
      </c>
      <c r="K18" s="666" t="s">
        <v>616</v>
      </c>
      <c r="L18" s="668">
        <v>143</v>
      </c>
      <c r="M18" s="668">
        <v>10</v>
      </c>
      <c r="N18" s="669">
        <v>1430</v>
      </c>
    </row>
    <row r="19" spans="1:14" ht="14.4" customHeight="1" x14ac:dyDescent="0.3">
      <c r="A19" s="664" t="s">
        <v>548</v>
      </c>
      <c r="B19" s="665" t="s">
        <v>549</v>
      </c>
      <c r="C19" s="666" t="s">
        <v>553</v>
      </c>
      <c r="D19" s="667" t="s">
        <v>2804</v>
      </c>
      <c r="E19" s="666" t="s">
        <v>567</v>
      </c>
      <c r="F19" s="667" t="s">
        <v>2808</v>
      </c>
      <c r="G19" s="666" t="s">
        <v>610</v>
      </c>
      <c r="H19" s="666" t="s">
        <v>619</v>
      </c>
      <c r="I19" s="666" t="s">
        <v>619</v>
      </c>
      <c r="J19" s="666" t="s">
        <v>618</v>
      </c>
      <c r="K19" s="666" t="s">
        <v>620</v>
      </c>
      <c r="L19" s="668">
        <v>126.5</v>
      </c>
      <c r="M19" s="668">
        <v>3</v>
      </c>
      <c r="N19" s="669">
        <v>379.5</v>
      </c>
    </row>
    <row r="20" spans="1:14" ht="14.4" customHeight="1" x14ac:dyDescent="0.3">
      <c r="A20" s="664" t="s">
        <v>548</v>
      </c>
      <c r="B20" s="665" t="s">
        <v>549</v>
      </c>
      <c r="C20" s="666" t="s">
        <v>553</v>
      </c>
      <c r="D20" s="667" t="s">
        <v>2804</v>
      </c>
      <c r="E20" s="666" t="s">
        <v>567</v>
      </c>
      <c r="F20" s="667" t="s">
        <v>2808</v>
      </c>
      <c r="G20" s="666" t="s">
        <v>610</v>
      </c>
      <c r="H20" s="666" t="s">
        <v>621</v>
      </c>
      <c r="I20" s="666" t="s">
        <v>621</v>
      </c>
      <c r="J20" s="666" t="s">
        <v>618</v>
      </c>
      <c r="K20" s="666" t="s">
        <v>622</v>
      </c>
      <c r="L20" s="668">
        <v>222.20027852465242</v>
      </c>
      <c r="M20" s="668">
        <v>14</v>
      </c>
      <c r="N20" s="669">
        <v>3110.8038993451337</v>
      </c>
    </row>
    <row r="21" spans="1:14" ht="14.4" customHeight="1" x14ac:dyDescent="0.3">
      <c r="A21" s="664" t="s">
        <v>548</v>
      </c>
      <c r="B21" s="665" t="s">
        <v>549</v>
      </c>
      <c r="C21" s="666" t="s">
        <v>553</v>
      </c>
      <c r="D21" s="667" t="s">
        <v>2804</v>
      </c>
      <c r="E21" s="666" t="s">
        <v>567</v>
      </c>
      <c r="F21" s="667" t="s">
        <v>2808</v>
      </c>
      <c r="G21" s="666" t="s">
        <v>610</v>
      </c>
      <c r="H21" s="666" t="s">
        <v>623</v>
      </c>
      <c r="I21" s="666" t="s">
        <v>623</v>
      </c>
      <c r="J21" s="666" t="s">
        <v>624</v>
      </c>
      <c r="K21" s="666" t="s">
        <v>625</v>
      </c>
      <c r="L21" s="668">
        <v>861.99999999999977</v>
      </c>
      <c r="M21" s="668">
        <v>2</v>
      </c>
      <c r="N21" s="669">
        <v>1723.9999999999995</v>
      </c>
    </row>
    <row r="22" spans="1:14" ht="14.4" customHeight="1" x14ac:dyDescent="0.3">
      <c r="A22" s="664" t="s">
        <v>548</v>
      </c>
      <c r="B22" s="665" t="s">
        <v>549</v>
      </c>
      <c r="C22" s="666" t="s">
        <v>553</v>
      </c>
      <c r="D22" s="667" t="s">
        <v>2804</v>
      </c>
      <c r="E22" s="666" t="s">
        <v>567</v>
      </c>
      <c r="F22" s="667" t="s">
        <v>2808</v>
      </c>
      <c r="G22" s="666" t="s">
        <v>610</v>
      </c>
      <c r="H22" s="666" t="s">
        <v>626</v>
      </c>
      <c r="I22" s="666" t="s">
        <v>626</v>
      </c>
      <c r="J22" s="666" t="s">
        <v>612</v>
      </c>
      <c r="K22" s="666" t="s">
        <v>627</v>
      </c>
      <c r="L22" s="668">
        <v>92.950000123192311</v>
      </c>
      <c r="M22" s="668">
        <v>73</v>
      </c>
      <c r="N22" s="669">
        <v>6785.3500089930385</v>
      </c>
    </row>
    <row r="23" spans="1:14" ht="14.4" customHeight="1" x14ac:dyDescent="0.3">
      <c r="A23" s="664" t="s">
        <v>548</v>
      </c>
      <c r="B23" s="665" t="s">
        <v>549</v>
      </c>
      <c r="C23" s="666" t="s">
        <v>553</v>
      </c>
      <c r="D23" s="667" t="s">
        <v>2804</v>
      </c>
      <c r="E23" s="666" t="s">
        <v>567</v>
      </c>
      <c r="F23" s="667" t="s">
        <v>2808</v>
      </c>
      <c r="G23" s="666" t="s">
        <v>610</v>
      </c>
      <c r="H23" s="666" t="s">
        <v>628</v>
      </c>
      <c r="I23" s="666" t="s">
        <v>628</v>
      </c>
      <c r="J23" s="666" t="s">
        <v>612</v>
      </c>
      <c r="K23" s="666" t="s">
        <v>629</v>
      </c>
      <c r="L23" s="668">
        <v>93.5</v>
      </c>
      <c r="M23" s="668">
        <v>3</v>
      </c>
      <c r="N23" s="669">
        <v>280.5</v>
      </c>
    </row>
    <row r="24" spans="1:14" ht="14.4" customHeight="1" x14ac:dyDescent="0.3">
      <c r="A24" s="664" t="s">
        <v>548</v>
      </c>
      <c r="B24" s="665" t="s">
        <v>549</v>
      </c>
      <c r="C24" s="666" t="s">
        <v>553</v>
      </c>
      <c r="D24" s="667" t="s">
        <v>2804</v>
      </c>
      <c r="E24" s="666" t="s">
        <v>567</v>
      </c>
      <c r="F24" s="667" t="s">
        <v>2808</v>
      </c>
      <c r="G24" s="666" t="s">
        <v>610</v>
      </c>
      <c r="H24" s="666" t="s">
        <v>630</v>
      </c>
      <c r="I24" s="666" t="s">
        <v>631</v>
      </c>
      <c r="J24" s="666" t="s">
        <v>632</v>
      </c>
      <c r="K24" s="666" t="s">
        <v>633</v>
      </c>
      <c r="L24" s="668">
        <v>38.320002300689019</v>
      </c>
      <c r="M24" s="668">
        <v>2</v>
      </c>
      <c r="N24" s="669">
        <v>76.640004601378038</v>
      </c>
    </row>
    <row r="25" spans="1:14" ht="14.4" customHeight="1" x14ac:dyDescent="0.3">
      <c r="A25" s="664" t="s">
        <v>548</v>
      </c>
      <c r="B25" s="665" t="s">
        <v>549</v>
      </c>
      <c r="C25" s="666" t="s">
        <v>553</v>
      </c>
      <c r="D25" s="667" t="s">
        <v>2804</v>
      </c>
      <c r="E25" s="666" t="s">
        <v>567</v>
      </c>
      <c r="F25" s="667" t="s">
        <v>2808</v>
      </c>
      <c r="G25" s="666" t="s">
        <v>610</v>
      </c>
      <c r="H25" s="666" t="s">
        <v>634</v>
      </c>
      <c r="I25" s="666" t="s">
        <v>635</v>
      </c>
      <c r="J25" s="666" t="s">
        <v>636</v>
      </c>
      <c r="K25" s="666" t="s">
        <v>637</v>
      </c>
      <c r="L25" s="668">
        <v>41.130014208039135</v>
      </c>
      <c r="M25" s="668">
        <v>4</v>
      </c>
      <c r="N25" s="669">
        <v>164.52005683215654</v>
      </c>
    </row>
    <row r="26" spans="1:14" ht="14.4" customHeight="1" x14ac:dyDescent="0.3">
      <c r="A26" s="664" t="s">
        <v>548</v>
      </c>
      <c r="B26" s="665" t="s">
        <v>549</v>
      </c>
      <c r="C26" s="666" t="s">
        <v>553</v>
      </c>
      <c r="D26" s="667" t="s">
        <v>2804</v>
      </c>
      <c r="E26" s="666" t="s">
        <v>567</v>
      </c>
      <c r="F26" s="667" t="s">
        <v>2808</v>
      </c>
      <c r="G26" s="666" t="s">
        <v>610</v>
      </c>
      <c r="H26" s="666" t="s">
        <v>638</v>
      </c>
      <c r="I26" s="666" t="s">
        <v>639</v>
      </c>
      <c r="J26" s="666" t="s">
        <v>640</v>
      </c>
      <c r="K26" s="666" t="s">
        <v>641</v>
      </c>
      <c r="L26" s="668">
        <v>87.029999999999987</v>
      </c>
      <c r="M26" s="668">
        <v>6</v>
      </c>
      <c r="N26" s="669">
        <v>522.17999999999995</v>
      </c>
    </row>
    <row r="27" spans="1:14" ht="14.4" customHeight="1" x14ac:dyDescent="0.3">
      <c r="A27" s="664" t="s">
        <v>548</v>
      </c>
      <c r="B27" s="665" t="s">
        <v>549</v>
      </c>
      <c r="C27" s="666" t="s">
        <v>553</v>
      </c>
      <c r="D27" s="667" t="s">
        <v>2804</v>
      </c>
      <c r="E27" s="666" t="s">
        <v>567</v>
      </c>
      <c r="F27" s="667" t="s">
        <v>2808</v>
      </c>
      <c r="G27" s="666" t="s">
        <v>610</v>
      </c>
      <c r="H27" s="666" t="s">
        <v>642</v>
      </c>
      <c r="I27" s="666" t="s">
        <v>643</v>
      </c>
      <c r="J27" s="666" t="s">
        <v>644</v>
      </c>
      <c r="K27" s="666" t="s">
        <v>645</v>
      </c>
      <c r="L27" s="668">
        <v>96.820129607442851</v>
      </c>
      <c r="M27" s="668">
        <v>5</v>
      </c>
      <c r="N27" s="669">
        <v>484.10064803721428</v>
      </c>
    </row>
    <row r="28" spans="1:14" ht="14.4" customHeight="1" x14ac:dyDescent="0.3">
      <c r="A28" s="664" t="s">
        <v>548</v>
      </c>
      <c r="B28" s="665" t="s">
        <v>549</v>
      </c>
      <c r="C28" s="666" t="s">
        <v>553</v>
      </c>
      <c r="D28" s="667" t="s">
        <v>2804</v>
      </c>
      <c r="E28" s="666" t="s">
        <v>567</v>
      </c>
      <c r="F28" s="667" t="s">
        <v>2808</v>
      </c>
      <c r="G28" s="666" t="s">
        <v>610</v>
      </c>
      <c r="H28" s="666" t="s">
        <v>646</v>
      </c>
      <c r="I28" s="666" t="s">
        <v>647</v>
      </c>
      <c r="J28" s="666" t="s">
        <v>644</v>
      </c>
      <c r="K28" s="666" t="s">
        <v>648</v>
      </c>
      <c r="L28" s="668">
        <v>100.75999573462263</v>
      </c>
      <c r="M28" s="668">
        <v>156</v>
      </c>
      <c r="N28" s="669">
        <v>15718.559334601132</v>
      </c>
    </row>
    <row r="29" spans="1:14" ht="14.4" customHeight="1" x14ac:dyDescent="0.3">
      <c r="A29" s="664" t="s">
        <v>548</v>
      </c>
      <c r="B29" s="665" t="s">
        <v>549</v>
      </c>
      <c r="C29" s="666" t="s">
        <v>553</v>
      </c>
      <c r="D29" s="667" t="s">
        <v>2804</v>
      </c>
      <c r="E29" s="666" t="s">
        <v>567</v>
      </c>
      <c r="F29" s="667" t="s">
        <v>2808</v>
      </c>
      <c r="G29" s="666" t="s">
        <v>610</v>
      </c>
      <c r="H29" s="666" t="s">
        <v>649</v>
      </c>
      <c r="I29" s="666" t="s">
        <v>650</v>
      </c>
      <c r="J29" s="666" t="s">
        <v>651</v>
      </c>
      <c r="K29" s="666" t="s">
        <v>652</v>
      </c>
      <c r="L29" s="668">
        <v>168.11517065031342</v>
      </c>
      <c r="M29" s="668">
        <v>19</v>
      </c>
      <c r="N29" s="669">
        <v>3194.188242355955</v>
      </c>
    </row>
    <row r="30" spans="1:14" ht="14.4" customHeight="1" x14ac:dyDescent="0.3">
      <c r="A30" s="664" t="s">
        <v>548</v>
      </c>
      <c r="B30" s="665" t="s">
        <v>549</v>
      </c>
      <c r="C30" s="666" t="s">
        <v>553</v>
      </c>
      <c r="D30" s="667" t="s">
        <v>2804</v>
      </c>
      <c r="E30" s="666" t="s">
        <v>567</v>
      </c>
      <c r="F30" s="667" t="s">
        <v>2808</v>
      </c>
      <c r="G30" s="666" t="s">
        <v>610</v>
      </c>
      <c r="H30" s="666" t="s">
        <v>653</v>
      </c>
      <c r="I30" s="666" t="s">
        <v>654</v>
      </c>
      <c r="J30" s="666" t="s">
        <v>655</v>
      </c>
      <c r="K30" s="666" t="s">
        <v>656</v>
      </c>
      <c r="L30" s="668">
        <v>64.539950268629767</v>
      </c>
      <c r="M30" s="668">
        <v>6</v>
      </c>
      <c r="N30" s="669">
        <v>387.23970161177857</v>
      </c>
    </row>
    <row r="31" spans="1:14" ht="14.4" customHeight="1" x14ac:dyDescent="0.3">
      <c r="A31" s="664" t="s">
        <v>548</v>
      </c>
      <c r="B31" s="665" t="s">
        <v>549</v>
      </c>
      <c r="C31" s="666" t="s">
        <v>553</v>
      </c>
      <c r="D31" s="667" t="s">
        <v>2804</v>
      </c>
      <c r="E31" s="666" t="s">
        <v>567</v>
      </c>
      <c r="F31" s="667" t="s">
        <v>2808</v>
      </c>
      <c r="G31" s="666" t="s">
        <v>610</v>
      </c>
      <c r="H31" s="666" t="s">
        <v>657</v>
      </c>
      <c r="I31" s="666" t="s">
        <v>658</v>
      </c>
      <c r="J31" s="666" t="s">
        <v>659</v>
      </c>
      <c r="K31" s="666" t="s">
        <v>660</v>
      </c>
      <c r="L31" s="668">
        <v>79.294905537650834</v>
      </c>
      <c r="M31" s="668">
        <v>6</v>
      </c>
      <c r="N31" s="669">
        <v>475.769433225905</v>
      </c>
    </row>
    <row r="32" spans="1:14" ht="14.4" customHeight="1" x14ac:dyDescent="0.3">
      <c r="A32" s="664" t="s">
        <v>548</v>
      </c>
      <c r="B32" s="665" t="s">
        <v>549</v>
      </c>
      <c r="C32" s="666" t="s">
        <v>553</v>
      </c>
      <c r="D32" s="667" t="s">
        <v>2804</v>
      </c>
      <c r="E32" s="666" t="s">
        <v>567</v>
      </c>
      <c r="F32" s="667" t="s">
        <v>2808</v>
      </c>
      <c r="G32" s="666" t="s">
        <v>610</v>
      </c>
      <c r="H32" s="666" t="s">
        <v>661</v>
      </c>
      <c r="I32" s="666" t="s">
        <v>662</v>
      </c>
      <c r="J32" s="666" t="s">
        <v>663</v>
      </c>
      <c r="K32" s="666" t="s">
        <v>664</v>
      </c>
      <c r="L32" s="668">
        <v>72.778965619662998</v>
      </c>
      <c r="M32" s="668">
        <v>16</v>
      </c>
      <c r="N32" s="669">
        <v>1164.463449914608</v>
      </c>
    </row>
    <row r="33" spans="1:14" ht="14.4" customHeight="1" x14ac:dyDescent="0.3">
      <c r="A33" s="664" t="s">
        <v>548</v>
      </c>
      <c r="B33" s="665" t="s">
        <v>549</v>
      </c>
      <c r="C33" s="666" t="s">
        <v>553</v>
      </c>
      <c r="D33" s="667" t="s">
        <v>2804</v>
      </c>
      <c r="E33" s="666" t="s">
        <v>567</v>
      </c>
      <c r="F33" s="667" t="s">
        <v>2808</v>
      </c>
      <c r="G33" s="666" t="s">
        <v>610</v>
      </c>
      <c r="H33" s="666" t="s">
        <v>665</v>
      </c>
      <c r="I33" s="666" t="s">
        <v>666</v>
      </c>
      <c r="J33" s="666" t="s">
        <v>667</v>
      </c>
      <c r="K33" s="666" t="s">
        <v>668</v>
      </c>
      <c r="L33" s="668">
        <v>63.949999999999989</v>
      </c>
      <c r="M33" s="668">
        <v>1</v>
      </c>
      <c r="N33" s="669">
        <v>63.949999999999989</v>
      </c>
    </row>
    <row r="34" spans="1:14" ht="14.4" customHeight="1" x14ac:dyDescent="0.3">
      <c r="A34" s="664" t="s">
        <v>548</v>
      </c>
      <c r="B34" s="665" t="s">
        <v>549</v>
      </c>
      <c r="C34" s="666" t="s">
        <v>553</v>
      </c>
      <c r="D34" s="667" t="s">
        <v>2804</v>
      </c>
      <c r="E34" s="666" t="s">
        <v>567</v>
      </c>
      <c r="F34" s="667" t="s">
        <v>2808</v>
      </c>
      <c r="G34" s="666" t="s">
        <v>610</v>
      </c>
      <c r="H34" s="666" t="s">
        <v>669</v>
      </c>
      <c r="I34" s="666" t="s">
        <v>670</v>
      </c>
      <c r="J34" s="666" t="s">
        <v>671</v>
      </c>
      <c r="K34" s="666" t="s">
        <v>672</v>
      </c>
      <c r="L34" s="668">
        <v>79.630614370434117</v>
      </c>
      <c r="M34" s="668">
        <v>64</v>
      </c>
      <c r="N34" s="669">
        <v>5096.3593197077835</v>
      </c>
    </row>
    <row r="35" spans="1:14" ht="14.4" customHeight="1" x14ac:dyDescent="0.3">
      <c r="A35" s="664" t="s">
        <v>548</v>
      </c>
      <c r="B35" s="665" t="s">
        <v>549</v>
      </c>
      <c r="C35" s="666" t="s">
        <v>553</v>
      </c>
      <c r="D35" s="667" t="s">
        <v>2804</v>
      </c>
      <c r="E35" s="666" t="s">
        <v>567</v>
      </c>
      <c r="F35" s="667" t="s">
        <v>2808</v>
      </c>
      <c r="G35" s="666" t="s">
        <v>610</v>
      </c>
      <c r="H35" s="666" t="s">
        <v>673</v>
      </c>
      <c r="I35" s="666" t="s">
        <v>674</v>
      </c>
      <c r="J35" s="666" t="s">
        <v>675</v>
      </c>
      <c r="K35" s="666" t="s">
        <v>676</v>
      </c>
      <c r="L35" s="668">
        <v>135.44000000000005</v>
      </c>
      <c r="M35" s="668">
        <v>5</v>
      </c>
      <c r="N35" s="669">
        <v>677.20000000000027</v>
      </c>
    </row>
    <row r="36" spans="1:14" ht="14.4" customHeight="1" x14ac:dyDescent="0.3">
      <c r="A36" s="664" t="s">
        <v>548</v>
      </c>
      <c r="B36" s="665" t="s">
        <v>549</v>
      </c>
      <c r="C36" s="666" t="s">
        <v>553</v>
      </c>
      <c r="D36" s="667" t="s">
        <v>2804</v>
      </c>
      <c r="E36" s="666" t="s">
        <v>567</v>
      </c>
      <c r="F36" s="667" t="s">
        <v>2808</v>
      </c>
      <c r="G36" s="666" t="s">
        <v>610</v>
      </c>
      <c r="H36" s="666" t="s">
        <v>677</v>
      </c>
      <c r="I36" s="666" t="s">
        <v>678</v>
      </c>
      <c r="J36" s="666" t="s">
        <v>679</v>
      </c>
      <c r="K36" s="666" t="s">
        <v>680</v>
      </c>
      <c r="L36" s="668">
        <v>105.27000000000001</v>
      </c>
      <c r="M36" s="668">
        <v>1</v>
      </c>
      <c r="N36" s="669">
        <v>105.27000000000001</v>
      </c>
    </row>
    <row r="37" spans="1:14" ht="14.4" customHeight="1" x14ac:dyDescent="0.3">
      <c r="A37" s="664" t="s">
        <v>548</v>
      </c>
      <c r="B37" s="665" t="s">
        <v>549</v>
      </c>
      <c r="C37" s="666" t="s">
        <v>553</v>
      </c>
      <c r="D37" s="667" t="s">
        <v>2804</v>
      </c>
      <c r="E37" s="666" t="s">
        <v>567</v>
      </c>
      <c r="F37" s="667" t="s">
        <v>2808</v>
      </c>
      <c r="G37" s="666" t="s">
        <v>610</v>
      </c>
      <c r="H37" s="666" t="s">
        <v>681</v>
      </c>
      <c r="I37" s="666" t="s">
        <v>682</v>
      </c>
      <c r="J37" s="666" t="s">
        <v>683</v>
      </c>
      <c r="K37" s="666" t="s">
        <v>684</v>
      </c>
      <c r="L37" s="668">
        <v>27.761576650345649</v>
      </c>
      <c r="M37" s="668">
        <v>328</v>
      </c>
      <c r="N37" s="669">
        <v>9105.7971413133728</v>
      </c>
    </row>
    <row r="38" spans="1:14" ht="14.4" customHeight="1" x14ac:dyDescent="0.3">
      <c r="A38" s="664" t="s">
        <v>548</v>
      </c>
      <c r="B38" s="665" t="s">
        <v>549</v>
      </c>
      <c r="C38" s="666" t="s">
        <v>553</v>
      </c>
      <c r="D38" s="667" t="s">
        <v>2804</v>
      </c>
      <c r="E38" s="666" t="s">
        <v>567</v>
      </c>
      <c r="F38" s="667" t="s">
        <v>2808</v>
      </c>
      <c r="G38" s="666" t="s">
        <v>610</v>
      </c>
      <c r="H38" s="666" t="s">
        <v>685</v>
      </c>
      <c r="I38" s="666" t="s">
        <v>686</v>
      </c>
      <c r="J38" s="666" t="s">
        <v>687</v>
      </c>
      <c r="K38" s="666" t="s">
        <v>688</v>
      </c>
      <c r="L38" s="668">
        <v>93.62</v>
      </c>
      <c r="M38" s="668">
        <v>1</v>
      </c>
      <c r="N38" s="669">
        <v>93.62</v>
      </c>
    </row>
    <row r="39" spans="1:14" ht="14.4" customHeight="1" x14ac:dyDescent="0.3">
      <c r="A39" s="664" t="s">
        <v>548</v>
      </c>
      <c r="B39" s="665" t="s">
        <v>549</v>
      </c>
      <c r="C39" s="666" t="s">
        <v>553</v>
      </c>
      <c r="D39" s="667" t="s">
        <v>2804</v>
      </c>
      <c r="E39" s="666" t="s">
        <v>567</v>
      </c>
      <c r="F39" s="667" t="s">
        <v>2808</v>
      </c>
      <c r="G39" s="666" t="s">
        <v>610</v>
      </c>
      <c r="H39" s="666" t="s">
        <v>689</v>
      </c>
      <c r="I39" s="666" t="s">
        <v>690</v>
      </c>
      <c r="J39" s="666" t="s">
        <v>691</v>
      </c>
      <c r="K39" s="666" t="s">
        <v>637</v>
      </c>
      <c r="L39" s="668">
        <v>40.170090423807721</v>
      </c>
      <c r="M39" s="668">
        <v>1</v>
      </c>
      <c r="N39" s="669">
        <v>40.170090423807721</v>
      </c>
    </row>
    <row r="40" spans="1:14" ht="14.4" customHeight="1" x14ac:dyDescent="0.3">
      <c r="A40" s="664" t="s">
        <v>548</v>
      </c>
      <c r="B40" s="665" t="s">
        <v>549</v>
      </c>
      <c r="C40" s="666" t="s">
        <v>553</v>
      </c>
      <c r="D40" s="667" t="s">
        <v>2804</v>
      </c>
      <c r="E40" s="666" t="s">
        <v>567</v>
      </c>
      <c r="F40" s="667" t="s">
        <v>2808</v>
      </c>
      <c r="G40" s="666" t="s">
        <v>610</v>
      </c>
      <c r="H40" s="666" t="s">
        <v>692</v>
      </c>
      <c r="I40" s="666" t="s">
        <v>693</v>
      </c>
      <c r="J40" s="666" t="s">
        <v>691</v>
      </c>
      <c r="K40" s="666" t="s">
        <v>694</v>
      </c>
      <c r="L40" s="668">
        <v>77.627591601599875</v>
      </c>
      <c r="M40" s="668">
        <v>34</v>
      </c>
      <c r="N40" s="669">
        <v>2639.338114454396</v>
      </c>
    </row>
    <row r="41" spans="1:14" ht="14.4" customHeight="1" x14ac:dyDescent="0.3">
      <c r="A41" s="664" t="s">
        <v>548</v>
      </c>
      <c r="B41" s="665" t="s">
        <v>549</v>
      </c>
      <c r="C41" s="666" t="s">
        <v>553</v>
      </c>
      <c r="D41" s="667" t="s">
        <v>2804</v>
      </c>
      <c r="E41" s="666" t="s">
        <v>567</v>
      </c>
      <c r="F41" s="667" t="s">
        <v>2808</v>
      </c>
      <c r="G41" s="666" t="s">
        <v>610</v>
      </c>
      <c r="H41" s="666" t="s">
        <v>695</v>
      </c>
      <c r="I41" s="666" t="s">
        <v>696</v>
      </c>
      <c r="J41" s="666" t="s">
        <v>697</v>
      </c>
      <c r="K41" s="666" t="s">
        <v>698</v>
      </c>
      <c r="L41" s="668">
        <v>59.39</v>
      </c>
      <c r="M41" s="668">
        <v>4</v>
      </c>
      <c r="N41" s="669">
        <v>237.56</v>
      </c>
    </row>
    <row r="42" spans="1:14" ht="14.4" customHeight="1" x14ac:dyDescent="0.3">
      <c r="A42" s="664" t="s">
        <v>548</v>
      </c>
      <c r="B42" s="665" t="s">
        <v>549</v>
      </c>
      <c r="C42" s="666" t="s">
        <v>553</v>
      </c>
      <c r="D42" s="667" t="s">
        <v>2804</v>
      </c>
      <c r="E42" s="666" t="s">
        <v>567</v>
      </c>
      <c r="F42" s="667" t="s">
        <v>2808</v>
      </c>
      <c r="G42" s="666" t="s">
        <v>610</v>
      </c>
      <c r="H42" s="666" t="s">
        <v>699</v>
      </c>
      <c r="I42" s="666" t="s">
        <v>700</v>
      </c>
      <c r="J42" s="666" t="s">
        <v>701</v>
      </c>
      <c r="K42" s="666" t="s">
        <v>702</v>
      </c>
      <c r="L42" s="668">
        <v>56.559859023959085</v>
      </c>
      <c r="M42" s="668">
        <v>4</v>
      </c>
      <c r="N42" s="669">
        <v>226.23943609583634</v>
      </c>
    </row>
    <row r="43" spans="1:14" ht="14.4" customHeight="1" x14ac:dyDescent="0.3">
      <c r="A43" s="664" t="s">
        <v>548</v>
      </c>
      <c r="B43" s="665" t="s">
        <v>549</v>
      </c>
      <c r="C43" s="666" t="s">
        <v>553</v>
      </c>
      <c r="D43" s="667" t="s">
        <v>2804</v>
      </c>
      <c r="E43" s="666" t="s">
        <v>567</v>
      </c>
      <c r="F43" s="667" t="s">
        <v>2808</v>
      </c>
      <c r="G43" s="666" t="s">
        <v>610</v>
      </c>
      <c r="H43" s="666" t="s">
        <v>703</v>
      </c>
      <c r="I43" s="666" t="s">
        <v>704</v>
      </c>
      <c r="J43" s="666" t="s">
        <v>705</v>
      </c>
      <c r="K43" s="666" t="s">
        <v>706</v>
      </c>
      <c r="L43" s="668">
        <v>63.05</v>
      </c>
      <c r="M43" s="668">
        <v>2</v>
      </c>
      <c r="N43" s="669">
        <v>126.1</v>
      </c>
    </row>
    <row r="44" spans="1:14" ht="14.4" customHeight="1" x14ac:dyDescent="0.3">
      <c r="A44" s="664" t="s">
        <v>548</v>
      </c>
      <c r="B44" s="665" t="s">
        <v>549</v>
      </c>
      <c r="C44" s="666" t="s">
        <v>553</v>
      </c>
      <c r="D44" s="667" t="s">
        <v>2804</v>
      </c>
      <c r="E44" s="666" t="s">
        <v>567</v>
      </c>
      <c r="F44" s="667" t="s">
        <v>2808</v>
      </c>
      <c r="G44" s="666" t="s">
        <v>610</v>
      </c>
      <c r="H44" s="666" t="s">
        <v>707</v>
      </c>
      <c r="I44" s="666" t="s">
        <v>708</v>
      </c>
      <c r="J44" s="666" t="s">
        <v>709</v>
      </c>
      <c r="K44" s="666" t="s">
        <v>710</v>
      </c>
      <c r="L44" s="668">
        <v>164.48</v>
      </c>
      <c r="M44" s="668">
        <v>6</v>
      </c>
      <c r="N44" s="669">
        <v>986.87999999999988</v>
      </c>
    </row>
    <row r="45" spans="1:14" ht="14.4" customHeight="1" x14ac:dyDescent="0.3">
      <c r="A45" s="664" t="s">
        <v>548</v>
      </c>
      <c r="B45" s="665" t="s">
        <v>549</v>
      </c>
      <c r="C45" s="666" t="s">
        <v>553</v>
      </c>
      <c r="D45" s="667" t="s">
        <v>2804</v>
      </c>
      <c r="E45" s="666" t="s">
        <v>567</v>
      </c>
      <c r="F45" s="667" t="s">
        <v>2808</v>
      </c>
      <c r="G45" s="666" t="s">
        <v>610</v>
      </c>
      <c r="H45" s="666" t="s">
        <v>711</v>
      </c>
      <c r="I45" s="666" t="s">
        <v>712</v>
      </c>
      <c r="J45" s="666" t="s">
        <v>713</v>
      </c>
      <c r="K45" s="666" t="s">
        <v>714</v>
      </c>
      <c r="L45" s="668">
        <v>50.549999999999962</v>
      </c>
      <c r="M45" s="668">
        <v>4</v>
      </c>
      <c r="N45" s="669">
        <v>202.19999999999985</v>
      </c>
    </row>
    <row r="46" spans="1:14" ht="14.4" customHeight="1" x14ac:dyDescent="0.3">
      <c r="A46" s="664" t="s">
        <v>548</v>
      </c>
      <c r="B46" s="665" t="s">
        <v>549</v>
      </c>
      <c r="C46" s="666" t="s">
        <v>553</v>
      </c>
      <c r="D46" s="667" t="s">
        <v>2804</v>
      </c>
      <c r="E46" s="666" t="s">
        <v>567</v>
      </c>
      <c r="F46" s="667" t="s">
        <v>2808</v>
      </c>
      <c r="G46" s="666" t="s">
        <v>610</v>
      </c>
      <c r="H46" s="666" t="s">
        <v>715</v>
      </c>
      <c r="I46" s="666" t="s">
        <v>716</v>
      </c>
      <c r="J46" s="666" t="s">
        <v>717</v>
      </c>
      <c r="K46" s="666" t="s">
        <v>718</v>
      </c>
      <c r="L46" s="668">
        <v>35.570000000000029</v>
      </c>
      <c r="M46" s="668">
        <v>1</v>
      </c>
      <c r="N46" s="669">
        <v>35.570000000000029</v>
      </c>
    </row>
    <row r="47" spans="1:14" ht="14.4" customHeight="1" x14ac:dyDescent="0.3">
      <c r="A47" s="664" t="s">
        <v>548</v>
      </c>
      <c r="B47" s="665" t="s">
        <v>549</v>
      </c>
      <c r="C47" s="666" t="s">
        <v>553</v>
      </c>
      <c r="D47" s="667" t="s">
        <v>2804</v>
      </c>
      <c r="E47" s="666" t="s">
        <v>567</v>
      </c>
      <c r="F47" s="667" t="s">
        <v>2808</v>
      </c>
      <c r="G47" s="666" t="s">
        <v>610</v>
      </c>
      <c r="H47" s="666" t="s">
        <v>719</v>
      </c>
      <c r="I47" s="666" t="s">
        <v>720</v>
      </c>
      <c r="J47" s="666" t="s">
        <v>721</v>
      </c>
      <c r="K47" s="666" t="s">
        <v>633</v>
      </c>
      <c r="L47" s="668">
        <v>40.140000000000008</v>
      </c>
      <c r="M47" s="668">
        <v>1</v>
      </c>
      <c r="N47" s="669">
        <v>40.140000000000008</v>
      </c>
    </row>
    <row r="48" spans="1:14" ht="14.4" customHeight="1" x14ac:dyDescent="0.3">
      <c r="A48" s="664" t="s">
        <v>548</v>
      </c>
      <c r="B48" s="665" t="s">
        <v>549</v>
      </c>
      <c r="C48" s="666" t="s">
        <v>553</v>
      </c>
      <c r="D48" s="667" t="s">
        <v>2804</v>
      </c>
      <c r="E48" s="666" t="s">
        <v>567</v>
      </c>
      <c r="F48" s="667" t="s">
        <v>2808</v>
      </c>
      <c r="G48" s="666" t="s">
        <v>610</v>
      </c>
      <c r="H48" s="666" t="s">
        <v>722</v>
      </c>
      <c r="I48" s="666" t="s">
        <v>723</v>
      </c>
      <c r="J48" s="666" t="s">
        <v>724</v>
      </c>
      <c r="K48" s="666" t="s">
        <v>725</v>
      </c>
      <c r="L48" s="668">
        <v>66.392460981557392</v>
      </c>
      <c r="M48" s="668">
        <v>36</v>
      </c>
      <c r="N48" s="669">
        <v>2390.1285953360662</v>
      </c>
    </row>
    <row r="49" spans="1:14" ht="14.4" customHeight="1" x14ac:dyDescent="0.3">
      <c r="A49" s="664" t="s">
        <v>548</v>
      </c>
      <c r="B49" s="665" t="s">
        <v>549</v>
      </c>
      <c r="C49" s="666" t="s">
        <v>553</v>
      </c>
      <c r="D49" s="667" t="s">
        <v>2804</v>
      </c>
      <c r="E49" s="666" t="s">
        <v>567</v>
      </c>
      <c r="F49" s="667" t="s">
        <v>2808</v>
      </c>
      <c r="G49" s="666" t="s">
        <v>610</v>
      </c>
      <c r="H49" s="666" t="s">
        <v>726</v>
      </c>
      <c r="I49" s="666" t="s">
        <v>727</v>
      </c>
      <c r="J49" s="666" t="s">
        <v>728</v>
      </c>
      <c r="K49" s="666" t="s">
        <v>729</v>
      </c>
      <c r="L49" s="668">
        <v>58.320000000000022</v>
      </c>
      <c r="M49" s="668">
        <v>31</v>
      </c>
      <c r="N49" s="669">
        <v>1807.9200000000008</v>
      </c>
    </row>
    <row r="50" spans="1:14" ht="14.4" customHeight="1" x14ac:dyDescent="0.3">
      <c r="A50" s="664" t="s">
        <v>548</v>
      </c>
      <c r="B50" s="665" t="s">
        <v>549</v>
      </c>
      <c r="C50" s="666" t="s">
        <v>553</v>
      </c>
      <c r="D50" s="667" t="s">
        <v>2804</v>
      </c>
      <c r="E50" s="666" t="s">
        <v>567</v>
      </c>
      <c r="F50" s="667" t="s">
        <v>2808</v>
      </c>
      <c r="G50" s="666" t="s">
        <v>610</v>
      </c>
      <c r="H50" s="666" t="s">
        <v>730</v>
      </c>
      <c r="I50" s="666" t="s">
        <v>731</v>
      </c>
      <c r="J50" s="666" t="s">
        <v>732</v>
      </c>
      <c r="K50" s="666" t="s">
        <v>733</v>
      </c>
      <c r="L50" s="668">
        <v>353.70267519417109</v>
      </c>
      <c r="M50" s="668">
        <v>38</v>
      </c>
      <c r="N50" s="669">
        <v>13440.701657378502</v>
      </c>
    </row>
    <row r="51" spans="1:14" ht="14.4" customHeight="1" x14ac:dyDescent="0.3">
      <c r="A51" s="664" t="s">
        <v>548</v>
      </c>
      <c r="B51" s="665" t="s">
        <v>549</v>
      </c>
      <c r="C51" s="666" t="s">
        <v>553</v>
      </c>
      <c r="D51" s="667" t="s">
        <v>2804</v>
      </c>
      <c r="E51" s="666" t="s">
        <v>567</v>
      </c>
      <c r="F51" s="667" t="s">
        <v>2808</v>
      </c>
      <c r="G51" s="666" t="s">
        <v>610</v>
      </c>
      <c r="H51" s="666" t="s">
        <v>734</v>
      </c>
      <c r="I51" s="666" t="s">
        <v>735</v>
      </c>
      <c r="J51" s="666" t="s">
        <v>736</v>
      </c>
      <c r="K51" s="666" t="s">
        <v>737</v>
      </c>
      <c r="L51" s="668">
        <v>60.660860788798608</v>
      </c>
      <c r="M51" s="668">
        <v>70</v>
      </c>
      <c r="N51" s="669">
        <v>4246.2602552159024</v>
      </c>
    </row>
    <row r="52" spans="1:14" ht="14.4" customHeight="1" x14ac:dyDescent="0.3">
      <c r="A52" s="664" t="s">
        <v>548</v>
      </c>
      <c r="B52" s="665" t="s">
        <v>549</v>
      </c>
      <c r="C52" s="666" t="s">
        <v>553</v>
      </c>
      <c r="D52" s="667" t="s">
        <v>2804</v>
      </c>
      <c r="E52" s="666" t="s">
        <v>567</v>
      </c>
      <c r="F52" s="667" t="s">
        <v>2808</v>
      </c>
      <c r="G52" s="666" t="s">
        <v>610</v>
      </c>
      <c r="H52" s="666" t="s">
        <v>738</v>
      </c>
      <c r="I52" s="666" t="s">
        <v>739</v>
      </c>
      <c r="J52" s="666" t="s">
        <v>740</v>
      </c>
      <c r="K52" s="666" t="s">
        <v>741</v>
      </c>
      <c r="L52" s="668">
        <v>124.51971594925995</v>
      </c>
      <c r="M52" s="668">
        <v>12</v>
      </c>
      <c r="N52" s="669">
        <v>1494.2365913911194</v>
      </c>
    </row>
    <row r="53" spans="1:14" ht="14.4" customHeight="1" x14ac:dyDescent="0.3">
      <c r="A53" s="664" t="s">
        <v>548</v>
      </c>
      <c r="B53" s="665" t="s">
        <v>549</v>
      </c>
      <c r="C53" s="666" t="s">
        <v>553</v>
      </c>
      <c r="D53" s="667" t="s">
        <v>2804</v>
      </c>
      <c r="E53" s="666" t="s">
        <v>567</v>
      </c>
      <c r="F53" s="667" t="s">
        <v>2808</v>
      </c>
      <c r="G53" s="666" t="s">
        <v>610</v>
      </c>
      <c r="H53" s="666" t="s">
        <v>742</v>
      </c>
      <c r="I53" s="666" t="s">
        <v>743</v>
      </c>
      <c r="J53" s="666" t="s">
        <v>744</v>
      </c>
      <c r="K53" s="666" t="s">
        <v>745</v>
      </c>
      <c r="L53" s="668">
        <v>41.39</v>
      </c>
      <c r="M53" s="668">
        <v>2</v>
      </c>
      <c r="N53" s="669">
        <v>82.78</v>
      </c>
    </row>
    <row r="54" spans="1:14" ht="14.4" customHeight="1" x14ac:dyDescent="0.3">
      <c r="A54" s="664" t="s">
        <v>548</v>
      </c>
      <c r="B54" s="665" t="s">
        <v>549</v>
      </c>
      <c r="C54" s="666" t="s">
        <v>553</v>
      </c>
      <c r="D54" s="667" t="s">
        <v>2804</v>
      </c>
      <c r="E54" s="666" t="s">
        <v>567</v>
      </c>
      <c r="F54" s="667" t="s">
        <v>2808</v>
      </c>
      <c r="G54" s="666" t="s">
        <v>610</v>
      </c>
      <c r="H54" s="666" t="s">
        <v>746</v>
      </c>
      <c r="I54" s="666" t="s">
        <v>747</v>
      </c>
      <c r="J54" s="666" t="s">
        <v>748</v>
      </c>
      <c r="K54" s="666" t="s">
        <v>749</v>
      </c>
      <c r="L54" s="668">
        <v>66.37</v>
      </c>
      <c r="M54" s="668">
        <v>14</v>
      </c>
      <c r="N54" s="669">
        <v>929.18000000000006</v>
      </c>
    </row>
    <row r="55" spans="1:14" ht="14.4" customHeight="1" x14ac:dyDescent="0.3">
      <c r="A55" s="664" t="s">
        <v>548</v>
      </c>
      <c r="B55" s="665" t="s">
        <v>549</v>
      </c>
      <c r="C55" s="666" t="s">
        <v>553</v>
      </c>
      <c r="D55" s="667" t="s">
        <v>2804</v>
      </c>
      <c r="E55" s="666" t="s">
        <v>567</v>
      </c>
      <c r="F55" s="667" t="s">
        <v>2808</v>
      </c>
      <c r="G55" s="666" t="s">
        <v>610</v>
      </c>
      <c r="H55" s="666" t="s">
        <v>750</v>
      </c>
      <c r="I55" s="666" t="s">
        <v>751</v>
      </c>
      <c r="J55" s="666" t="s">
        <v>752</v>
      </c>
      <c r="K55" s="666" t="s">
        <v>753</v>
      </c>
      <c r="L55" s="668">
        <v>283.88799999999998</v>
      </c>
      <c r="M55" s="668">
        <v>5</v>
      </c>
      <c r="N55" s="669">
        <v>1419.4399999999998</v>
      </c>
    </row>
    <row r="56" spans="1:14" ht="14.4" customHeight="1" x14ac:dyDescent="0.3">
      <c r="A56" s="664" t="s">
        <v>548</v>
      </c>
      <c r="B56" s="665" t="s">
        <v>549</v>
      </c>
      <c r="C56" s="666" t="s">
        <v>553</v>
      </c>
      <c r="D56" s="667" t="s">
        <v>2804</v>
      </c>
      <c r="E56" s="666" t="s">
        <v>567</v>
      </c>
      <c r="F56" s="667" t="s">
        <v>2808</v>
      </c>
      <c r="G56" s="666" t="s">
        <v>610</v>
      </c>
      <c r="H56" s="666" t="s">
        <v>754</v>
      </c>
      <c r="I56" s="666" t="s">
        <v>755</v>
      </c>
      <c r="J56" s="666" t="s">
        <v>756</v>
      </c>
      <c r="K56" s="666" t="s">
        <v>757</v>
      </c>
      <c r="L56" s="668">
        <v>435.6</v>
      </c>
      <c r="M56" s="668">
        <v>2</v>
      </c>
      <c r="N56" s="669">
        <v>871.2</v>
      </c>
    </row>
    <row r="57" spans="1:14" ht="14.4" customHeight="1" x14ac:dyDescent="0.3">
      <c r="A57" s="664" t="s">
        <v>548</v>
      </c>
      <c r="B57" s="665" t="s">
        <v>549</v>
      </c>
      <c r="C57" s="666" t="s">
        <v>553</v>
      </c>
      <c r="D57" s="667" t="s">
        <v>2804</v>
      </c>
      <c r="E57" s="666" t="s">
        <v>567</v>
      </c>
      <c r="F57" s="667" t="s">
        <v>2808</v>
      </c>
      <c r="G57" s="666" t="s">
        <v>610</v>
      </c>
      <c r="H57" s="666" t="s">
        <v>758</v>
      </c>
      <c r="I57" s="666" t="s">
        <v>759</v>
      </c>
      <c r="J57" s="666" t="s">
        <v>760</v>
      </c>
      <c r="K57" s="666" t="s">
        <v>761</v>
      </c>
      <c r="L57" s="668">
        <v>80.230000000000032</v>
      </c>
      <c r="M57" s="668">
        <v>1</v>
      </c>
      <c r="N57" s="669">
        <v>80.230000000000032</v>
      </c>
    </row>
    <row r="58" spans="1:14" ht="14.4" customHeight="1" x14ac:dyDescent="0.3">
      <c r="A58" s="664" t="s">
        <v>548</v>
      </c>
      <c r="B58" s="665" t="s">
        <v>549</v>
      </c>
      <c r="C58" s="666" t="s">
        <v>553</v>
      </c>
      <c r="D58" s="667" t="s">
        <v>2804</v>
      </c>
      <c r="E58" s="666" t="s">
        <v>567</v>
      </c>
      <c r="F58" s="667" t="s">
        <v>2808</v>
      </c>
      <c r="G58" s="666" t="s">
        <v>610</v>
      </c>
      <c r="H58" s="666" t="s">
        <v>762</v>
      </c>
      <c r="I58" s="666" t="s">
        <v>763</v>
      </c>
      <c r="J58" s="666" t="s">
        <v>764</v>
      </c>
      <c r="K58" s="666" t="s">
        <v>765</v>
      </c>
      <c r="L58" s="668">
        <v>40.196666666666665</v>
      </c>
      <c r="M58" s="668">
        <v>3</v>
      </c>
      <c r="N58" s="669">
        <v>120.59</v>
      </c>
    </row>
    <row r="59" spans="1:14" ht="14.4" customHeight="1" x14ac:dyDescent="0.3">
      <c r="A59" s="664" t="s">
        <v>548</v>
      </c>
      <c r="B59" s="665" t="s">
        <v>549</v>
      </c>
      <c r="C59" s="666" t="s">
        <v>553</v>
      </c>
      <c r="D59" s="667" t="s">
        <v>2804</v>
      </c>
      <c r="E59" s="666" t="s">
        <v>567</v>
      </c>
      <c r="F59" s="667" t="s">
        <v>2808</v>
      </c>
      <c r="G59" s="666" t="s">
        <v>610</v>
      </c>
      <c r="H59" s="666" t="s">
        <v>766</v>
      </c>
      <c r="I59" s="666" t="s">
        <v>767</v>
      </c>
      <c r="J59" s="666" t="s">
        <v>768</v>
      </c>
      <c r="K59" s="666" t="s">
        <v>769</v>
      </c>
      <c r="L59" s="668">
        <v>126.52000000000001</v>
      </c>
      <c r="M59" s="668">
        <v>1</v>
      </c>
      <c r="N59" s="669">
        <v>126.52000000000001</v>
      </c>
    </row>
    <row r="60" spans="1:14" ht="14.4" customHeight="1" x14ac:dyDescent="0.3">
      <c r="A60" s="664" t="s">
        <v>548</v>
      </c>
      <c r="B60" s="665" t="s">
        <v>549</v>
      </c>
      <c r="C60" s="666" t="s">
        <v>553</v>
      </c>
      <c r="D60" s="667" t="s">
        <v>2804</v>
      </c>
      <c r="E60" s="666" t="s">
        <v>567</v>
      </c>
      <c r="F60" s="667" t="s">
        <v>2808</v>
      </c>
      <c r="G60" s="666" t="s">
        <v>610</v>
      </c>
      <c r="H60" s="666" t="s">
        <v>770</v>
      </c>
      <c r="I60" s="666" t="s">
        <v>771</v>
      </c>
      <c r="J60" s="666" t="s">
        <v>772</v>
      </c>
      <c r="K60" s="666" t="s">
        <v>773</v>
      </c>
      <c r="L60" s="668">
        <v>41.140000823332855</v>
      </c>
      <c r="M60" s="668">
        <v>3</v>
      </c>
      <c r="N60" s="669">
        <v>123.42000246999856</v>
      </c>
    </row>
    <row r="61" spans="1:14" ht="14.4" customHeight="1" x14ac:dyDescent="0.3">
      <c r="A61" s="664" t="s">
        <v>548</v>
      </c>
      <c r="B61" s="665" t="s">
        <v>549</v>
      </c>
      <c r="C61" s="666" t="s">
        <v>553</v>
      </c>
      <c r="D61" s="667" t="s">
        <v>2804</v>
      </c>
      <c r="E61" s="666" t="s">
        <v>567</v>
      </c>
      <c r="F61" s="667" t="s">
        <v>2808</v>
      </c>
      <c r="G61" s="666" t="s">
        <v>610</v>
      </c>
      <c r="H61" s="666" t="s">
        <v>774</v>
      </c>
      <c r="I61" s="666" t="s">
        <v>775</v>
      </c>
      <c r="J61" s="666" t="s">
        <v>776</v>
      </c>
      <c r="K61" s="666" t="s">
        <v>777</v>
      </c>
      <c r="L61" s="668">
        <v>185.61000963037992</v>
      </c>
      <c r="M61" s="668">
        <v>4</v>
      </c>
      <c r="N61" s="669">
        <v>742.44003852151968</v>
      </c>
    </row>
    <row r="62" spans="1:14" ht="14.4" customHeight="1" x14ac:dyDescent="0.3">
      <c r="A62" s="664" t="s">
        <v>548</v>
      </c>
      <c r="B62" s="665" t="s">
        <v>549</v>
      </c>
      <c r="C62" s="666" t="s">
        <v>553</v>
      </c>
      <c r="D62" s="667" t="s">
        <v>2804</v>
      </c>
      <c r="E62" s="666" t="s">
        <v>567</v>
      </c>
      <c r="F62" s="667" t="s">
        <v>2808</v>
      </c>
      <c r="G62" s="666" t="s">
        <v>610</v>
      </c>
      <c r="H62" s="666" t="s">
        <v>778</v>
      </c>
      <c r="I62" s="666" t="s">
        <v>778</v>
      </c>
      <c r="J62" s="666" t="s">
        <v>779</v>
      </c>
      <c r="K62" s="666" t="s">
        <v>780</v>
      </c>
      <c r="L62" s="668">
        <v>36.536276923076926</v>
      </c>
      <c r="M62" s="668">
        <v>65</v>
      </c>
      <c r="N62" s="669">
        <v>2374.8580000000002</v>
      </c>
    </row>
    <row r="63" spans="1:14" ht="14.4" customHeight="1" x14ac:dyDescent="0.3">
      <c r="A63" s="664" t="s">
        <v>548</v>
      </c>
      <c r="B63" s="665" t="s">
        <v>549</v>
      </c>
      <c r="C63" s="666" t="s">
        <v>553</v>
      </c>
      <c r="D63" s="667" t="s">
        <v>2804</v>
      </c>
      <c r="E63" s="666" t="s">
        <v>567</v>
      </c>
      <c r="F63" s="667" t="s">
        <v>2808</v>
      </c>
      <c r="G63" s="666" t="s">
        <v>610</v>
      </c>
      <c r="H63" s="666" t="s">
        <v>781</v>
      </c>
      <c r="I63" s="666" t="s">
        <v>782</v>
      </c>
      <c r="J63" s="666" t="s">
        <v>783</v>
      </c>
      <c r="K63" s="666" t="s">
        <v>784</v>
      </c>
      <c r="L63" s="668">
        <v>1154.8109201515672</v>
      </c>
      <c r="M63" s="668">
        <v>6</v>
      </c>
      <c r="N63" s="669">
        <v>6928.8655209094031</v>
      </c>
    </row>
    <row r="64" spans="1:14" ht="14.4" customHeight="1" x14ac:dyDescent="0.3">
      <c r="A64" s="664" t="s">
        <v>548</v>
      </c>
      <c r="B64" s="665" t="s">
        <v>549</v>
      </c>
      <c r="C64" s="666" t="s">
        <v>553</v>
      </c>
      <c r="D64" s="667" t="s">
        <v>2804</v>
      </c>
      <c r="E64" s="666" t="s">
        <v>567</v>
      </c>
      <c r="F64" s="667" t="s">
        <v>2808</v>
      </c>
      <c r="G64" s="666" t="s">
        <v>610</v>
      </c>
      <c r="H64" s="666" t="s">
        <v>785</v>
      </c>
      <c r="I64" s="666" t="s">
        <v>786</v>
      </c>
      <c r="J64" s="666" t="s">
        <v>787</v>
      </c>
      <c r="K64" s="666" t="s">
        <v>788</v>
      </c>
      <c r="L64" s="668">
        <v>231.70083333333332</v>
      </c>
      <c r="M64" s="668">
        <v>12</v>
      </c>
      <c r="N64" s="669">
        <v>2780.41</v>
      </c>
    </row>
    <row r="65" spans="1:14" ht="14.4" customHeight="1" x14ac:dyDescent="0.3">
      <c r="A65" s="664" t="s">
        <v>548</v>
      </c>
      <c r="B65" s="665" t="s">
        <v>549</v>
      </c>
      <c r="C65" s="666" t="s">
        <v>553</v>
      </c>
      <c r="D65" s="667" t="s">
        <v>2804</v>
      </c>
      <c r="E65" s="666" t="s">
        <v>567</v>
      </c>
      <c r="F65" s="667" t="s">
        <v>2808</v>
      </c>
      <c r="G65" s="666" t="s">
        <v>610</v>
      </c>
      <c r="H65" s="666" t="s">
        <v>789</v>
      </c>
      <c r="I65" s="666" t="s">
        <v>790</v>
      </c>
      <c r="J65" s="666" t="s">
        <v>791</v>
      </c>
      <c r="K65" s="666" t="s">
        <v>788</v>
      </c>
      <c r="L65" s="668">
        <v>231.70134230962094</v>
      </c>
      <c r="M65" s="668">
        <v>7</v>
      </c>
      <c r="N65" s="669">
        <v>1621.9093961673466</v>
      </c>
    </row>
    <row r="66" spans="1:14" ht="14.4" customHeight="1" x14ac:dyDescent="0.3">
      <c r="A66" s="664" t="s">
        <v>548</v>
      </c>
      <c r="B66" s="665" t="s">
        <v>549</v>
      </c>
      <c r="C66" s="666" t="s">
        <v>553</v>
      </c>
      <c r="D66" s="667" t="s">
        <v>2804</v>
      </c>
      <c r="E66" s="666" t="s">
        <v>567</v>
      </c>
      <c r="F66" s="667" t="s">
        <v>2808</v>
      </c>
      <c r="G66" s="666" t="s">
        <v>610</v>
      </c>
      <c r="H66" s="666" t="s">
        <v>792</v>
      </c>
      <c r="I66" s="666" t="s">
        <v>793</v>
      </c>
      <c r="J66" s="666" t="s">
        <v>721</v>
      </c>
      <c r="K66" s="666" t="s">
        <v>794</v>
      </c>
      <c r="L66" s="668">
        <v>157.71000000000004</v>
      </c>
      <c r="M66" s="668">
        <v>6</v>
      </c>
      <c r="N66" s="669">
        <v>946.26000000000022</v>
      </c>
    </row>
    <row r="67" spans="1:14" ht="14.4" customHeight="1" x14ac:dyDescent="0.3">
      <c r="A67" s="664" t="s">
        <v>548</v>
      </c>
      <c r="B67" s="665" t="s">
        <v>549</v>
      </c>
      <c r="C67" s="666" t="s">
        <v>553</v>
      </c>
      <c r="D67" s="667" t="s">
        <v>2804</v>
      </c>
      <c r="E67" s="666" t="s">
        <v>567</v>
      </c>
      <c r="F67" s="667" t="s">
        <v>2808</v>
      </c>
      <c r="G67" s="666" t="s">
        <v>610</v>
      </c>
      <c r="H67" s="666" t="s">
        <v>795</v>
      </c>
      <c r="I67" s="666" t="s">
        <v>796</v>
      </c>
      <c r="J67" s="666" t="s">
        <v>797</v>
      </c>
      <c r="K67" s="666" t="s">
        <v>798</v>
      </c>
      <c r="L67" s="668">
        <v>211.68958699336409</v>
      </c>
      <c r="M67" s="668">
        <v>10</v>
      </c>
      <c r="N67" s="669">
        <v>2116.8958699336408</v>
      </c>
    </row>
    <row r="68" spans="1:14" ht="14.4" customHeight="1" x14ac:dyDescent="0.3">
      <c r="A68" s="664" t="s">
        <v>548</v>
      </c>
      <c r="B68" s="665" t="s">
        <v>549</v>
      </c>
      <c r="C68" s="666" t="s">
        <v>553</v>
      </c>
      <c r="D68" s="667" t="s">
        <v>2804</v>
      </c>
      <c r="E68" s="666" t="s">
        <v>567</v>
      </c>
      <c r="F68" s="667" t="s">
        <v>2808</v>
      </c>
      <c r="G68" s="666" t="s">
        <v>610</v>
      </c>
      <c r="H68" s="666" t="s">
        <v>799</v>
      </c>
      <c r="I68" s="666" t="s">
        <v>800</v>
      </c>
      <c r="J68" s="666" t="s">
        <v>801</v>
      </c>
      <c r="K68" s="666" t="s">
        <v>802</v>
      </c>
      <c r="L68" s="668">
        <v>108.297</v>
      </c>
      <c r="M68" s="668">
        <v>10</v>
      </c>
      <c r="N68" s="669">
        <v>1082.97</v>
      </c>
    </row>
    <row r="69" spans="1:14" ht="14.4" customHeight="1" x14ac:dyDescent="0.3">
      <c r="A69" s="664" t="s">
        <v>548</v>
      </c>
      <c r="B69" s="665" t="s">
        <v>549</v>
      </c>
      <c r="C69" s="666" t="s">
        <v>553</v>
      </c>
      <c r="D69" s="667" t="s">
        <v>2804</v>
      </c>
      <c r="E69" s="666" t="s">
        <v>567</v>
      </c>
      <c r="F69" s="667" t="s">
        <v>2808</v>
      </c>
      <c r="G69" s="666" t="s">
        <v>610</v>
      </c>
      <c r="H69" s="666" t="s">
        <v>803</v>
      </c>
      <c r="I69" s="666" t="s">
        <v>804</v>
      </c>
      <c r="J69" s="666" t="s">
        <v>805</v>
      </c>
      <c r="K69" s="666" t="s">
        <v>806</v>
      </c>
      <c r="L69" s="668">
        <v>44.900000000000041</v>
      </c>
      <c r="M69" s="668">
        <v>1</v>
      </c>
      <c r="N69" s="669">
        <v>44.900000000000041</v>
      </c>
    </row>
    <row r="70" spans="1:14" ht="14.4" customHeight="1" x14ac:dyDescent="0.3">
      <c r="A70" s="664" t="s">
        <v>548</v>
      </c>
      <c r="B70" s="665" t="s">
        <v>549</v>
      </c>
      <c r="C70" s="666" t="s">
        <v>553</v>
      </c>
      <c r="D70" s="667" t="s">
        <v>2804</v>
      </c>
      <c r="E70" s="666" t="s">
        <v>567</v>
      </c>
      <c r="F70" s="667" t="s">
        <v>2808</v>
      </c>
      <c r="G70" s="666" t="s">
        <v>610</v>
      </c>
      <c r="H70" s="666" t="s">
        <v>807</v>
      </c>
      <c r="I70" s="666" t="s">
        <v>808</v>
      </c>
      <c r="J70" s="666" t="s">
        <v>809</v>
      </c>
      <c r="K70" s="666" t="s">
        <v>810</v>
      </c>
      <c r="L70" s="668">
        <v>103.70595331389691</v>
      </c>
      <c r="M70" s="668">
        <v>5</v>
      </c>
      <c r="N70" s="669">
        <v>518.52976656948454</v>
      </c>
    </row>
    <row r="71" spans="1:14" ht="14.4" customHeight="1" x14ac:dyDescent="0.3">
      <c r="A71" s="664" t="s">
        <v>548</v>
      </c>
      <c r="B71" s="665" t="s">
        <v>549</v>
      </c>
      <c r="C71" s="666" t="s">
        <v>553</v>
      </c>
      <c r="D71" s="667" t="s">
        <v>2804</v>
      </c>
      <c r="E71" s="666" t="s">
        <v>567</v>
      </c>
      <c r="F71" s="667" t="s">
        <v>2808</v>
      </c>
      <c r="G71" s="666" t="s">
        <v>610</v>
      </c>
      <c r="H71" s="666" t="s">
        <v>811</v>
      </c>
      <c r="I71" s="666" t="s">
        <v>811</v>
      </c>
      <c r="J71" s="666" t="s">
        <v>812</v>
      </c>
      <c r="K71" s="666" t="s">
        <v>813</v>
      </c>
      <c r="L71" s="668">
        <v>66.812687789954737</v>
      </c>
      <c r="M71" s="668">
        <v>11</v>
      </c>
      <c r="N71" s="669">
        <v>734.93956568950216</v>
      </c>
    </row>
    <row r="72" spans="1:14" ht="14.4" customHeight="1" x14ac:dyDescent="0.3">
      <c r="A72" s="664" t="s">
        <v>548</v>
      </c>
      <c r="B72" s="665" t="s">
        <v>549</v>
      </c>
      <c r="C72" s="666" t="s">
        <v>553</v>
      </c>
      <c r="D72" s="667" t="s">
        <v>2804</v>
      </c>
      <c r="E72" s="666" t="s">
        <v>567</v>
      </c>
      <c r="F72" s="667" t="s">
        <v>2808</v>
      </c>
      <c r="G72" s="666" t="s">
        <v>610</v>
      </c>
      <c r="H72" s="666" t="s">
        <v>814</v>
      </c>
      <c r="I72" s="666" t="s">
        <v>815</v>
      </c>
      <c r="J72" s="666" t="s">
        <v>816</v>
      </c>
      <c r="K72" s="666" t="s">
        <v>817</v>
      </c>
      <c r="L72" s="668">
        <v>243.64499999999995</v>
      </c>
      <c r="M72" s="668">
        <v>12</v>
      </c>
      <c r="N72" s="669">
        <v>2923.7399999999993</v>
      </c>
    </row>
    <row r="73" spans="1:14" ht="14.4" customHeight="1" x14ac:dyDescent="0.3">
      <c r="A73" s="664" t="s">
        <v>548</v>
      </c>
      <c r="B73" s="665" t="s">
        <v>549</v>
      </c>
      <c r="C73" s="666" t="s">
        <v>553</v>
      </c>
      <c r="D73" s="667" t="s">
        <v>2804</v>
      </c>
      <c r="E73" s="666" t="s">
        <v>567</v>
      </c>
      <c r="F73" s="667" t="s">
        <v>2808</v>
      </c>
      <c r="G73" s="666" t="s">
        <v>610</v>
      </c>
      <c r="H73" s="666" t="s">
        <v>818</v>
      </c>
      <c r="I73" s="666" t="s">
        <v>819</v>
      </c>
      <c r="J73" s="666" t="s">
        <v>820</v>
      </c>
      <c r="K73" s="666" t="s">
        <v>817</v>
      </c>
      <c r="L73" s="668">
        <v>254.43109907300959</v>
      </c>
      <c r="M73" s="668">
        <v>10</v>
      </c>
      <c r="N73" s="669">
        <v>2544.3109907300959</v>
      </c>
    </row>
    <row r="74" spans="1:14" ht="14.4" customHeight="1" x14ac:dyDescent="0.3">
      <c r="A74" s="664" t="s">
        <v>548</v>
      </c>
      <c r="B74" s="665" t="s">
        <v>549</v>
      </c>
      <c r="C74" s="666" t="s">
        <v>553</v>
      </c>
      <c r="D74" s="667" t="s">
        <v>2804</v>
      </c>
      <c r="E74" s="666" t="s">
        <v>567</v>
      </c>
      <c r="F74" s="667" t="s">
        <v>2808</v>
      </c>
      <c r="G74" s="666" t="s">
        <v>610</v>
      </c>
      <c r="H74" s="666" t="s">
        <v>821</v>
      </c>
      <c r="I74" s="666" t="s">
        <v>822</v>
      </c>
      <c r="J74" s="666" t="s">
        <v>823</v>
      </c>
      <c r="K74" s="666" t="s">
        <v>824</v>
      </c>
      <c r="L74" s="668">
        <v>55.46</v>
      </c>
      <c r="M74" s="668">
        <v>6</v>
      </c>
      <c r="N74" s="669">
        <v>332.76</v>
      </c>
    </row>
    <row r="75" spans="1:14" ht="14.4" customHeight="1" x14ac:dyDescent="0.3">
      <c r="A75" s="664" t="s">
        <v>548</v>
      </c>
      <c r="B75" s="665" t="s">
        <v>549</v>
      </c>
      <c r="C75" s="666" t="s">
        <v>553</v>
      </c>
      <c r="D75" s="667" t="s">
        <v>2804</v>
      </c>
      <c r="E75" s="666" t="s">
        <v>567</v>
      </c>
      <c r="F75" s="667" t="s">
        <v>2808</v>
      </c>
      <c r="G75" s="666" t="s">
        <v>610</v>
      </c>
      <c r="H75" s="666" t="s">
        <v>825</v>
      </c>
      <c r="I75" s="666" t="s">
        <v>826</v>
      </c>
      <c r="J75" s="666" t="s">
        <v>827</v>
      </c>
      <c r="K75" s="666" t="s">
        <v>828</v>
      </c>
      <c r="L75" s="668">
        <v>71.169999999999987</v>
      </c>
      <c r="M75" s="668">
        <v>2</v>
      </c>
      <c r="N75" s="669">
        <v>142.33999999999997</v>
      </c>
    </row>
    <row r="76" spans="1:14" ht="14.4" customHeight="1" x14ac:dyDescent="0.3">
      <c r="A76" s="664" t="s">
        <v>548</v>
      </c>
      <c r="B76" s="665" t="s">
        <v>549</v>
      </c>
      <c r="C76" s="666" t="s">
        <v>553</v>
      </c>
      <c r="D76" s="667" t="s">
        <v>2804</v>
      </c>
      <c r="E76" s="666" t="s">
        <v>567</v>
      </c>
      <c r="F76" s="667" t="s">
        <v>2808</v>
      </c>
      <c r="G76" s="666" t="s">
        <v>610</v>
      </c>
      <c r="H76" s="666" t="s">
        <v>829</v>
      </c>
      <c r="I76" s="666" t="s">
        <v>830</v>
      </c>
      <c r="J76" s="666" t="s">
        <v>831</v>
      </c>
      <c r="K76" s="666" t="s">
        <v>832</v>
      </c>
      <c r="L76" s="668">
        <v>299.00012983002927</v>
      </c>
      <c r="M76" s="668">
        <v>19</v>
      </c>
      <c r="N76" s="669">
        <v>5681.0024667705566</v>
      </c>
    </row>
    <row r="77" spans="1:14" ht="14.4" customHeight="1" x14ac:dyDescent="0.3">
      <c r="A77" s="664" t="s">
        <v>548</v>
      </c>
      <c r="B77" s="665" t="s">
        <v>549</v>
      </c>
      <c r="C77" s="666" t="s">
        <v>553</v>
      </c>
      <c r="D77" s="667" t="s">
        <v>2804</v>
      </c>
      <c r="E77" s="666" t="s">
        <v>567</v>
      </c>
      <c r="F77" s="667" t="s">
        <v>2808</v>
      </c>
      <c r="G77" s="666" t="s">
        <v>610</v>
      </c>
      <c r="H77" s="666" t="s">
        <v>833</v>
      </c>
      <c r="I77" s="666" t="s">
        <v>834</v>
      </c>
      <c r="J77" s="666" t="s">
        <v>835</v>
      </c>
      <c r="K77" s="666" t="s">
        <v>836</v>
      </c>
      <c r="L77" s="668">
        <v>159.47</v>
      </c>
      <c r="M77" s="668">
        <v>1</v>
      </c>
      <c r="N77" s="669">
        <v>159.47</v>
      </c>
    </row>
    <row r="78" spans="1:14" ht="14.4" customHeight="1" x14ac:dyDescent="0.3">
      <c r="A78" s="664" t="s">
        <v>548</v>
      </c>
      <c r="B78" s="665" t="s">
        <v>549</v>
      </c>
      <c r="C78" s="666" t="s">
        <v>553</v>
      </c>
      <c r="D78" s="667" t="s">
        <v>2804</v>
      </c>
      <c r="E78" s="666" t="s">
        <v>567</v>
      </c>
      <c r="F78" s="667" t="s">
        <v>2808</v>
      </c>
      <c r="G78" s="666" t="s">
        <v>610</v>
      </c>
      <c r="H78" s="666" t="s">
        <v>837</v>
      </c>
      <c r="I78" s="666" t="s">
        <v>838</v>
      </c>
      <c r="J78" s="666" t="s">
        <v>736</v>
      </c>
      <c r="K78" s="666" t="s">
        <v>839</v>
      </c>
      <c r="L78" s="668">
        <v>44.590000000000011</v>
      </c>
      <c r="M78" s="668">
        <v>33</v>
      </c>
      <c r="N78" s="669">
        <v>1471.4700000000003</v>
      </c>
    </row>
    <row r="79" spans="1:14" ht="14.4" customHeight="1" x14ac:dyDescent="0.3">
      <c r="A79" s="664" t="s">
        <v>548</v>
      </c>
      <c r="B79" s="665" t="s">
        <v>549</v>
      </c>
      <c r="C79" s="666" t="s">
        <v>553</v>
      </c>
      <c r="D79" s="667" t="s">
        <v>2804</v>
      </c>
      <c r="E79" s="666" t="s">
        <v>567</v>
      </c>
      <c r="F79" s="667" t="s">
        <v>2808</v>
      </c>
      <c r="G79" s="666" t="s">
        <v>610</v>
      </c>
      <c r="H79" s="666" t="s">
        <v>840</v>
      </c>
      <c r="I79" s="666" t="s">
        <v>841</v>
      </c>
      <c r="J79" s="666" t="s">
        <v>842</v>
      </c>
      <c r="K79" s="666" t="s">
        <v>680</v>
      </c>
      <c r="L79" s="668">
        <v>192.23973884152159</v>
      </c>
      <c r="M79" s="668">
        <v>3</v>
      </c>
      <c r="N79" s="669">
        <v>576.71921652456479</v>
      </c>
    </row>
    <row r="80" spans="1:14" ht="14.4" customHeight="1" x14ac:dyDescent="0.3">
      <c r="A80" s="664" t="s">
        <v>548</v>
      </c>
      <c r="B80" s="665" t="s">
        <v>549</v>
      </c>
      <c r="C80" s="666" t="s">
        <v>553</v>
      </c>
      <c r="D80" s="667" t="s">
        <v>2804</v>
      </c>
      <c r="E80" s="666" t="s">
        <v>567</v>
      </c>
      <c r="F80" s="667" t="s">
        <v>2808</v>
      </c>
      <c r="G80" s="666" t="s">
        <v>610</v>
      </c>
      <c r="H80" s="666" t="s">
        <v>843</v>
      </c>
      <c r="I80" s="666" t="s">
        <v>844</v>
      </c>
      <c r="J80" s="666" t="s">
        <v>845</v>
      </c>
      <c r="K80" s="666" t="s">
        <v>846</v>
      </c>
      <c r="L80" s="668">
        <v>73.659699234202165</v>
      </c>
      <c r="M80" s="668">
        <v>65</v>
      </c>
      <c r="N80" s="669">
        <v>4787.8804502231405</v>
      </c>
    </row>
    <row r="81" spans="1:14" ht="14.4" customHeight="1" x14ac:dyDescent="0.3">
      <c r="A81" s="664" t="s">
        <v>548</v>
      </c>
      <c r="B81" s="665" t="s">
        <v>549</v>
      </c>
      <c r="C81" s="666" t="s">
        <v>553</v>
      </c>
      <c r="D81" s="667" t="s">
        <v>2804</v>
      </c>
      <c r="E81" s="666" t="s">
        <v>567</v>
      </c>
      <c r="F81" s="667" t="s">
        <v>2808</v>
      </c>
      <c r="G81" s="666" t="s">
        <v>610</v>
      </c>
      <c r="H81" s="666" t="s">
        <v>847</v>
      </c>
      <c r="I81" s="666" t="s">
        <v>848</v>
      </c>
      <c r="J81" s="666" t="s">
        <v>849</v>
      </c>
      <c r="K81" s="666" t="s">
        <v>850</v>
      </c>
      <c r="L81" s="668">
        <v>95.769999999999982</v>
      </c>
      <c r="M81" s="668">
        <v>6</v>
      </c>
      <c r="N81" s="669">
        <v>574.61999999999989</v>
      </c>
    </row>
    <row r="82" spans="1:14" ht="14.4" customHeight="1" x14ac:dyDescent="0.3">
      <c r="A82" s="664" t="s">
        <v>548</v>
      </c>
      <c r="B82" s="665" t="s">
        <v>549</v>
      </c>
      <c r="C82" s="666" t="s">
        <v>553</v>
      </c>
      <c r="D82" s="667" t="s">
        <v>2804</v>
      </c>
      <c r="E82" s="666" t="s">
        <v>567</v>
      </c>
      <c r="F82" s="667" t="s">
        <v>2808</v>
      </c>
      <c r="G82" s="666" t="s">
        <v>610</v>
      </c>
      <c r="H82" s="666" t="s">
        <v>851</v>
      </c>
      <c r="I82" s="666" t="s">
        <v>852</v>
      </c>
      <c r="J82" s="666" t="s">
        <v>853</v>
      </c>
      <c r="K82" s="666" t="s">
        <v>854</v>
      </c>
      <c r="L82" s="668">
        <v>82.570000000000036</v>
      </c>
      <c r="M82" s="668">
        <v>1</v>
      </c>
      <c r="N82" s="669">
        <v>82.570000000000036</v>
      </c>
    </row>
    <row r="83" spans="1:14" ht="14.4" customHeight="1" x14ac:dyDescent="0.3">
      <c r="A83" s="664" t="s">
        <v>548</v>
      </c>
      <c r="B83" s="665" t="s">
        <v>549</v>
      </c>
      <c r="C83" s="666" t="s">
        <v>553</v>
      </c>
      <c r="D83" s="667" t="s">
        <v>2804</v>
      </c>
      <c r="E83" s="666" t="s">
        <v>567</v>
      </c>
      <c r="F83" s="667" t="s">
        <v>2808</v>
      </c>
      <c r="G83" s="666" t="s">
        <v>610</v>
      </c>
      <c r="H83" s="666" t="s">
        <v>855</v>
      </c>
      <c r="I83" s="666" t="s">
        <v>856</v>
      </c>
      <c r="J83" s="666" t="s">
        <v>857</v>
      </c>
      <c r="K83" s="666" t="s">
        <v>858</v>
      </c>
      <c r="L83" s="668">
        <v>262.85762001247929</v>
      </c>
      <c r="M83" s="668">
        <v>1</v>
      </c>
      <c r="N83" s="669">
        <v>262.85762001247929</v>
      </c>
    </row>
    <row r="84" spans="1:14" ht="14.4" customHeight="1" x14ac:dyDescent="0.3">
      <c r="A84" s="664" t="s">
        <v>548</v>
      </c>
      <c r="B84" s="665" t="s">
        <v>549</v>
      </c>
      <c r="C84" s="666" t="s">
        <v>553</v>
      </c>
      <c r="D84" s="667" t="s">
        <v>2804</v>
      </c>
      <c r="E84" s="666" t="s">
        <v>567</v>
      </c>
      <c r="F84" s="667" t="s">
        <v>2808</v>
      </c>
      <c r="G84" s="666" t="s">
        <v>610</v>
      </c>
      <c r="H84" s="666" t="s">
        <v>859</v>
      </c>
      <c r="I84" s="666" t="s">
        <v>859</v>
      </c>
      <c r="J84" s="666" t="s">
        <v>860</v>
      </c>
      <c r="K84" s="666" t="s">
        <v>861</v>
      </c>
      <c r="L84" s="668">
        <v>122.57000000000002</v>
      </c>
      <c r="M84" s="668">
        <v>1</v>
      </c>
      <c r="N84" s="669">
        <v>122.57000000000002</v>
      </c>
    </row>
    <row r="85" spans="1:14" ht="14.4" customHeight="1" x14ac:dyDescent="0.3">
      <c r="A85" s="664" t="s">
        <v>548</v>
      </c>
      <c r="B85" s="665" t="s">
        <v>549</v>
      </c>
      <c r="C85" s="666" t="s">
        <v>553</v>
      </c>
      <c r="D85" s="667" t="s">
        <v>2804</v>
      </c>
      <c r="E85" s="666" t="s">
        <v>567</v>
      </c>
      <c r="F85" s="667" t="s">
        <v>2808</v>
      </c>
      <c r="G85" s="666" t="s">
        <v>610</v>
      </c>
      <c r="H85" s="666" t="s">
        <v>862</v>
      </c>
      <c r="I85" s="666" t="s">
        <v>863</v>
      </c>
      <c r="J85" s="666" t="s">
        <v>864</v>
      </c>
      <c r="K85" s="666" t="s">
        <v>865</v>
      </c>
      <c r="L85" s="668">
        <v>117.40997593436775</v>
      </c>
      <c r="M85" s="668">
        <v>7</v>
      </c>
      <c r="N85" s="669">
        <v>821.8698315405743</v>
      </c>
    </row>
    <row r="86" spans="1:14" ht="14.4" customHeight="1" x14ac:dyDescent="0.3">
      <c r="A86" s="664" t="s">
        <v>548</v>
      </c>
      <c r="B86" s="665" t="s">
        <v>549</v>
      </c>
      <c r="C86" s="666" t="s">
        <v>553</v>
      </c>
      <c r="D86" s="667" t="s">
        <v>2804</v>
      </c>
      <c r="E86" s="666" t="s">
        <v>567</v>
      </c>
      <c r="F86" s="667" t="s">
        <v>2808</v>
      </c>
      <c r="G86" s="666" t="s">
        <v>610</v>
      </c>
      <c r="H86" s="666" t="s">
        <v>866</v>
      </c>
      <c r="I86" s="666" t="s">
        <v>866</v>
      </c>
      <c r="J86" s="666" t="s">
        <v>867</v>
      </c>
      <c r="K86" s="666" t="s">
        <v>868</v>
      </c>
      <c r="L86" s="668">
        <v>1623.3400000000001</v>
      </c>
      <c r="M86" s="668">
        <v>2</v>
      </c>
      <c r="N86" s="669">
        <v>3246.6800000000003</v>
      </c>
    </row>
    <row r="87" spans="1:14" ht="14.4" customHeight="1" x14ac:dyDescent="0.3">
      <c r="A87" s="664" t="s">
        <v>548</v>
      </c>
      <c r="B87" s="665" t="s">
        <v>549</v>
      </c>
      <c r="C87" s="666" t="s">
        <v>553</v>
      </c>
      <c r="D87" s="667" t="s">
        <v>2804</v>
      </c>
      <c r="E87" s="666" t="s">
        <v>567</v>
      </c>
      <c r="F87" s="667" t="s">
        <v>2808</v>
      </c>
      <c r="G87" s="666" t="s">
        <v>610</v>
      </c>
      <c r="H87" s="666" t="s">
        <v>869</v>
      </c>
      <c r="I87" s="666" t="s">
        <v>870</v>
      </c>
      <c r="J87" s="666" t="s">
        <v>871</v>
      </c>
      <c r="K87" s="666" t="s">
        <v>872</v>
      </c>
      <c r="L87" s="668">
        <v>61.840261904130024</v>
      </c>
      <c r="M87" s="668">
        <v>2</v>
      </c>
      <c r="N87" s="669">
        <v>123.68052380826005</v>
      </c>
    </row>
    <row r="88" spans="1:14" ht="14.4" customHeight="1" x14ac:dyDescent="0.3">
      <c r="A88" s="664" t="s">
        <v>548</v>
      </c>
      <c r="B88" s="665" t="s">
        <v>549</v>
      </c>
      <c r="C88" s="666" t="s">
        <v>553</v>
      </c>
      <c r="D88" s="667" t="s">
        <v>2804</v>
      </c>
      <c r="E88" s="666" t="s">
        <v>567</v>
      </c>
      <c r="F88" s="667" t="s">
        <v>2808</v>
      </c>
      <c r="G88" s="666" t="s">
        <v>610</v>
      </c>
      <c r="H88" s="666" t="s">
        <v>873</v>
      </c>
      <c r="I88" s="666" t="s">
        <v>874</v>
      </c>
      <c r="J88" s="666" t="s">
        <v>875</v>
      </c>
      <c r="K88" s="666" t="s">
        <v>876</v>
      </c>
      <c r="L88" s="668">
        <v>256.50714285714287</v>
      </c>
      <c r="M88" s="668">
        <v>7</v>
      </c>
      <c r="N88" s="669">
        <v>1795.5500000000002</v>
      </c>
    </row>
    <row r="89" spans="1:14" ht="14.4" customHeight="1" x14ac:dyDescent="0.3">
      <c r="A89" s="664" t="s">
        <v>548</v>
      </c>
      <c r="B89" s="665" t="s">
        <v>549</v>
      </c>
      <c r="C89" s="666" t="s">
        <v>553</v>
      </c>
      <c r="D89" s="667" t="s">
        <v>2804</v>
      </c>
      <c r="E89" s="666" t="s">
        <v>567</v>
      </c>
      <c r="F89" s="667" t="s">
        <v>2808</v>
      </c>
      <c r="G89" s="666" t="s">
        <v>610</v>
      </c>
      <c r="H89" s="666" t="s">
        <v>877</v>
      </c>
      <c r="I89" s="666" t="s">
        <v>878</v>
      </c>
      <c r="J89" s="666" t="s">
        <v>879</v>
      </c>
      <c r="K89" s="666" t="s">
        <v>880</v>
      </c>
      <c r="L89" s="668">
        <v>23.636001266231396</v>
      </c>
      <c r="M89" s="668">
        <v>5</v>
      </c>
      <c r="N89" s="669">
        <v>118.18000633115699</v>
      </c>
    </row>
    <row r="90" spans="1:14" ht="14.4" customHeight="1" x14ac:dyDescent="0.3">
      <c r="A90" s="664" t="s">
        <v>548</v>
      </c>
      <c r="B90" s="665" t="s">
        <v>549</v>
      </c>
      <c r="C90" s="666" t="s">
        <v>553</v>
      </c>
      <c r="D90" s="667" t="s">
        <v>2804</v>
      </c>
      <c r="E90" s="666" t="s">
        <v>567</v>
      </c>
      <c r="F90" s="667" t="s">
        <v>2808</v>
      </c>
      <c r="G90" s="666" t="s">
        <v>610</v>
      </c>
      <c r="H90" s="666" t="s">
        <v>881</v>
      </c>
      <c r="I90" s="666" t="s">
        <v>882</v>
      </c>
      <c r="J90" s="666" t="s">
        <v>883</v>
      </c>
      <c r="K90" s="666" t="s">
        <v>884</v>
      </c>
      <c r="L90" s="668">
        <v>94.740008100714476</v>
      </c>
      <c r="M90" s="668">
        <v>4</v>
      </c>
      <c r="N90" s="669">
        <v>378.96003240285791</v>
      </c>
    </row>
    <row r="91" spans="1:14" ht="14.4" customHeight="1" x14ac:dyDescent="0.3">
      <c r="A91" s="664" t="s">
        <v>548</v>
      </c>
      <c r="B91" s="665" t="s">
        <v>549</v>
      </c>
      <c r="C91" s="666" t="s">
        <v>553</v>
      </c>
      <c r="D91" s="667" t="s">
        <v>2804</v>
      </c>
      <c r="E91" s="666" t="s">
        <v>567</v>
      </c>
      <c r="F91" s="667" t="s">
        <v>2808</v>
      </c>
      <c r="G91" s="666" t="s">
        <v>610</v>
      </c>
      <c r="H91" s="666" t="s">
        <v>885</v>
      </c>
      <c r="I91" s="666" t="s">
        <v>886</v>
      </c>
      <c r="J91" s="666" t="s">
        <v>887</v>
      </c>
      <c r="K91" s="666" t="s">
        <v>888</v>
      </c>
      <c r="L91" s="668">
        <v>162.25999999999991</v>
      </c>
      <c r="M91" s="668">
        <v>1</v>
      </c>
      <c r="N91" s="669">
        <v>162.25999999999991</v>
      </c>
    </row>
    <row r="92" spans="1:14" ht="14.4" customHeight="1" x14ac:dyDescent="0.3">
      <c r="A92" s="664" t="s">
        <v>548</v>
      </c>
      <c r="B92" s="665" t="s">
        <v>549</v>
      </c>
      <c r="C92" s="666" t="s">
        <v>553</v>
      </c>
      <c r="D92" s="667" t="s">
        <v>2804</v>
      </c>
      <c r="E92" s="666" t="s">
        <v>567</v>
      </c>
      <c r="F92" s="667" t="s">
        <v>2808</v>
      </c>
      <c r="G92" s="666" t="s">
        <v>610</v>
      </c>
      <c r="H92" s="666" t="s">
        <v>889</v>
      </c>
      <c r="I92" s="666" t="s">
        <v>890</v>
      </c>
      <c r="J92" s="666" t="s">
        <v>891</v>
      </c>
      <c r="K92" s="666" t="s">
        <v>892</v>
      </c>
      <c r="L92" s="668">
        <v>125.93714285714289</v>
      </c>
      <c r="M92" s="668">
        <v>7</v>
      </c>
      <c r="N92" s="669">
        <v>881.56000000000017</v>
      </c>
    </row>
    <row r="93" spans="1:14" ht="14.4" customHeight="1" x14ac:dyDescent="0.3">
      <c r="A93" s="664" t="s">
        <v>548</v>
      </c>
      <c r="B93" s="665" t="s">
        <v>549</v>
      </c>
      <c r="C93" s="666" t="s">
        <v>553</v>
      </c>
      <c r="D93" s="667" t="s">
        <v>2804</v>
      </c>
      <c r="E93" s="666" t="s">
        <v>567</v>
      </c>
      <c r="F93" s="667" t="s">
        <v>2808</v>
      </c>
      <c r="G93" s="666" t="s">
        <v>610</v>
      </c>
      <c r="H93" s="666" t="s">
        <v>893</v>
      </c>
      <c r="I93" s="666" t="s">
        <v>894</v>
      </c>
      <c r="J93" s="666" t="s">
        <v>895</v>
      </c>
      <c r="K93" s="666" t="s">
        <v>896</v>
      </c>
      <c r="L93" s="668">
        <v>141.5741762759923</v>
      </c>
      <c r="M93" s="668">
        <v>86</v>
      </c>
      <c r="N93" s="669">
        <v>12175.379159735337</v>
      </c>
    </row>
    <row r="94" spans="1:14" ht="14.4" customHeight="1" x14ac:dyDescent="0.3">
      <c r="A94" s="664" t="s">
        <v>548</v>
      </c>
      <c r="B94" s="665" t="s">
        <v>549</v>
      </c>
      <c r="C94" s="666" t="s">
        <v>553</v>
      </c>
      <c r="D94" s="667" t="s">
        <v>2804</v>
      </c>
      <c r="E94" s="666" t="s">
        <v>567</v>
      </c>
      <c r="F94" s="667" t="s">
        <v>2808</v>
      </c>
      <c r="G94" s="666" t="s">
        <v>610</v>
      </c>
      <c r="H94" s="666" t="s">
        <v>897</v>
      </c>
      <c r="I94" s="666" t="s">
        <v>898</v>
      </c>
      <c r="J94" s="666" t="s">
        <v>744</v>
      </c>
      <c r="K94" s="666" t="s">
        <v>899</v>
      </c>
      <c r="L94" s="668">
        <v>44.23</v>
      </c>
      <c r="M94" s="668">
        <v>4</v>
      </c>
      <c r="N94" s="669">
        <v>176.92</v>
      </c>
    </row>
    <row r="95" spans="1:14" ht="14.4" customHeight="1" x14ac:dyDescent="0.3">
      <c r="A95" s="664" t="s">
        <v>548</v>
      </c>
      <c r="B95" s="665" t="s">
        <v>549</v>
      </c>
      <c r="C95" s="666" t="s">
        <v>553</v>
      </c>
      <c r="D95" s="667" t="s">
        <v>2804</v>
      </c>
      <c r="E95" s="666" t="s">
        <v>567</v>
      </c>
      <c r="F95" s="667" t="s">
        <v>2808</v>
      </c>
      <c r="G95" s="666" t="s">
        <v>610</v>
      </c>
      <c r="H95" s="666" t="s">
        <v>900</v>
      </c>
      <c r="I95" s="666" t="s">
        <v>901</v>
      </c>
      <c r="J95" s="666" t="s">
        <v>902</v>
      </c>
      <c r="K95" s="666" t="s">
        <v>903</v>
      </c>
      <c r="L95" s="668">
        <v>125.25</v>
      </c>
      <c r="M95" s="668">
        <v>2</v>
      </c>
      <c r="N95" s="669">
        <v>250.5</v>
      </c>
    </row>
    <row r="96" spans="1:14" ht="14.4" customHeight="1" x14ac:dyDescent="0.3">
      <c r="A96" s="664" t="s">
        <v>548</v>
      </c>
      <c r="B96" s="665" t="s">
        <v>549</v>
      </c>
      <c r="C96" s="666" t="s">
        <v>553</v>
      </c>
      <c r="D96" s="667" t="s">
        <v>2804</v>
      </c>
      <c r="E96" s="666" t="s">
        <v>567</v>
      </c>
      <c r="F96" s="667" t="s">
        <v>2808</v>
      </c>
      <c r="G96" s="666" t="s">
        <v>610</v>
      </c>
      <c r="H96" s="666" t="s">
        <v>904</v>
      </c>
      <c r="I96" s="666" t="s">
        <v>905</v>
      </c>
      <c r="J96" s="666" t="s">
        <v>906</v>
      </c>
      <c r="K96" s="666" t="s">
        <v>907</v>
      </c>
      <c r="L96" s="668">
        <v>86.22</v>
      </c>
      <c r="M96" s="668">
        <v>5</v>
      </c>
      <c r="N96" s="669">
        <v>431.09999999999997</v>
      </c>
    </row>
    <row r="97" spans="1:14" ht="14.4" customHeight="1" x14ac:dyDescent="0.3">
      <c r="A97" s="664" t="s">
        <v>548</v>
      </c>
      <c r="B97" s="665" t="s">
        <v>549</v>
      </c>
      <c r="C97" s="666" t="s">
        <v>553</v>
      </c>
      <c r="D97" s="667" t="s">
        <v>2804</v>
      </c>
      <c r="E97" s="666" t="s">
        <v>567</v>
      </c>
      <c r="F97" s="667" t="s">
        <v>2808</v>
      </c>
      <c r="G97" s="666" t="s">
        <v>610</v>
      </c>
      <c r="H97" s="666" t="s">
        <v>908</v>
      </c>
      <c r="I97" s="666" t="s">
        <v>908</v>
      </c>
      <c r="J97" s="666" t="s">
        <v>748</v>
      </c>
      <c r="K97" s="666" t="s">
        <v>909</v>
      </c>
      <c r="L97" s="668">
        <v>107.95000000000003</v>
      </c>
      <c r="M97" s="668">
        <v>9</v>
      </c>
      <c r="N97" s="669">
        <v>971.5500000000003</v>
      </c>
    </row>
    <row r="98" spans="1:14" ht="14.4" customHeight="1" x14ac:dyDescent="0.3">
      <c r="A98" s="664" t="s">
        <v>548</v>
      </c>
      <c r="B98" s="665" t="s">
        <v>549</v>
      </c>
      <c r="C98" s="666" t="s">
        <v>553</v>
      </c>
      <c r="D98" s="667" t="s">
        <v>2804</v>
      </c>
      <c r="E98" s="666" t="s">
        <v>567</v>
      </c>
      <c r="F98" s="667" t="s">
        <v>2808</v>
      </c>
      <c r="G98" s="666" t="s">
        <v>610</v>
      </c>
      <c r="H98" s="666" t="s">
        <v>910</v>
      </c>
      <c r="I98" s="666" t="s">
        <v>911</v>
      </c>
      <c r="J98" s="666" t="s">
        <v>912</v>
      </c>
      <c r="K98" s="666" t="s">
        <v>913</v>
      </c>
      <c r="L98" s="668">
        <v>45.243333333333332</v>
      </c>
      <c r="M98" s="668">
        <v>6</v>
      </c>
      <c r="N98" s="669">
        <v>271.45999999999998</v>
      </c>
    </row>
    <row r="99" spans="1:14" ht="14.4" customHeight="1" x14ac:dyDescent="0.3">
      <c r="A99" s="664" t="s">
        <v>548</v>
      </c>
      <c r="B99" s="665" t="s">
        <v>549</v>
      </c>
      <c r="C99" s="666" t="s">
        <v>553</v>
      </c>
      <c r="D99" s="667" t="s">
        <v>2804</v>
      </c>
      <c r="E99" s="666" t="s">
        <v>567</v>
      </c>
      <c r="F99" s="667" t="s">
        <v>2808</v>
      </c>
      <c r="G99" s="666" t="s">
        <v>610</v>
      </c>
      <c r="H99" s="666" t="s">
        <v>914</v>
      </c>
      <c r="I99" s="666" t="s">
        <v>915</v>
      </c>
      <c r="J99" s="666" t="s">
        <v>912</v>
      </c>
      <c r="K99" s="666" t="s">
        <v>916</v>
      </c>
      <c r="L99" s="668">
        <v>210.01999999999992</v>
      </c>
      <c r="M99" s="668">
        <v>1</v>
      </c>
      <c r="N99" s="669">
        <v>210.01999999999992</v>
      </c>
    </row>
    <row r="100" spans="1:14" ht="14.4" customHeight="1" x14ac:dyDescent="0.3">
      <c r="A100" s="664" t="s">
        <v>548</v>
      </c>
      <c r="B100" s="665" t="s">
        <v>549</v>
      </c>
      <c r="C100" s="666" t="s">
        <v>553</v>
      </c>
      <c r="D100" s="667" t="s">
        <v>2804</v>
      </c>
      <c r="E100" s="666" t="s">
        <v>567</v>
      </c>
      <c r="F100" s="667" t="s">
        <v>2808</v>
      </c>
      <c r="G100" s="666" t="s">
        <v>610</v>
      </c>
      <c r="H100" s="666" t="s">
        <v>917</v>
      </c>
      <c r="I100" s="666" t="s">
        <v>918</v>
      </c>
      <c r="J100" s="666" t="s">
        <v>919</v>
      </c>
      <c r="K100" s="666" t="s">
        <v>920</v>
      </c>
      <c r="L100" s="668">
        <v>375.79959969775445</v>
      </c>
      <c r="M100" s="668">
        <v>17</v>
      </c>
      <c r="N100" s="669">
        <v>6388.5931948618254</v>
      </c>
    </row>
    <row r="101" spans="1:14" ht="14.4" customHeight="1" x14ac:dyDescent="0.3">
      <c r="A101" s="664" t="s">
        <v>548</v>
      </c>
      <c r="B101" s="665" t="s">
        <v>549</v>
      </c>
      <c r="C101" s="666" t="s">
        <v>553</v>
      </c>
      <c r="D101" s="667" t="s">
        <v>2804</v>
      </c>
      <c r="E101" s="666" t="s">
        <v>567</v>
      </c>
      <c r="F101" s="667" t="s">
        <v>2808</v>
      </c>
      <c r="G101" s="666" t="s">
        <v>610</v>
      </c>
      <c r="H101" s="666" t="s">
        <v>921</v>
      </c>
      <c r="I101" s="666" t="s">
        <v>922</v>
      </c>
      <c r="J101" s="666" t="s">
        <v>923</v>
      </c>
      <c r="K101" s="666" t="s">
        <v>924</v>
      </c>
      <c r="L101" s="668">
        <v>112.37999999999995</v>
      </c>
      <c r="M101" s="668">
        <v>3</v>
      </c>
      <c r="N101" s="669">
        <v>337.13999999999987</v>
      </c>
    </row>
    <row r="102" spans="1:14" ht="14.4" customHeight="1" x14ac:dyDescent="0.3">
      <c r="A102" s="664" t="s">
        <v>548</v>
      </c>
      <c r="B102" s="665" t="s">
        <v>549</v>
      </c>
      <c r="C102" s="666" t="s">
        <v>553</v>
      </c>
      <c r="D102" s="667" t="s">
        <v>2804</v>
      </c>
      <c r="E102" s="666" t="s">
        <v>567</v>
      </c>
      <c r="F102" s="667" t="s">
        <v>2808</v>
      </c>
      <c r="G102" s="666" t="s">
        <v>610</v>
      </c>
      <c r="H102" s="666" t="s">
        <v>925</v>
      </c>
      <c r="I102" s="666" t="s">
        <v>926</v>
      </c>
      <c r="J102" s="666" t="s">
        <v>927</v>
      </c>
      <c r="K102" s="666" t="s">
        <v>928</v>
      </c>
      <c r="L102" s="668">
        <v>46.97999999999999</v>
      </c>
      <c r="M102" s="668">
        <v>2</v>
      </c>
      <c r="N102" s="669">
        <v>93.95999999999998</v>
      </c>
    </row>
    <row r="103" spans="1:14" ht="14.4" customHeight="1" x14ac:dyDescent="0.3">
      <c r="A103" s="664" t="s">
        <v>548</v>
      </c>
      <c r="B103" s="665" t="s">
        <v>549</v>
      </c>
      <c r="C103" s="666" t="s">
        <v>553</v>
      </c>
      <c r="D103" s="667" t="s">
        <v>2804</v>
      </c>
      <c r="E103" s="666" t="s">
        <v>567</v>
      </c>
      <c r="F103" s="667" t="s">
        <v>2808</v>
      </c>
      <c r="G103" s="666" t="s">
        <v>610</v>
      </c>
      <c r="H103" s="666" t="s">
        <v>929</v>
      </c>
      <c r="I103" s="666" t="s">
        <v>930</v>
      </c>
      <c r="J103" s="666" t="s">
        <v>931</v>
      </c>
      <c r="K103" s="666" t="s">
        <v>932</v>
      </c>
      <c r="L103" s="668">
        <v>132.32</v>
      </c>
      <c r="M103" s="668">
        <v>4</v>
      </c>
      <c r="N103" s="669">
        <v>529.28</v>
      </c>
    </row>
    <row r="104" spans="1:14" ht="14.4" customHeight="1" x14ac:dyDescent="0.3">
      <c r="A104" s="664" t="s">
        <v>548</v>
      </c>
      <c r="B104" s="665" t="s">
        <v>549</v>
      </c>
      <c r="C104" s="666" t="s">
        <v>553</v>
      </c>
      <c r="D104" s="667" t="s">
        <v>2804</v>
      </c>
      <c r="E104" s="666" t="s">
        <v>567</v>
      </c>
      <c r="F104" s="667" t="s">
        <v>2808</v>
      </c>
      <c r="G104" s="666" t="s">
        <v>610</v>
      </c>
      <c r="H104" s="666" t="s">
        <v>933</v>
      </c>
      <c r="I104" s="666" t="s">
        <v>934</v>
      </c>
      <c r="J104" s="666" t="s">
        <v>752</v>
      </c>
      <c r="K104" s="666" t="s">
        <v>935</v>
      </c>
      <c r="L104" s="668">
        <v>159.83999999999997</v>
      </c>
      <c r="M104" s="668">
        <v>11</v>
      </c>
      <c r="N104" s="669">
        <v>1758.2399999999998</v>
      </c>
    </row>
    <row r="105" spans="1:14" ht="14.4" customHeight="1" x14ac:dyDescent="0.3">
      <c r="A105" s="664" t="s">
        <v>548</v>
      </c>
      <c r="B105" s="665" t="s">
        <v>549</v>
      </c>
      <c r="C105" s="666" t="s">
        <v>553</v>
      </c>
      <c r="D105" s="667" t="s">
        <v>2804</v>
      </c>
      <c r="E105" s="666" t="s">
        <v>567</v>
      </c>
      <c r="F105" s="667" t="s">
        <v>2808</v>
      </c>
      <c r="G105" s="666" t="s">
        <v>610</v>
      </c>
      <c r="H105" s="666" t="s">
        <v>936</v>
      </c>
      <c r="I105" s="666" t="s">
        <v>937</v>
      </c>
      <c r="J105" s="666" t="s">
        <v>938</v>
      </c>
      <c r="K105" s="666" t="s">
        <v>939</v>
      </c>
      <c r="L105" s="668">
        <v>60.293797923379778</v>
      </c>
      <c r="M105" s="668">
        <v>45</v>
      </c>
      <c r="N105" s="669">
        <v>2713.2209065520901</v>
      </c>
    </row>
    <row r="106" spans="1:14" ht="14.4" customHeight="1" x14ac:dyDescent="0.3">
      <c r="A106" s="664" t="s">
        <v>548</v>
      </c>
      <c r="B106" s="665" t="s">
        <v>549</v>
      </c>
      <c r="C106" s="666" t="s">
        <v>553</v>
      </c>
      <c r="D106" s="667" t="s">
        <v>2804</v>
      </c>
      <c r="E106" s="666" t="s">
        <v>567</v>
      </c>
      <c r="F106" s="667" t="s">
        <v>2808</v>
      </c>
      <c r="G106" s="666" t="s">
        <v>610</v>
      </c>
      <c r="H106" s="666" t="s">
        <v>940</v>
      </c>
      <c r="I106" s="666" t="s">
        <v>941</v>
      </c>
      <c r="J106" s="666" t="s">
        <v>942</v>
      </c>
      <c r="K106" s="666" t="s">
        <v>943</v>
      </c>
      <c r="L106" s="668">
        <v>26.279999057338877</v>
      </c>
      <c r="M106" s="668">
        <v>20</v>
      </c>
      <c r="N106" s="669">
        <v>525.59998114677751</v>
      </c>
    </row>
    <row r="107" spans="1:14" ht="14.4" customHeight="1" x14ac:dyDescent="0.3">
      <c r="A107" s="664" t="s">
        <v>548</v>
      </c>
      <c r="B107" s="665" t="s">
        <v>549</v>
      </c>
      <c r="C107" s="666" t="s">
        <v>553</v>
      </c>
      <c r="D107" s="667" t="s">
        <v>2804</v>
      </c>
      <c r="E107" s="666" t="s">
        <v>567</v>
      </c>
      <c r="F107" s="667" t="s">
        <v>2808</v>
      </c>
      <c r="G107" s="666" t="s">
        <v>610</v>
      </c>
      <c r="H107" s="666" t="s">
        <v>944</v>
      </c>
      <c r="I107" s="666" t="s">
        <v>945</v>
      </c>
      <c r="J107" s="666" t="s">
        <v>946</v>
      </c>
      <c r="K107" s="666" t="s">
        <v>947</v>
      </c>
      <c r="L107" s="668">
        <v>219.92</v>
      </c>
      <c r="M107" s="668">
        <v>12</v>
      </c>
      <c r="N107" s="669">
        <v>2639.04</v>
      </c>
    </row>
    <row r="108" spans="1:14" ht="14.4" customHeight="1" x14ac:dyDescent="0.3">
      <c r="A108" s="664" t="s">
        <v>548</v>
      </c>
      <c r="B108" s="665" t="s">
        <v>549</v>
      </c>
      <c r="C108" s="666" t="s">
        <v>553</v>
      </c>
      <c r="D108" s="667" t="s">
        <v>2804</v>
      </c>
      <c r="E108" s="666" t="s">
        <v>567</v>
      </c>
      <c r="F108" s="667" t="s">
        <v>2808</v>
      </c>
      <c r="G108" s="666" t="s">
        <v>610</v>
      </c>
      <c r="H108" s="666" t="s">
        <v>948</v>
      </c>
      <c r="I108" s="666" t="s">
        <v>948</v>
      </c>
      <c r="J108" s="666" t="s">
        <v>949</v>
      </c>
      <c r="K108" s="666" t="s">
        <v>950</v>
      </c>
      <c r="L108" s="668">
        <v>358.745</v>
      </c>
      <c r="M108" s="668">
        <v>4</v>
      </c>
      <c r="N108" s="669">
        <v>1434.98</v>
      </c>
    </row>
    <row r="109" spans="1:14" ht="14.4" customHeight="1" x14ac:dyDescent="0.3">
      <c r="A109" s="664" t="s">
        <v>548</v>
      </c>
      <c r="B109" s="665" t="s">
        <v>549</v>
      </c>
      <c r="C109" s="666" t="s">
        <v>553</v>
      </c>
      <c r="D109" s="667" t="s">
        <v>2804</v>
      </c>
      <c r="E109" s="666" t="s">
        <v>567</v>
      </c>
      <c r="F109" s="667" t="s">
        <v>2808</v>
      </c>
      <c r="G109" s="666" t="s">
        <v>610</v>
      </c>
      <c r="H109" s="666" t="s">
        <v>951</v>
      </c>
      <c r="I109" s="666" t="s">
        <v>952</v>
      </c>
      <c r="J109" s="666" t="s">
        <v>953</v>
      </c>
      <c r="K109" s="666"/>
      <c r="L109" s="668">
        <v>639.01</v>
      </c>
      <c r="M109" s="668">
        <v>2</v>
      </c>
      <c r="N109" s="669">
        <v>1278.02</v>
      </c>
    </row>
    <row r="110" spans="1:14" ht="14.4" customHeight="1" x14ac:dyDescent="0.3">
      <c r="A110" s="664" t="s">
        <v>548</v>
      </c>
      <c r="B110" s="665" t="s">
        <v>549</v>
      </c>
      <c r="C110" s="666" t="s">
        <v>553</v>
      </c>
      <c r="D110" s="667" t="s">
        <v>2804</v>
      </c>
      <c r="E110" s="666" t="s">
        <v>567</v>
      </c>
      <c r="F110" s="667" t="s">
        <v>2808</v>
      </c>
      <c r="G110" s="666" t="s">
        <v>610</v>
      </c>
      <c r="H110" s="666" t="s">
        <v>954</v>
      </c>
      <c r="I110" s="666" t="s">
        <v>955</v>
      </c>
      <c r="J110" s="666" t="s">
        <v>956</v>
      </c>
      <c r="K110" s="666" t="s">
        <v>957</v>
      </c>
      <c r="L110" s="668">
        <v>161.26218436028742</v>
      </c>
      <c r="M110" s="668">
        <v>19</v>
      </c>
      <c r="N110" s="669">
        <v>3063.9815028454609</v>
      </c>
    </row>
    <row r="111" spans="1:14" ht="14.4" customHeight="1" x14ac:dyDescent="0.3">
      <c r="A111" s="664" t="s">
        <v>548</v>
      </c>
      <c r="B111" s="665" t="s">
        <v>549</v>
      </c>
      <c r="C111" s="666" t="s">
        <v>553</v>
      </c>
      <c r="D111" s="667" t="s">
        <v>2804</v>
      </c>
      <c r="E111" s="666" t="s">
        <v>567</v>
      </c>
      <c r="F111" s="667" t="s">
        <v>2808</v>
      </c>
      <c r="G111" s="666" t="s">
        <v>610</v>
      </c>
      <c r="H111" s="666" t="s">
        <v>958</v>
      </c>
      <c r="I111" s="666" t="s">
        <v>959</v>
      </c>
      <c r="J111" s="666" t="s">
        <v>960</v>
      </c>
      <c r="K111" s="666" t="s">
        <v>961</v>
      </c>
      <c r="L111" s="668">
        <v>257.37000000000006</v>
      </c>
      <c r="M111" s="668">
        <v>1</v>
      </c>
      <c r="N111" s="669">
        <v>257.37000000000006</v>
      </c>
    </row>
    <row r="112" spans="1:14" ht="14.4" customHeight="1" x14ac:dyDescent="0.3">
      <c r="A112" s="664" t="s">
        <v>548</v>
      </c>
      <c r="B112" s="665" t="s">
        <v>549</v>
      </c>
      <c r="C112" s="666" t="s">
        <v>553</v>
      </c>
      <c r="D112" s="667" t="s">
        <v>2804</v>
      </c>
      <c r="E112" s="666" t="s">
        <v>567</v>
      </c>
      <c r="F112" s="667" t="s">
        <v>2808</v>
      </c>
      <c r="G112" s="666" t="s">
        <v>610</v>
      </c>
      <c r="H112" s="666" t="s">
        <v>962</v>
      </c>
      <c r="I112" s="666" t="s">
        <v>952</v>
      </c>
      <c r="J112" s="666" t="s">
        <v>963</v>
      </c>
      <c r="K112" s="666"/>
      <c r="L112" s="668">
        <v>100.57457562968328</v>
      </c>
      <c r="M112" s="668">
        <v>35</v>
      </c>
      <c r="N112" s="669">
        <v>3520.1101470389149</v>
      </c>
    </row>
    <row r="113" spans="1:14" ht="14.4" customHeight="1" x14ac:dyDescent="0.3">
      <c r="A113" s="664" t="s">
        <v>548</v>
      </c>
      <c r="B113" s="665" t="s">
        <v>549</v>
      </c>
      <c r="C113" s="666" t="s">
        <v>553</v>
      </c>
      <c r="D113" s="667" t="s">
        <v>2804</v>
      </c>
      <c r="E113" s="666" t="s">
        <v>567</v>
      </c>
      <c r="F113" s="667" t="s">
        <v>2808</v>
      </c>
      <c r="G113" s="666" t="s">
        <v>610</v>
      </c>
      <c r="H113" s="666" t="s">
        <v>964</v>
      </c>
      <c r="I113" s="666" t="s">
        <v>965</v>
      </c>
      <c r="J113" s="666" t="s">
        <v>966</v>
      </c>
      <c r="K113" s="666" t="s">
        <v>967</v>
      </c>
      <c r="L113" s="668">
        <v>72.299999999999983</v>
      </c>
      <c r="M113" s="668">
        <v>7</v>
      </c>
      <c r="N113" s="669">
        <v>506.09999999999991</v>
      </c>
    </row>
    <row r="114" spans="1:14" ht="14.4" customHeight="1" x14ac:dyDescent="0.3">
      <c r="A114" s="664" t="s">
        <v>548</v>
      </c>
      <c r="B114" s="665" t="s">
        <v>549</v>
      </c>
      <c r="C114" s="666" t="s">
        <v>553</v>
      </c>
      <c r="D114" s="667" t="s">
        <v>2804</v>
      </c>
      <c r="E114" s="666" t="s">
        <v>567</v>
      </c>
      <c r="F114" s="667" t="s">
        <v>2808</v>
      </c>
      <c r="G114" s="666" t="s">
        <v>610</v>
      </c>
      <c r="H114" s="666" t="s">
        <v>968</v>
      </c>
      <c r="I114" s="666" t="s">
        <v>969</v>
      </c>
      <c r="J114" s="666" t="s">
        <v>970</v>
      </c>
      <c r="K114" s="666" t="s">
        <v>971</v>
      </c>
      <c r="L114" s="668">
        <v>32.443478260869561</v>
      </c>
      <c r="M114" s="668">
        <v>23</v>
      </c>
      <c r="N114" s="669">
        <v>746.19999999999993</v>
      </c>
    </row>
    <row r="115" spans="1:14" ht="14.4" customHeight="1" x14ac:dyDescent="0.3">
      <c r="A115" s="664" t="s">
        <v>548</v>
      </c>
      <c r="B115" s="665" t="s">
        <v>549</v>
      </c>
      <c r="C115" s="666" t="s">
        <v>553</v>
      </c>
      <c r="D115" s="667" t="s">
        <v>2804</v>
      </c>
      <c r="E115" s="666" t="s">
        <v>567</v>
      </c>
      <c r="F115" s="667" t="s">
        <v>2808</v>
      </c>
      <c r="G115" s="666" t="s">
        <v>610</v>
      </c>
      <c r="H115" s="666" t="s">
        <v>972</v>
      </c>
      <c r="I115" s="666" t="s">
        <v>952</v>
      </c>
      <c r="J115" s="666" t="s">
        <v>973</v>
      </c>
      <c r="K115" s="666" t="s">
        <v>974</v>
      </c>
      <c r="L115" s="668">
        <v>1377.51</v>
      </c>
      <c r="M115" s="668">
        <v>1</v>
      </c>
      <c r="N115" s="669">
        <v>1377.51</v>
      </c>
    </row>
    <row r="116" spans="1:14" ht="14.4" customHeight="1" x14ac:dyDescent="0.3">
      <c r="A116" s="664" t="s">
        <v>548</v>
      </c>
      <c r="B116" s="665" t="s">
        <v>549</v>
      </c>
      <c r="C116" s="666" t="s">
        <v>553</v>
      </c>
      <c r="D116" s="667" t="s">
        <v>2804</v>
      </c>
      <c r="E116" s="666" t="s">
        <v>567</v>
      </c>
      <c r="F116" s="667" t="s">
        <v>2808</v>
      </c>
      <c r="G116" s="666" t="s">
        <v>610</v>
      </c>
      <c r="H116" s="666" t="s">
        <v>975</v>
      </c>
      <c r="I116" s="666" t="s">
        <v>976</v>
      </c>
      <c r="J116" s="666" t="s">
        <v>942</v>
      </c>
      <c r="K116" s="666" t="s">
        <v>977</v>
      </c>
      <c r="L116" s="668">
        <v>58.24999985905216</v>
      </c>
      <c r="M116" s="668">
        <v>28</v>
      </c>
      <c r="N116" s="669">
        <v>1630.9999960534606</v>
      </c>
    </row>
    <row r="117" spans="1:14" ht="14.4" customHeight="1" x14ac:dyDescent="0.3">
      <c r="A117" s="664" t="s">
        <v>548</v>
      </c>
      <c r="B117" s="665" t="s">
        <v>549</v>
      </c>
      <c r="C117" s="666" t="s">
        <v>553</v>
      </c>
      <c r="D117" s="667" t="s">
        <v>2804</v>
      </c>
      <c r="E117" s="666" t="s">
        <v>567</v>
      </c>
      <c r="F117" s="667" t="s">
        <v>2808</v>
      </c>
      <c r="G117" s="666" t="s">
        <v>610</v>
      </c>
      <c r="H117" s="666" t="s">
        <v>978</v>
      </c>
      <c r="I117" s="666" t="s">
        <v>979</v>
      </c>
      <c r="J117" s="666" t="s">
        <v>980</v>
      </c>
      <c r="K117" s="666" t="s">
        <v>981</v>
      </c>
      <c r="L117" s="668">
        <v>356.40000000000009</v>
      </c>
      <c r="M117" s="668">
        <v>1</v>
      </c>
      <c r="N117" s="669">
        <v>356.40000000000009</v>
      </c>
    </row>
    <row r="118" spans="1:14" ht="14.4" customHeight="1" x14ac:dyDescent="0.3">
      <c r="A118" s="664" t="s">
        <v>548</v>
      </c>
      <c r="B118" s="665" t="s">
        <v>549</v>
      </c>
      <c r="C118" s="666" t="s">
        <v>553</v>
      </c>
      <c r="D118" s="667" t="s">
        <v>2804</v>
      </c>
      <c r="E118" s="666" t="s">
        <v>567</v>
      </c>
      <c r="F118" s="667" t="s">
        <v>2808</v>
      </c>
      <c r="G118" s="666" t="s">
        <v>610</v>
      </c>
      <c r="H118" s="666" t="s">
        <v>982</v>
      </c>
      <c r="I118" s="666" t="s">
        <v>983</v>
      </c>
      <c r="J118" s="666" t="s">
        <v>984</v>
      </c>
      <c r="K118" s="666" t="s">
        <v>985</v>
      </c>
      <c r="L118" s="668">
        <v>87.879999999999967</v>
      </c>
      <c r="M118" s="668">
        <v>1</v>
      </c>
      <c r="N118" s="669">
        <v>87.879999999999967</v>
      </c>
    </row>
    <row r="119" spans="1:14" ht="14.4" customHeight="1" x14ac:dyDescent="0.3">
      <c r="A119" s="664" t="s">
        <v>548</v>
      </c>
      <c r="B119" s="665" t="s">
        <v>549</v>
      </c>
      <c r="C119" s="666" t="s">
        <v>553</v>
      </c>
      <c r="D119" s="667" t="s">
        <v>2804</v>
      </c>
      <c r="E119" s="666" t="s">
        <v>567</v>
      </c>
      <c r="F119" s="667" t="s">
        <v>2808</v>
      </c>
      <c r="G119" s="666" t="s">
        <v>610</v>
      </c>
      <c r="H119" s="666" t="s">
        <v>986</v>
      </c>
      <c r="I119" s="666" t="s">
        <v>987</v>
      </c>
      <c r="J119" s="666" t="s">
        <v>988</v>
      </c>
      <c r="K119" s="666" t="s">
        <v>989</v>
      </c>
      <c r="L119" s="668">
        <v>112.95999999999997</v>
      </c>
      <c r="M119" s="668">
        <v>4</v>
      </c>
      <c r="N119" s="669">
        <v>451.83999999999986</v>
      </c>
    </row>
    <row r="120" spans="1:14" ht="14.4" customHeight="1" x14ac:dyDescent="0.3">
      <c r="A120" s="664" t="s">
        <v>548</v>
      </c>
      <c r="B120" s="665" t="s">
        <v>549</v>
      </c>
      <c r="C120" s="666" t="s">
        <v>553</v>
      </c>
      <c r="D120" s="667" t="s">
        <v>2804</v>
      </c>
      <c r="E120" s="666" t="s">
        <v>567</v>
      </c>
      <c r="F120" s="667" t="s">
        <v>2808</v>
      </c>
      <c r="G120" s="666" t="s">
        <v>610</v>
      </c>
      <c r="H120" s="666" t="s">
        <v>990</v>
      </c>
      <c r="I120" s="666" t="s">
        <v>991</v>
      </c>
      <c r="J120" s="666" t="s">
        <v>992</v>
      </c>
      <c r="K120" s="666" t="s">
        <v>993</v>
      </c>
      <c r="L120" s="668">
        <v>32.552636990122515</v>
      </c>
      <c r="M120" s="668">
        <v>38</v>
      </c>
      <c r="N120" s="669">
        <v>1237.0002056246556</v>
      </c>
    </row>
    <row r="121" spans="1:14" ht="14.4" customHeight="1" x14ac:dyDescent="0.3">
      <c r="A121" s="664" t="s">
        <v>548</v>
      </c>
      <c r="B121" s="665" t="s">
        <v>549</v>
      </c>
      <c r="C121" s="666" t="s">
        <v>553</v>
      </c>
      <c r="D121" s="667" t="s">
        <v>2804</v>
      </c>
      <c r="E121" s="666" t="s">
        <v>567</v>
      </c>
      <c r="F121" s="667" t="s">
        <v>2808</v>
      </c>
      <c r="G121" s="666" t="s">
        <v>610</v>
      </c>
      <c r="H121" s="666" t="s">
        <v>994</v>
      </c>
      <c r="I121" s="666" t="s">
        <v>995</v>
      </c>
      <c r="J121" s="666" t="s">
        <v>996</v>
      </c>
      <c r="K121" s="666" t="s">
        <v>997</v>
      </c>
      <c r="L121" s="668">
        <v>134.21000000000009</v>
      </c>
      <c r="M121" s="668">
        <v>1</v>
      </c>
      <c r="N121" s="669">
        <v>134.21000000000009</v>
      </c>
    </row>
    <row r="122" spans="1:14" ht="14.4" customHeight="1" x14ac:dyDescent="0.3">
      <c r="A122" s="664" t="s">
        <v>548</v>
      </c>
      <c r="B122" s="665" t="s">
        <v>549</v>
      </c>
      <c r="C122" s="666" t="s">
        <v>553</v>
      </c>
      <c r="D122" s="667" t="s">
        <v>2804</v>
      </c>
      <c r="E122" s="666" t="s">
        <v>567</v>
      </c>
      <c r="F122" s="667" t="s">
        <v>2808</v>
      </c>
      <c r="G122" s="666" t="s">
        <v>610</v>
      </c>
      <c r="H122" s="666" t="s">
        <v>998</v>
      </c>
      <c r="I122" s="666" t="s">
        <v>999</v>
      </c>
      <c r="J122" s="666" t="s">
        <v>1000</v>
      </c>
      <c r="K122" s="666"/>
      <c r="L122" s="668">
        <v>132.17999999999995</v>
      </c>
      <c r="M122" s="668">
        <v>9</v>
      </c>
      <c r="N122" s="669">
        <v>1189.6199999999997</v>
      </c>
    </row>
    <row r="123" spans="1:14" ht="14.4" customHeight="1" x14ac:dyDescent="0.3">
      <c r="A123" s="664" t="s">
        <v>548</v>
      </c>
      <c r="B123" s="665" t="s">
        <v>549</v>
      </c>
      <c r="C123" s="666" t="s">
        <v>553</v>
      </c>
      <c r="D123" s="667" t="s">
        <v>2804</v>
      </c>
      <c r="E123" s="666" t="s">
        <v>567</v>
      </c>
      <c r="F123" s="667" t="s">
        <v>2808</v>
      </c>
      <c r="G123" s="666" t="s">
        <v>610</v>
      </c>
      <c r="H123" s="666" t="s">
        <v>1001</v>
      </c>
      <c r="I123" s="666" t="s">
        <v>1002</v>
      </c>
      <c r="J123" s="666" t="s">
        <v>1003</v>
      </c>
      <c r="K123" s="666" t="s">
        <v>1004</v>
      </c>
      <c r="L123" s="668">
        <v>37.399999999999991</v>
      </c>
      <c r="M123" s="668">
        <v>9</v>
      </c>
      <c r="N123" s="669">
        <v>336.59999999999991</v>
      </c>
    </row>
    <row r="124" spans="1:14" ht="14.4" customHeight="1" x14ac:dyDescent="0.3">
      <c r="A124" s="664" t="s">
        <v>548</v>
      </c>
      <c r="B124" s="665" t="s">
        <v>549</v>
      </c>
      <c r="C124" s="666" t="s">
        <v>553</v>
      </c>
      <c r="D124" s="667" t="s">
        <v>2804</v>
      </c>
      <c r="E124" s="666" t="s">
        <v>567</v>
      </c>
      <c r="F124" s="667" t="s">
        <v>2808</v>
      </c>
      <c r="G124" s="666" t="s">
        <v>610</v>
      </c>
      <c r="H124" s="666" t="s">
        <v>1005</v>
      </c>
      <c r="I124" s="666" t="s">
        <v>1006</v>
      </c>
      <c r="J124" s="666" t="s">
        <v>1007</v>
      </c>
      <c r="K124" s="666" t="s">
        <v>1008</v>
      </c>
      <c r="L124" s="668">
        <v>638.45000000000016</v>
      </c>
      <c r="M124" s="668">
        <v>1</v>
      </c>
      <c r="N124" s="669">
        <v>638.45000000000016</v>
      </c>
    </row>
    <row r="125" spans="1:14" ht="14.4" customHeight="1" x14ac:dyDescent="0.3">
      <c r="A125" s="664" t="s">
        <v>548</v>
      </c>
      <c r="B125" s="665" t="s">
        <v>549</v>
      </c>
      <c r="C125" s="666" t="s">
        <v>553</v>
      </c>
      <c r="D125" s="667" t="s">
        <v>2804</v>
      </c>
      <c r="E125" s="666" t="s">
        <v>567</v>
      </c>
      <c r="F125" s="667" t="s">
        <v>2808</v>
      </c>
      <c r="G125" s="666" t="s">
        <v>610</v>
      </c>
      <c r="H125" s="666" t="s">
        <v>1009</v>
      </c>
      <c r="I125" s="666" t="s">
        <v>1010</v>
      </c>
      <c r="J125" s="666" t="s">
        <v>1011</v>
      </c>
      <c r="K125" s="666" t="s">
        <v>1012</v>
      </c>
      <c r="L125" s="668">
        <v>68.549999999999969</v>
      </c>
      <c r="M125" s="668">
        <v>2</v>
      </c>
      <c r="N125" s="669">
        <v>137.09999999999994</v>
      </c>
    </row>
    <row r="126" spans="1:14" ht="14.4" customHeight="1" x14ac:dyDescent="0.3">
      <c r="A126" s="664" t="s">
        <v>548</v>
      </c>
      <c r="B126" s="665" t="s">
        <v>549</v>
      </c>
      <c r="C126" s="666" t="s">
        <v>553</v>
      </c>
      <c r="D126" s="667" t="s">
        <v>2804</v>
      </c>
      <c r="E126" s="666" t="s">
        <v>567</v>
      </c>
      <c r="F126" s="667" t="s">
        <v>2808</v>
      </c>
      <c r="G126" s="666" t="s">
        <v>610</v>
      </c>
      <c r="H126" s="666" t="s">
        <v>1013</v>
      </c>
      <c r="I126" s="666" t="s">
        <v>1014</v>
      </c>
      <c r="J126" s="666" t="s">
        <v>1015</v>
      </c>
      <c r="K126" s="666" t="s">
        <v>1016</v>
      </c>
      <c r="L126" s="668">
        <v>126.5202306913406</v>
      </c>
      <c r="M126" s="668">
        <v>4</v>
      </c>
      <c r="N126" s="669">
        <v>506.0809227653624</v>
      </c>
    </row>
    <row r="127" spans="1:14" ht="14.4" customHeight="1" x14ac:dyDescent="0.3">
      <c r="A127" s="664" t="s">
        <v>548</v>
      </c>
      <c r="B127" s="665" t="s">
        <v>549</v>
      </c>
      <c r="C127" s="666" t="s">
        <v>553</v>
      </c>
      <c r="D127" s="667" t="s">
        <v>2804</v>
      </c>
      <c r="E127" s="666" t="s">
        <v>567</v>
      </c>
      <c r="F127" s="667" t="s">
        <v>2808</v>
      </c>
      <c r="G127" s="666" t="s">
        <v>610</v>
      </c>
      <c r="H127" s="666" t="s">
        <v>1017</v>
      </c>
      <c r="I127" s="666" t="s">
        <v>1018</v>
      </c>
      <c r="J127" s="666" t="s">
        <v>1019</v>
      </c>
      <c r="K127" s="666" t="s">
        <v>1020</v>
      </c>
      <c r="L127" s="668">
        <v>45.190000000000005</v>
      </c>
      <c r="M127" s="668">
        <v>3</v>
      </c>
      <c r="N127" s="669">
        <v>135.57000000000002</v>
      </c>
    </row>
    <row r="128" spans="1:14" ht="14.4" customHeight="1" x14ac:dyDescent="0.3">
      <c r="A128" s="664" t="s">
        <v>548</v>
      </c>
      <c r="B128" s="665" t="s">
        <v>549</v>
      </c>
      <c r="C128" s="666" t="s">
        <v>553</v>
      </c>
      <c r="D128" s="667" t="s">
        <v>2804</v>
      </c>
      <c r="E128" s="666" t="s">
        <v>567</v>
      </c>
      <c r="F128" s="667" t="s">
        <v>2808</v>
      </c>
      <c r="G128" s="666" t="s">
        <v>610</v>
      </c>
      <c r="H128" s="666" t="s">
        <v>1021</v>
      </c>
      <c r="I128" s="666" t="s">
        <v>1022</v>
      </c>
      <c r="J128" s="666" t="s">
        <v>1023</v>
      </c>
      <c r="K128" s="666" t="s">
        <v>1024</v>
      </c>
      <c r="L128" s="668">
        <v>53.9</v>
      </c>
      <c r="M128" s="668">
        <v>5</v>
      </c>
      <c r="N128" s="669">
        <v>269.5</v>
      </c>
    </row>
    <row r="129" spans="1:14" ht="14.4" customHeight="1" x14ac:dyDescent="0.3">
      <c r="A129" s="664" t="s">
        <v>548</v>
      </c>
      <c r="B129" s="665" t="s">
        <v>549</v>
      </c>
      <c r="C129" s="666" t="s">
        <v>553</v>
      </c>
      <c r="D129" s="667" t="s">
        <v>2804</v>
      </c>
      <c r="E129" s="666" t="s">
        <v>567</v>
      </c>
      <c r="F129" s="667" t="s">
        <v>2808</v>
      </c>
      <c r="G129" s="666" t="s">
        <v>610</v>
      </c>
      <c r="H129" s="666" t="s">
        <v>1025</v>
      </c>
      <c r="I129" s="666" t="s">
        <v>1026</v>
      </c>
      <c r="J129" s="666" t="s">
        <v>823</v>
      </c>
      <c r="K129" s="666" t="s">
        <v>1027</v>
      </c>
      <c r="L129" s="668">
        <v>61.251751774620075</v>
      </c>
      <c r="M129" s="668">
        <v>147</v>
      </c>
      <c r="N129" s="669">
        <v>9004.0075108691508</v>
      </c>
    </row>
    <row r="130" spans="1:14" ht="14.4" customHeight="1" x14ac:dyDescent="0.3">
      <c r="A130" s="664" t="s">
        <v>548</v>
      </c>
      <c r="B130" s="665" t="s">
        <v>549</v>
      </c>
      <c r="C130" s="666" t="s">
        <v>553</v>
      </c>
      <c r="D130" s="667" t="s">
        <v>2804</v>
      </c>
      <c r="E130" s="666" t="s">
        <v>567</v>
      </c>
      <c r="F130" s="667" t="s">
        <v>2808</v>
      </c>
      <c r="G130" s="666" t="s">
        <v>610</v>
      </c>
      <c r="H130" s="666" t="s">
        <v>1028</v>
      </c>
      <c r="I130" s="666" t="s">
        <v>1029</v>
      </c>
      <c r="J130" s="666" t="s">
        <v>931</v>
      </c>
      <c r="K130" s="666" t="s">
        <v>1030</v>
      </c>
      <c r="L130" s="668">
        <v>214.58454910625954</v>
      </c>
      <c r="M130" s="668">
        <v>4</v>
      </c>
      <c r="N130" s="669">
        <v>858.33819642503818</v>
      </c>
    </row>
    <row r="131" spans="1:14" ht="14.4" customHeight="1" x14ac:dyDescent="0.3">
      <c r="A131" s="664" t="s">
        <v>548</v>
      </c>
      <c r="B131" s="665" t="s">
        <v>549</v>
      </c>
      <c r="C131" s="666" t="s">
        <v>553</v>
      </c>
      <c r="D131" s="667" t="s">
        <v>2804</v>
      </c>
      <c r="E131" s="666" t="s">
        <v>567</v>
      </c>
      <c r="F131" s="667" t="s">
        <v>2808</v>
      </c>
      <c r="G131" s="666" t="s">
        <v>610</v>
      </c>
      <c r="H131" s="666" t="s">
        <v>1031</v>
      </c>
      <c r="I131" s="666" t="s">
        <v>1032</v>
      </c>
      <c r="J131" s="666" t="s">
        <v>1023</v>
      </c>
      <c r="K131" s="666" t="s">
        <v>1033</v>
      </c>
      <c r="L131" s="668">
        <v>25.609999999999996</v>
      </c>
      <c r="M131" s="668">
        <v>5</v>
      </c>
      <c r="N131" s="669">
        <v>128.04999999999998</v>
      </c>
    </row>
    <row r="132" spans="1:14" ht="14.4" customHeight="1" x14ac:dyDescent="0.3">
      <c r="A132" s="664" t="s">
        <v>548</v>
      </c>
      <c r="B132" s="665" t="s">
        <v>549</v>
      </c>
      <c r="C132" s="666" t="s">
        <v>553</v>
      </c>
      <c r="D132" s="667" t="s">
        <v>2804</v>
      </c>
      <c r="E132" s="666" t="s">
        <v>567</v>
      </c>
      <c r="F132" s="667" t="s">
        <v>2808</v>
      </c>
      <c r="G132" s="666" t="s">
        <v>610</v>
      </c>
      <c r="H132" s="666" t="s">
        <v>1034</v>
      </c>
      <c r="I132" s="666" t="s">
        <v>1035</v>
      </c>
      <c r="J132" s="666" t="s">
        <v>1036</v>
      </c>
      <c r="K132" s="666" t="s">
        <v>1037</v>
      </c>
      <c r="L132" s="668">
        <v>100.17999999999995</v>
      </c>
      <c r="M132" s="668">
        <v>2</v>
      </c>
      <c r="N132" s="669">
        <v>200.3599999999999</v>
      </c>
    </row>
    <row r="133" spans="1:14" ht="14.4" customHeight="1" x14ac:dyDescent="0.3">
      <c r="A133" s="664" t="s">
        <v>548</v>
      </c>
      <c r="B133" s="665" t="s">
        <v>549</v>
      </c>
      <c r="C133" s="666" t="s">
        <v>553</v>
      </c>
      <c r="D133" s="667" t="s">
        <v>2804</v>
      </c>
      <c r="E133" s="666" t="s">
        <v>567</v>
      </c>
      <c r="F133" s="667" t="s">
        <v>2808</v>
      </c>
      <c r="G133" s="666" t="s">
        <v>610</v>
      </c>
      <c r="H133" s="666" t="s">
        <v>1038</v>
      </c>
      <c r="I133" s="666" t="s">
        <v>1039</v>
      </c>
      <c r="J133" s="666" t="s">
        <v>1036</v>
      </c>
      <c r="K133" s="666" t="s">
        <v>1040</v>
      </c>
      <c r="L133" s="668">
        <v>34.67000981733954</v>
      </c>
      <c r="M133" s="668">
        <v>5</v>
      </c>
      <c r="N133" s="669">
        <v>173.35004908669771</v>
      </c>
    </row>
    <row r="134" spans="1:14" ht="14.4" customHeight="1" x14ac:dyDescent="0.3">
      <c r="A134" s="664" t="s">
        <v>548</v>
      </c>
      <c r="B134" s="665" t="s">
        <v>549</v>
      </c>
      <c r="C134" s="666" t="s">
        <v>553</v>
      </c>
      <c r="D134" s="667" t="s">
        <v>2804</v>
      </c>
      <c r="E134" s="666" t="s">
        <v>567</v>
      </c>
      <c r="F134" s="667" t="s">
        <v>2808</v>
      </c>
      <c r="G134" s="666" t="s">
        <v>610</v>
      </c>
      <c r="H134" s="666" t="s">
        <v>1041</v>
      </c>
      <c r="I134" s="666" t="s">
        <v>1042</v>
      </c>
      <c r="J134" s="666" t="s">
        <v>1043</v>
      </c>
      <c r="K134" s="666" t="s">
        <v>1044</v>
      </c>
      <c r="L134" s="668">
        <v>185.82999999999998</v>
      </c>
      <c r="M134" s="668">
        <v>1</v>
      </c>
      <c r="N134" s="669">
        <v>185.82999999999998</v>
      </c>
    </row>
    <row r="135" spans="1:14" ht="14.4" customHeight="1" x14ac:dyDescent="0.3">
      <c r="A135" s="664" t="s">
        <v>548</v>
      </c>
      <c r="B135" s="665" t="s">
        <v>549</v>
      </c>
      <c r="C135" s="666" t="s">
        <v>553</v>
      </c>
      <c r="D135" s="667" t="s">
        <v>2804</v>
      </c>
      <c r="E135" s="666" t="s">
        <v>567</v>
      </c>
      <c r="F135" s="667" t="s">
        <v>2808</v>
      </c>
      <c r="G135" s="666" t="s">
        <v>610</v>
      </c>
      <c r="H135" s="666" t="s">
        <v>1045</v>
      </c>
      <c r="I135" s="666" t="s">
        <v>1046</v>
      </c>
      <c r="J135" s="666" t="s">
        <v>1043</v>
      </c>
      <c r="K135" s="666" t="s">
        <v>1047</v>
      </c>
      <c r="L135" s="668">
        <v>61.72999999999999</v>
      </c>
      <c r="M135" s="668">
        <v>3</v>
      </c>
      <c r="N135" s="669">
        <v>185.18999999999997</v>
      </c>
    </row>
    <row r="136" spans="1:14" ht="14.4" customHeight="1" x14ac:dyDescent="0.3">
      <c r="A136" s="664" t="s">
        <v>548</v>
      </c>
      <c r="B136" s="665" t="s">
        <v>549</v>
      </c>
      <c r="C136" s="666" t="s">
        <v>553</v>
      </c>
      <c r="D136" s="667" t="s">
        <v>2804</v>
      </c>
      <c r="E136" s="666" t="s">
        <v>567</v>
      </c>
      <c r="F136" s="667" t="s">
        <v>2808</v>
      </c>
      <c r="G136" s="666" t="s">
        <v>610</v>
      </c>
      <c r="H136" s="666" t="s">
        <v>1048</v>
      </c>
      <c r="I136" s="666" t="s">
        <v>1049</v>
      </c>
      <c r="J136" s="666" t="s">
        <v>1050</v>
      </c>
      <c r="K136" s="666" t="s">
        <v>1051</v>
      </c>
      <c r="L136" s="668">
        <v>115.66999999999992</v>
      </c>
      <c r="M136" s="668">
        <v>3</v>
      </c>
      <c r="N136" s="669">
        <v>347.00999999999976</v>
      </c>
    </row>
    <row r="137" spans="1:14" ht="14.4" customHeight="1" x14ac:dyDescent="0.3">
      <c r="A137" s="664" t="s">
        <v>548</v>
      </c>
      <c r="B137" s="665" t="s">
        <v>549</v>
      </c>
      <c r="C137" s="666" t="s">
        <v>553</v>
      </c>
      <c r="D137" s="667" t="s">
        <v>2804</v>
      </c>
      <c r="E137" s="666" t="s">
        <v>567</v>
      </c>
      <c r="F137" s="667" t="s">
        <v>2808</v>
      </c>
      <c r="G137" s="666" t="s">
        <v>610</v>
      </c>
      <c r="H137" s="666" t="s">
        <v>1052</v>
      </c>
      <c r="I137" s="666" t="s">
        <v>1053</v>
      </c>
      <c r="J137" s="666" t="s">
        <v>1054</v>
      </c>
      <c r="K137" s="666" t="s">
        <v>1055</v>
      </c>
      <c r="L137" s="668">
        <v>27.670000000000009</v>
      </c>
      <c r="M137" s="668">
        <v>31</v>
      </c>
      <c r="N137" s="669">
        <v>857.77000000000032</v>
      </c>
    </row>
    <row r="138" spans="1:14" ht="14.4" customHeight="1" x14ac:dyDescent="0.3">
      <c r="A138" s="664" t="s">
        <v>548</v>
      </c>
      <c r="B138" s="665" t="s">
        <v>549</v>
      </c>
      <c r="C138" s="666" t="s">
        <v>553</v>
      </c>
      <c r="D138" s="667" t="s">
        <v>2804</v>
      </c>
      <c r="E138" s="666" t="s">
        <v>567</v>
      </c>
      <c r="F138" s="667" t="s">
        <v>2808</v>
      </c>
      <c r="G138" s="666" t="s">
        <v>610</v>
      </c>
      <c r="H138" s="666" t="s">
        <v>1056</v>
      </c>
      <c r="I138" s="666" t="s">
        <v>1057</v>
      </c>
      <c r="J138" s="666" t="s">
        <v>1058</v>
      </c>
      <c r="K138" s="666" t="s">
        <v>1059</v>
      </c>
      <c r="L138" s="668">
        <v>229.08994521708834</v>
      </c>
      <c r="M138" s="668">
        <v>3</v>
      </c>
      <c r="N138" s="669">
        <v>687.269835651265</v>
      </c>
    </row>
    <row r="139" spans="1:14" ht="14.4" customHeight="1" x14ac:dyDescent="0.3">
      <c r="A139" s="664" t="s">
        <v>548</v>
      </c>
      <c r="B139" s="665" t="s">
        <v>549</v>
      </c>
      <c r="C139" s="666" t="s">
        <v>553</v>
      </c>
      <c r="D139" s="667" t="s">
        <v>2804</v>
      </c>
      <c r="E139" s="666" t="s">
        <v>567</v>
      </c>
      <c r="F139" s="667" t="s">
        <v>2808</v>
      </c>
      <c r="G139" s="666" t="s">
        <v>610</v>
      </c>
      <c r="H139" s="666" t="s">
        <v>1060</v>
      </c>
      <c r="I139" s="666" t="s">
        <v>1061</v>
      </c>
      <c r="J139" s="666" t="s">
        <v>1062</v>
      </c>
      <c r="K139" s="666" t="s">
        <v>1063</v>
      </c>
      <c r="L139" s="668">
        <v>40.9</v>
      </c>
      <c r="M139" s="668">
        <v>4</v>
      </c>
      <c r="N139" s="669">
        <v>163.6</v>
      </c>
    </row>
    <row r="140" spans="1:14" ht="14.4" customHeight="1" x14ac:dyDescent="0.3">
      <c r="A140" s="664" t="s">
        <v>548</v>
      </c>
      <c r="B140" s="665" t="s">
        <v>549</v>
      </c>
      <c r="C140" s="666" t="s">
        <v>553</v>
      </c>
      <c r="D140" s="667" t="s">
        <v>2804</v>
      </c>
      <c r="E140" s="666" t="s">
        <v>567</v>
      </c>
      <c r="F140" s="667" t="s">
        <v>2808</v>
      </c>
      <c r="G140" s="666" t="s">
        <v>610</v>
      </c>
      <c r="H140" s="666" t="s">
        <v>1064</v>
      </c>
      <c r="I140" s="666" t="s">
        <v>952</v>
      </c>
      <c r="J140" s="666" t="s">
        <v>1065</v>
      </c>
      <c r="K140" s="666"/>
      <c r="L140" s="668">
        <v>42.330000000000013</v>
      </c>
      <c r="M140" s="668">
        <v>2</v>
      </c>
      <c r="N140" s="669">
        <v>84.660000000000025</v>
      </c>
    </row>
    <row r="141" spans="1:14" ht="14.4" customHeight="1" x14ac:dyDescent="0.3">
      <c r="A141" s="664" t="s">
        <v>548</v>
      </c>
      <c r="B141" s="665" t="s">
        <v>549</v>
      </c>
      <c r="C141" s="666" t="s">
        <v>553</v>
      </c>
      <c r="D141" s="667" t="s">
        <v>2804</v>
      </c>
      <c r="E141" s="666" t="s">
        <v>567</v>
      </c>
      <c r="F141" s="667" t="s">
        <v>2808</v>
      </c>
      <c r="G141" s="666" t="s">
        <v>610</v>
      </c>
      <c r="H141" s="666" t="s">
        <v>1066</v>
      </c>
      <c r="I141" s="666" t="s">
        <v>952</v>
      </c>
      <c r="J141" s="666" t="s">
        <v>1067</v>
      </c>
      <c r="K141" s="666"/>
      <c r="L141" s="668">
        <v>162.88999999999999</v>
      </c>
      <c r="M141" s="668">
        <v>1</v>
      </c>
      <c r="N141" s="669">
        <v>162.88999999999999</v>
      </c>
    </row>
    <row r="142" spans="1:14" ht="14.4" customHeight="1" x14ac:dyDescent="0.3">
      <c r="A142" s="664" t="s">
        <v>548</v>
      </c>
      <c r="B142" s="665" t="s">
        <v>549</v>
      </c>
      <c r="C142" s="666" t="s">
        <v>553</v>
      </c>
      <c r="D142" s="667" t="s">
        <v>2804</v>
      </c>
      <c r="E142" s="666" t="s">
        <v>567</v>
      </c>
      <c r="F142" s="667" t="s">
        <v>2808</v>
      </c>
      <c r="G142" s="666" t="s">
        <v>610</v>
      </c>
      <c r="H142" s="666" t="s">
        <v>1068</v>
      </c>
      <c r="I142" s="666" t="s">
        <v>1068</v>
      </c>
      <c r="J142" s="666" t="s">
        <v>612</v>
      </c>
      <c r="K142" s="666" t="s">
        <v>1069</v>
      </c>
      <c r="L142" s="668">
        <v>192.5</v>
      </c>
      <c r="M142" s="668">
        <v>2</v>
      </c>
      <c r="N142" s="669">
        <v>385</v>
      </c>
    </row>
    <row r="143" spans="1:14" ht="14.4" customHeight="1" x14ac:dyDescent="0.3">
      <c r="A143" s="664" t="s">
        <v>548</v>
      </c>
      <c r="B143" s="665" t="s">
        <v>549</v>
      </c>
      <c r="C143" s="666" t="s">
        <v>553</v>
      </c>
      <c r="D143" s="667" t="s">
        <v>2804</v>
      </c>
      <c r="E143" s="666" t="s">
        <v>567</v>
      </c>
      <c r="F143" s="667" t="s">
        <v>2808</v>
      </c>
      <c r="G143" s="666" t="s">
        <v>610</v>
      </c>
      <c r="H143" s="666" t="s">
        <v>1070</v>
      </c>
      <c r="I143" s="666" t="s">
        <v>1070</v>
      </c>
      <c r="J143" s="666" t="s">
        <v>1071</v>
      </c>
      <c r="K143" s="666" t="s">
        <v>1072</v>
      </c>
      <c r="L143" s="668">
        <v>93.996077922322968</v>
      </c>
      <c r="M143" s="668">
        <v>13</v>
      </c>
      <c r="N143" s="669">
        <v>1221.9490129901985</v>
      </c>
    </row>
    <row r="144" spans="1:14" ht="14.4" customHeight="1" x14ac:dyDescent="0.3">
      <c r="A144" s="664" t="s">
        <v>548</v>
      </c>
      <c r="B144" s="665" t="s">
        <v>549</v>
      </c>
      <c r="C144" s="666" t="s">
        <v>553</v>
      </c>
      <c r="D144" s="667" t="s">
        <v>2804</v>
      </c>
      <c r="E144" s="666" t="s">
        <v>567</v>
      </c>
      <c r="F144" s="667" t="s">
        <v>2808</v>
      </c>
      <c r="G144" s="666" t="s">
        <v>610</v>
      </c>
      <c r="H144" s="666" t="s">
        <v>1073</v>
      </c>
      <c r="I144" s="666" t="s">
        <v>1074</v>
      </c>
      <c r="J144" s="666" t="s">
        <v>1075</v>
      </c>
      <c r="K144" s="666" t="s">
        <v>1076</v>
      </c>
      <c r="L144" s="668">
        <v>66.140000000000029</v>
      </c>
      <c r="M144" s="668">
        <v>2</v>
      </c>
      <c r="N144" s="669">
        <v>132.28000000000006</v>
      </c>
    </row>
    <row r="145" spans="1:14" ht="14.4" customHeight="1" x14ac:dyDescent="0.3">
      <c r="A145" s="664" t="s">
        <v>548</v>
      </c>
      <c r="B145" s="665" t="s">
        <v>549</v>
      </c>
      <c r="C145" s="666" t="s">
        <v>553</v>
      </c>
      <c r="D145" s="667" t="s">
        <v>2804</v>
      </c>
      <c r="E145" s="666" t="s">
        <v>567</v>
      </c>
      <c r="F145" s="667" t="s">
        <v>2808</v>
      </c>
      <c r="G145" s="666" t="s">
        <v>610</v>
      </c>
      <c r="H145" s="666" t="s">
        <v>1077</v>
      </c>
      <c r="I145" s="666" t="s">
        <v>1078</v>
      </c>
      <c r="J145" s="666" t="s">
        <v>659</v>
      </c>
      <c r="K145" s="666" t="s">
        <v>1079</v>
      </c>
      <c r="L145" s="668">
        <v>42.187500000000014</v>
      </c>
      <c r="M145" s="668">
        <v>4</v>
      </c>
      <c r="N145" s="669">
        <v>168.75000000000006</v>
      </c>
    </row>
    <row r="146" spans="1:14" ht="14.4" customHeight="1" x14ac:dyDescent="0.3">
      <c r="A146" s="664" t="s">
        <v>548</v>
      </c>
      <c r="B146" s="665" t="s">
        <v>549</v>
      </c>
      <c r="C146" s="666" t="s">
        <v>553</v>
      </c>
      <c r="D146" s="667" t="s">
        <v>2804</v>
      </c>
      <c r="E146" s="666" t="s">
        <v>567</v>
      </c>
      <c r="F146" s="667" t="s">
        <v>2808</v>
      </c>
      <c r="G146" s="666" t="s">
        <v>610</v>
      </c>
      <c r="H146" s="666" t="s">
        <v>1080</v>
      </c>
      <c r="I146" s="666" t="s">
        <v>1081</v>
      </c>
      <c r="J146" s="666" t="s">
        <v>1082</v>
      </c>
      <c r="K146" s="666" t="s">
        <v>641</v>
      </c>
      <c r="L146" s="668">
        <v>124.65062080059124</v>
      </c>
      <c r="M146" s="668">
        <v>151</v>
      </c>
      <c r="N146" s="669">
        <v>18822.243740889277</v>
      </c>
    </row>
    <row r="147" spans="1:14" ht="14.4" customHeight="1" x14ac:dyDescent="0.3">
      <c r="A147" s="664" t="s">
        <v>548</v>
      </c>
      <c r="B147" s="665" t="s">
        <v>549</v>
      </c>
      <c r="C147" s="666" t="s">
        <v>553</v>
      </c>
      <c r="D147" s="667" t="s">
        <v>2804</v>
      </c>
      <c r="E147" s="666" t="s">
        <v>567</v>
      </c>
      <c r="F147" s="667" t="s">
        <v>2808</v>
      </c>
      <c r="G147" s="666" t="s">
        <v>610</v>
      </c>
      <c r="H147" s="666" t="s">
        <v>1083</v>
      </c>
      <c r="I147" s="666" t="s">
        <v>1084</v>
      </c>
      <c r="J147" s="666" t="s">
        <v>1085</v>
      </c>
      <c r="K147" s="666" t="s">
        <v>1086</v>
      </c>
      <c r="L147" s="668">
        <v>57.95958233991449</v>
      </c>
      <c r="M147" s="668">
        <v>1</v>
      </c>
      <c r="N147" s="669">
        <v>57.95958233991449</v>
      </c>
    </row>
    <row r="148" spans="1:14" ht="14.4" customHeight="1" x14ac:dyDescent="0.3">
      <c r="A148" s="664" t="s">
        <v>548</v>
      </c>
      <c r="B148" s="665" t="s">
        <v>549</v>
      </c>
      <c r="C148" s="666" t="s">
        <v>553</v>
      </c>
      <c r="D148" s="667" t="s">
        <v>2804</v>
      </c>
      <c r="E148" s="666" t="s">
        <v>567</v>
      </c>
      <c r="F148" s="667" t="s">
        <v>2808</v>
      </c>
      <c r="G148" s="666" t="s">
        <v>610</v>
      </c>
      <c r="H148" s="666" t="s">
        <v>1087</v>
      </c>
      <c r="I148" s="666" t="s">
        <v>1088</v>
      </c>
      <c r="J148" s="666" t="s">
        <v>1089</v>
      </c>
      <c r="K148" s="666" t="s">
        <v>1090</v>
      </c>
      <c r="L148" s="668">
        <v>112.38000000000002</v>
      </c>
      <c r="M148" s="668">
        <v>1</v>
      </c>
      <c r="N148" s="669">
        <v>112.38000000000002</v>
      </c>
    </row>
    <row r="149" spans="1:14" ht="14.4" customHeight="1" x14ac:dyDescent="0.3">
      <c r="A149" s="664" t="s">
        <v>548</v>
      </c>
      <c r="B149" s="665" t="s">
        <v>549</v>
      </c>
      <c r="C149" s="666" t="s">
        <v>553</v>
      </c>
      <c r="D149" s="667" t="s">
        <v>2804</v>
      </c>
      <c r="E149" s="666" t="s">
        <v>567</v>
      </c>
      <c r="F149" s="667" t="s">
        <v>2808</v>
      </c>
      <c r="G149" s="666" t="s">
        <v>610</v>
      </c>
      <c r="H149" s="666" t="s">
        <v>1091</v>
      </c>
      <c r="I149" s="666" t="s">
        <v>1092</v>
      </c>
      <c r="J149" s="666" t="s">
        <v>1093</v>
      </c>
      <c r="K149" s="666" t="s">
        <v>1094</v>
      </c>
      <c r="L149" s="668">
        <v>672.60750000000007</v>
      </c>
      <c r="M149" s="668">
        <v>8</v>
      </c>
      <c r="N149" s="669">
        <v>5380.8600000000006</v>
      </c>
    </row>
    <row r="150" spans="1:14" ht="14.4" customHeight="1" x14ac:dyDescent="0.3">
      <c r="A150" s="664" t="s">
        <v>548</v>
      </c>
      <c r="B150" s="665" t="s">
        <v>549</v>
      </c>
      <c r="C150" s="666" t="s">
        <v>553</v>
      </c>
      <c r="D150" s="667" t="s">
        <v>2804</v>
      </c>
      <c r="E150" s="666" t="s">
        <v>567</v>
      </c>
      <c r="F150" s="667" t="s">
        <v>2808</v>
      </c>
      <c r="G150" s="666" t="s">
        <v>610</v>
      </c>
      <c r="H150" s="666" t="s">
        <v>1095</v>
      </c>
      <c r="I150" s="666" t="s">
        <v>1096</v>
      </c>
      <c r="J150" s="666" t="s">
        <v>1097</v>
      </c>
      <c r="K150" s="666" t="s">
        <v>1098</v>
      </c>
      <c r="L150" s="668">
        <v>1592.7999999999997</v>
      </c>
      <c r="M150" s="668">
        <v>10</v>
      </c>
      <c r="N150" s="669">
        <v>15927.999999999996</v>
      </c>
    </row>
    <row r="151" spans="1:14" ht="14.4" customHeight="1" x14ac:dyDescent="0.3">
      <c r="A151" s="664" t="s">
        <v>548</v>
      </c>
      <c r="B151" s="665" t="s">
        <v>549</v>
      </c>
      <c r="C151" s="666" t="s">
        <v>553</v>
      </c>
      <c r="D151" s="667" t="s">
        <v>2804</v>
      </c>
      <c r="E151" s="666" t="s">
        <v>567</v>
      </c>
      <c r="F151" s="667" t="s">
        <v>2808</v>
      </c>
      <c r="G151" s="666" t="s">
        <v>610</v>
      </c>
      <c r="H151" s="666" t="s">
        <v>1099</v>
      </c>
      <c r="I151" s="666" t="s">
        <v>1100</v>
      </c>
      <c r="J151" s="666" t="s">
        <v>1101</v>
      </c>
      <c r="K151" s="666" t="s">
        <v>1102</v>
      </c>
      <c r="L151" s="668">
        <v>74.879999585215216</v>
      </c>
      <c r="M151" s="668">
        <v>3</v>
      </c>
      <c r="N151" s="669">
        <v>224.63999875564565</v>
      </c>
    </row>
    <row r="152" spans="1:14" ht="14.4" customHeight="1" x14ac:dyDescent="0.3">
      <c r="A152" s="664" t="s">
        <v>548</v>
      </c>
      <c r="B152" s="665" t="s">
        <v>549</v>
      </c>
      <c r="C152" s="666" t="s">
        <v>553</v>
      </c>
      <c r="D152" s="667" t="s">
        <v>2804</v>
      </c>
      <c r="E152" s="666" t="s">
        <v>567</v>
      </c>
      <c r="F152" s="667" t="s">
        <v>2808</v>
      </c>
      <c r="G152" s="666" t="s">
        <v>610</v>
      </c>
      <c r="H152" s="666" t="s">
        <v>1103</v>
      </c>
      <c r="I152" s="666" t="s">
        <v>1104</v>
      </c>
      <c r="J152" s="666" t="s">
        <v>1105</v>
      </c>
      <c r="K152" s="666" t="s">
        <v>1106</v>
      </c>
      <c r="L152" s="668">
        <v>62.609999999999985</v>
      </c>
      <c r="M152" s="668">
        <v>1</v>
      </c>
      <c r="N152" s="669">
        <v>62.609999999999985</v>
      </c>
    </row>
    <row r="153" spans="1:14" ht="14.4" customHeight="1" x14ac:dyDescent="0.3">
      <c r="A153" s="664" t="s">
        <v>548</v>
      </c>
      <c r="B153" s="665" t="s">
        <v>549</v>
      </c>
      <c r="C153" s="666" t="s">
        <v>553</v>
      </c>
      <c r="D153" s="667" t="s">
        <v>2804</v>
      </c>
      <c r="E153" s="666" t="s">
        <v>567</v>
      </c>
      <c r="F153" s="667" t="s">
        <v>2808</v>
      </c>
      <c r="G153" s="666" t="s">
        <v>610</v>
      </c>
      <c r="H153" s="666" t="s">
        <v>1107</v>
      </c>
      <c r="I153" s="666" t="s">
        <v>1108</v>
      </c>
      <c r="J153" s="666" t="s">
        <v>776</v>
      </c>
      <c r="K153" s="666" t="s">
        <v>1109</v>
      </c>
      <c r="L153" s="668">
        <v>242.00000058098209</v>
      </c>
      <c r="M153" s="668">
        <v>70</v>
      </c>
      <c r="N153" s="669">
        <v>16940.000040668747</v>
      </c>
    </row>
    <row r="154" spans="1:14" ht="14.4" customHeight="1" x14ac:dyDescent="0.3">
      <c r="A154" s="664" t="s">
        <v>548</v>
      </c>
      <c r="B154" s="665" t="s">
        <v>549</v>
      </c>
      <c r="C154" s="666" t="s">
        <v>553</v>
      </c>
      <c r="D154" s="667" t="s">
        <v>2804</v>
      </c>
      <c r="E154" s="666" t="s">
        <v>567</v>
      </c>
      <c r="F154" s="667" t="s">
        <v>2808</v>
      </c>
      <c r="G154" s="666" t="s">
        <v>610</v>
      </c>
      <c r="H154" s="666" t="s">
        <v>1110</v>
      </c>
      <c r="I154" s="666" t="s">
        <v>1111</v>
      </c>
      <c r="J154" s="666" t="s">
        <v>675</v>
      </c>
      <c r="K154" s="666" t="s">
        <v>1112</v>
      </c>
      <c r="L154" s="668">
        <v>257.82999999999993</v>
      </c>
      <c r="M154" s="668">
        <v>3</v>
      </c>
      <c r="N154" s="669">
        <v>773.48999999999978</v>
      </c>
    </row>
    <row r="155" spans="1:14" ht="14.4" customHeight="1" x14ac:dyDescent="0.3">
      <c r="A155" s="664" t="s">
        <v>548</v>
      </c>
      <c r="B155" s="665" t="s">
        <v>549</v>
      </c>
      <c r="C155" s="666" t="s">
        <v>553</v>
      </c>
      <c r="D155" s="667" t="s">
        <v>2804</v>
      </c>
      <c r="E155" s="666" t="s">
        <v>567</v>
      </c>
      <c r="F155" s="667" t="s">
        <v>2808</v>
      </c>
      <c r="G155" s="666" t="s">
        <v>610</v>
      </c>
      <c r="H155" s="666" t="s">
        <v>1113</v>
      </c>
      <c r="I155" s="666" t="s">
        <v>1114</v>
      </c>
      <c r="J155" s="666" t="s">
        <v>1115</v>
      </c>
      <c r="K155" s="666" t="s">
        <v>1116</v>
      </c>
      <c r="L155" s="668">
        <v>946.77</v>
      </c>
      <c r="M155" s="668">
        <v>4</v>
      </c>
      <c r="N155" s="669">
        <v>3787.08</v>
      </c>
    </row>
    <row r="156" spans="1:14" ht="14.4" customHeight="1" x14ac:dyDescent="0.3">
      <c r="A156" s="664" t="s">
        <v>548</v>
      </c>
      <c r="B156" s="665" t="s">
        <v>549</v>
      </c>
      <c r="C156" s="666" t="s">
        <v>553</v>
      </c>
      <c r="D156" s="667" t="s">
        <v>2804</v>
      </c>
      <c r="E156" s="666" t="s">
        <v>567</v>
      </c>
      <c r="F156" s="667" t="s">
        <v>2808</v>
      </c>
      <c r="G156" s="666" t="s">
        <v>610</v>
      </c>
      <c r="H156" s="666" t="s">
        <v>1117</v>
      </c>
      <c r="I156" s="666" t="s">
        <v>1118</v>
      </c>
      <c r="J156" s="666" t="s">
        <v>1119</v>
      </c>
      <c r="K156" s="666" t="s">
        <v>1120</v>
      </c>
      <c r="L156" s="668">
        <v>138.83999999999997</v>
      </c>
      <c r="M156" s="668">
        <v>1</v>
      </c>
      <c r="N156" s="669">
        <v>138.83999999999997</v>
      </c>
    </row>
    <row r="157" spans="1:14" ht="14.4" customHeight="1" x14ac:dyDescent="0.3">
      <c r="A157" s="664" t="s">
        <v>548</v>
      </c>
      <c r="B157" s="665" t="s">
        <v>549</v>
      </c>
      <c r="C157" s="666" t="s">
        <v>553</v>
      </c>
      <c r="D157" s="667" t="s">
        <v>2804</v>
      </c>
      <c r="E157" s="666" t="s">
        <v>567</v>
      </c>
      <c r="F157" s="667" t="s">
        <v>2808</v>
      </c>
      <c r="G157" s="666" t="s">
        <v>610</v>
      </c>
      <c r="H157" s="666" t="s">
        <v>1121</v>
      </c>
      <c r="I157" s="666" t="s">
        <v>1122</v>
      </c>
      <c r="J157" s="666" t="s">
        <v>1123</v>
      </c>
      <c r="K157" s="666" t="s">
        <v>1124</v>
      </c>
      <c r="L157" s="668">
        <v>132.65</v>
      </c>
      <c r="M157" s="668">
        <v>1</v>
      </c>
      <c r="N157" s="669">
        <v>132.65</v>
      </c>
    </row>
    <row r="158" spans="1:14" ht="14.4" customHeight="1" x14ac:dyDescent="0.3">
      <c r="A158" s="664" t="s">
        <v>548</v>
      </c>
      <c r="B158" s="665" t="s">
        <v>549</v>
      </c>
      <c r="C158" s="666" t="s">
        <v>553</v>
      </c>
      <c r="D158" s="667" t="s">
        <v>2804</v>
      </c>
      <c r="E158" s="666" t="s">
        <v>567</v>
      </c>
      <c r="F158" s="667" t="s">
        <v>2808</v>
      </c>
      <c r="G158" s="666" t="s">
        <v>610</v>
      </c>
      <c r="H158" s="666" t="s">
        <v>1125</v>
      </c>
      <c r="I158" s="666" t="s">
        <v>1126</v>
      </c>
      <c r="J158" s="666" t="s">
        <v>736</v>
      </c>
      <c r="K158" s="666" t="s">
        <v>1127</v>
      </c>
      <c r="L158" s="668">
        <v>56.879999999999988</v>
      </c>
      <c r="M158" s="668">
        <v>19</v>
      </c>
      <c r="N158" s="669">
        <v>1080.7199999999998</v>
      </c>
    </row>
    <row r="159" spans="1:14" ht="14.4" customHeight="1" x14ac:dyDescent="0.3">
      <c r="A159" s="664" t="s">
        <v>548</v>
      </c>
      <c r="B159" s="665" t="s">
        <v>549</v>
      </c>
      <c r="C159" s="666" t="s">
        <v>553</v>
      </c>
      <c r="D159" s="667" t="s">
        <v>2804</v>
      </c>
      <c r="E159" s="666" t="s">
        <v>567</v>
      </c>
      <c r="F159" s="667" t="s">
        <v>2808</v>
      </c>
      <c r="G159" s="666" t="s">
        <v>610</v>
      </c>
      <c r="H159" s="666" t="s">
        <v>1128</v>
      </c>
      <c r="I159" s="666" t="s">
        <v>1129</v>
      </c>
      <c r="J159" s="666" t="s">
        <v>1130</v>
      </c>
      <c r="K159" s="666" t="s">
        <v>1131</v>
      </c>
      <c r="L159" s="668">
        <v>91.110000000000014</v>
      </c>
      <c r="M159" s="668">
        <v>3</v>
      </c>
      <c r="N159" s="669">
        <v>273.33000000000004</v>
      </c>
    </row>
    <row r="160" spans="1:14" ht="14.4" customHeight="1" x14ac:dyDescent="0.3">
      <c r="A160" s="664" t="s">
        <v>548</v>
      </c>
      <c r="B160" s="665" t="s">
        <v>549</v>
      </c>
      <c r="C160" s="666" t="s">
        <v>553</v>
      </c>
      <c r="D160" s="667" t="s">
        <v>2804</v>
      </c>
      <c r="E160" s="666" t="s">
        <v>567</v>
      </c>
      <c r="F160" s="667" t="s">
        <v>2808</v>
      </c>
      <c r="G160" s="666" t="s">
        <v>610</v>
      </c>
      <c r="H160" s="666" t="s">
        <v>1132</v>
      </c>
      <c r="I160" s="666" t="s">
        <v>1133</v>
      </c>
      <c r="J160" s="666" t="s">
        <v>1134</v>
      </c>
      <c r="K160" s="666" t="s">
        <v>1135</v>
      </c>
      <c r="L160" s="668">
        <v>468.24093941011398</v>
      </c>
      <c r="M160" s="668">
        <v>1</v>
      </c>
      <c r="N160" s="669">
        <v>468.24093941011398</v>
      </c>
    </row>
    <row r="161" spans="1:14" ht="14.4" customHeight="1" x14ac:dyDescent="0.3">
      <c r="A161" s="664" t="s">
        <v>548</v>
      </c>
      <c r="B161" s="665" t="s">
        <v>549</v>
      </c>
      <c r="C161" s="666" t="s">
        <v>553</v>
      </c>
      <c r="D161" s="667" t="s">
        <v>2804</v>
      </c>
      <c r="E161" s="666" t="s">
        <v>567</v>
      </c>
      <c r="F161" s="667" t="s">
        <v>2808</v>
      </c>
      <c r="G161" s="666" t="s">
        <v>610</v>
      </c>
      <c r="H161" s="666" t="s">
        <v>1136</v>
      </c>
      <c r="I161" s="666" t="s">
        <v>1137</v>
      </c>
      <c r="J161" s="666" t="s">
        <v>1138</v>
      </c>
      <c r="K161" s="666" t="s">
        <v>1139</v>
      </c>
      <c r="L161" s="668">
        <v>188.88</v>
      </c>
      <c r="M161" s="668">
        <v>2</v>
      </c>
      <c r="N161" s="669">
        <v>377.76</v>
      </c>
    </row>
    <row r="162" spans="1:14" ht="14.4" customHeight="1" x14ac:dyDescent="0.3">
      <c r="A162" s="664" t="s">
        <v>548</v>
      </c>
      <c r="B162" s="665" t="s">
        <v>549</v>
      </c>
      <c r="C162" s="666" t="s">
        <v>553</v>
      </c>
      <c r="D162" s="667" t="s">
        <v>2804</v>
      </c>
      <c r="E162" s="666" t="s">
        <v>567</v>
      </c>
      <c r="F162" s="667" t="s">
        <v>2808</v>
      </c>
      <c r="G162" s="666" t="s">
        <v>610</v>
      </c>
      <c r="H162" s="666" t="s">
        <v>1140</v>
      </c>
      <c r="I162" s="666" t="s">
        <v>1141</v>
      </c>
      <c r="J162" s="666" t="s">
        <v>1142</v>
      </c>
      <c r="K162" s="666" t="s">
        <v>1143</v>
      </c>
      <c r="L162" s="668">
        <v>105.11000000000004</v>
      </c>
      <c r="M162" s="668">
        <v>1</v>
      </c>
      <c r="N162" s="669">
        <v>105.11000000000004</v>
      </c>
    </row>
    <row r="163" spans="1:14" ht="14.4" customHeight="1" x14ac:dyDescent="0.3">
      <c r="A163" s="664" t="s">
        <v>548</v>
      </c>
      <c r="B163" s="665" t="s">
        <v>549</v>
      </c>
      <c r="C163" s="666" t="s">
        <v>553</v>
      </c>
      <c r="D163" s="667" t="s">
        <v>2804</v>
      </c>
      <c r="E163" s="666" t="s">
        <v>567</v>
      </c>
      <c r="F163" s="667" t="s">
        <v>2808</v>
      </c>
      <c r="G163" s="666" t="s">
        <v>610</v>
      </c>
      <c r="H163" s="666" t="s">
        <v>1144</v>
      </c>
      <c r="I163" s="666" t="s">
        <v>1145</v>
      </c>
      <c r="J163" s="666" t="s">
        <v>1146</v>
      </c>
      <c r="K163" s="666" t="s">
        <v>1147</v>
      </c>
      <c r="L163" s="668">
        <v>563.14988522643534</v>
      </c>
      <c r="M163" s="668">
        <v>8</v>
      </c>
      <c r="N163" s="669">
        <v>4505.1990818114828</v>
      </c>
    </row>
    <row r="164" spans="1:14" ht="14.4" customHeight="1" x14ac:dyDescent="0.3">
      <c r="A164" s="664" t="s">
        <v>548</v>
      </c>
      <c r="B164" s="665" t="s">
        <v>549</v>
      </c>
      <c r="C164" s="666" t="s">
        <v>553</v>
      </c>
      <c r="D164" s="667" t="s">
        <v>2804</v>
      </c>
      <c r="E164" s="666" t="s">
        <v>567</v>
      </c>
      <c r="F164" s="667" t="s">
        <v>2808</v>
      </c>
      <c r="G164" s="666" t="s">
        <v>610</v>
      </c>
      <c r="H164" s="666" t="s">
        <v>1148</v>
      </c>
      <c r="I164" s="666" t="s">
        <v>1149</v>
      </c>
      <c r="J164" s="666" t="s">
        <v>1150</v>
      </c>
      <c r="K164" s="666" t="s">
        <v>1151</v>
      </c>
      <c r="L164" s="668">
        <v>20.759584062080883</v>
      </c>
      <c r="M164" s="668">
        <v>594</v>
      </c>
      <c r="N164" s="669">
        <v>12331.192932876043</v>
      </c>
    </row>
    <row r="165" spans="1:14" ht="14.4" customHeight="1" x14ac:dyDescent="0.3">
      <c r="A165" s="664" t="s">
        <v>548</v>
      </c>
      <c r="B165" s="665" t="s">
        <v>549</v>
      </c>
      <c r="C165" s="666" t="s">
        <v>553</v>
      </c>
      <c r="D165" s="667" t="s">
        <v>2804</v>
      </c>
      <c r="E165" s="666" t="s">
        <v>567</v>
      </c>
      <c r="F165" s="667" t="s">
        <v>2808</v>
      </c>
      <c r="G165" s="666" t="s">
        <v>610</v>
      </c>
      <c r="H165" s="666" t="s">
        <v>1152</v>
      </c>
      <c r="I165" s="666" t="s">
        <v>1153</v>
      </c>
      <c r="J165" s="666" t="s">
        <v>891</v>
      </c>
      <c r="K165" s="666" t="s">
        <v>1154</v>
      </c>
      <c r="L165" s="668">
        <v>74.860067343419033</v>
      </c>
      <c r="M165" s="668">
        <v>9</v>
      </c>
      <c r="N165" s="669">
        <v>673.74060609077128</v>
      </c>
    </row>
    <row r="166" spans="1:14" ht="14.4" customHeight="1" x14ac:dyDescent="0.3">
      <c r="A166" s="664" t="s">
        <v>548</v>
      </c>
      <c r="B166" s="665" t="s">
        <v>549</v>
      </c>
      <c r="C166" s="666" t="s">
        <v>553</v>
      </c>
      <c r="D166" s="667" t="s">
        <v>2804</v>
      </c>
      <c r="E166" s="666" t="s">
        <v>567</v>
      </c>
      <c r="F166" s="667" t="s">
        <v>2808</v>
      </c>
      <c r="G166" s="666" t="s">
        <v>610</v>
      </c>
      <c r="H166" s="666" t="s">
        <v>1155</v>
      </c>
      <c r="I166" s="666" t="s">
        <v>1156</v>
      </c>
      <c r="J166" s="666" t="s">
        <v>1157</v>
      </c>
      <c r="K166" s="666" t="s">
        <v>1158</v>
      </c>
      <c r="L166" s="668">
        <v>68.789675377387837</v>
      </c>
      <c r="M166" s="668">
        <v>5</v>
      </c>
      <c r="N166" s="669">
        <v>343.94837688693917</v>
      </c>
    </row>
    <row r="167" spans="1:14" ht="14.4" customHeight="1" x14ac:dyDescent="0.3">
      <c r="A167" s="664" t="s">
        <v>548</v>
      </c>
      <c r="B167" s="665" t="s">
        <v>549</v>
      </c>
      <c r="C167" s="666" t="s">
        <v>553</v>
      </c>
      <c r="D167" s="667" t="s">
        <v>2804</v>
      </c>
      <c r="E167" s="666" t="s">
        <v>567</v>
      </c>
      <c r="F167" s="667" t="s">
        <v>2808</v>
      </c>
      <c r="G167" s="666" t="s">
        <v>610</v>
      </c>
      <c r="H167" s="666" t="s">
        <v>1159</v>
      </c>
      <c r="I167" s="666" t="s">
        <v>1160</v>
      </c>
      <c r="J167" s="666" t="s">
        <v>1161</v>
      </c>
      <c r="K167" s="666" t="s">
        <v>1162</v>
      </c>
      <c r="L167" s="668">
        <v>52.389791581397212</v>
      </c>
      <c r="M167" s="668">
        <v>4</v>
      </c>
      <c r="N167" s="669">
        <v>209.55916632558885</v>
      </c>
    </row>
    <row r="168" spans="1:14" ht="14.4" customHeight="1" x14ac:dyDescent="0.3">
      <c r="A168" s="664" t="s">
        <v>548</v>
      </c>
      <c r="B168" s="665" t="s">
        <v>549</v>
      </c>
      <c r="C168" s="666" t="s">
        <v>553</v>
      </c>
      <c r="D168" s="667" t="s">
        <v>2804</v>
      </c>
      <c r="E168" s="666" t="s">
        <v>567</v>
      </c>
      <c r="F168" s="667" t="s">
        <v>2808</v>
      </c>
      <c r="G168" s="666" t="s">
        <v>610</v>
      </c>
      <c r="H168" s="666" t="s">
        <v>1163</v>
      </c>
      <c r="I168" s="666" t="s">
        <v>1164</v>
      </c>
      <c r="J168" s="666" t="s">
        <v>1161</v>
      </c>
      <c r="K168" s="666" t="s">
        <v>1165</v>
      </c>
      <c r="L168" s="668">
        <v>69.132694429296492</v>
      </c>
      <c r="M168" s="668">
        <v>36</v>
      </c>
      <c r="N168" s="669">
        <v>2488.7769994546738</v>
      </c>
    </row>
    <row r="169" spans="1:14" ht="14.4" customHeight="1" x14ac:dyDescent="0.3">
      <c r="A169" s="664" t="s">
        <v>548</v>
      </c>
      <c r="B169" s="665" t="s">
        <v>549</v>
      </c>
      <c r="C169" s="666" t="s">
        <v>553</v>
      </c>
      <c r="D169" s="667" t="s">
        <v>2804</v>
      </c>
      <c r="E169" s="666" t="s">
        <v>567</v>
      </c>
      <c r="F169" s="667" t="s">
        <v>2808</v>
      </c>
      <c r="G169" s="666" t="s">
        <v>610</v>
      </c>
      <c r="H169" s="666" t="s">
        <v>1166</v>
      </c>
      <c r="I169" s="666" t="s">
        <v>1167</v>
      </c>
      <c r="J169" s="666" t="s">
        <v>1168</v>
      </c>
      <c r="K169" s="666" t="s">
        <v>1169</v>
      </c>
      <c r="L169" s="668">
        <v>49.439999999999991</v>
      </c>
      <c r="M169" s="668">
        <v>2</v>
      </c>
      <c r="N169" s="669">
        <v>98.879999999999981</v>
      </c>
    </row>
    <row r="170" spans="1:14" ht="14.4" customHeight="1" x14ac:dyDescent="0.3">
      <c r="A170" s="664" t="s">
        <v>548</v>
      </c>
      <c r="B170" s="665" t="s">
        <v>549</v>
      </c>
      <c r="C170" s="666" t="s">
        <v>553</v>
      </c>
      <c r="D170" s="667" t="s">
        <v>2804</v>
      </c>
      <c r="E170" s="666" t="s">
        <v>567</v>
      </c>
      <c r="F170" s="667" t="s">
        <v>2808</v>
      </c>
      <c r="G170" s="666" t="s">
        <v>610</v>
      </c>
      <c r="H170" s="666" t="s">
        <v>1170</v>
      </c>
      <c r="I170" s="666" t="s">
        <v>952</v>
      </c>
      <c r="J170" s="666" t="s">
        <v>1171</v>
      </c>
      <c r="K170" s="666"/>
      <c r="L170" s="668">
        <v>132.20453942800788</v>
      </c>
      <c r="M170" s="668">
        <v>1</v>
      </c>
      <c r="N170" s="669">
        <v>132.20453942800788</v>
      </c>
    </row>
    <row r="171" spans="1:14" ht="14.4" customHeight="1" x14ac:dyDescent="0.3">
      <c r="A171" s="664" t="s">
        <v>548</v>
      </c>
      <c r="B171" s="665" t="s">
        <v>549</v>
      </c>
      <c r="C171" s="666" t="s">
        <v>553</v>
      </c>
      <c r="D171" s="667" t="s">
        <v>2804</v>
      </c>
      <c r="E171" s="666" t="s">
        <v>567</v>
      </c>
      <c r="F171" s="667" t="s">
        <v>2808</v>
      </c>
      <c r="G171" s="666" t="s">
        <v>610</v>
      </c>
      <c r="H171" s="666" t="s">
        <v>1172</v>
      </c>
      <c r="I171" s="666" t="s">
        <v>952</v>
      </c>
      <c r="J171" s="666" t="s">
        <v>1173</v>
      </c>
      <c r="K171" s="666"/>
      <c r="L171" s="668">
        <v>112.58947368421052</v>
      </c>
      <c r="M171" s="668">
        <v>19</v>
      </c>
      <c r="N171" s="669">
        <v>2139.1999999999998</v>
      </c>
    </row>
    <row r="172" spans="1:14" ht="14.4" customHeight="1" x14ac:dyDescent="0.3">
      <c r="A172" s="664" t="s">
        <v>548</v>
      </c>
      <c r="B172" s="665" t="s">
        <v>549</v>
      </c>
      <c r="C172" s="666" t="s">
        <v>553</v>
      </c>
      <c r="D172" s="667" t="s">
        <v>2804</v>
      </c>
      <c r="E172" s="666" t="s">
        <v>567</v>
      </c>
      <c r="F172" s="667" t="s">
        <v>2808</v>
      </c>
      <c r="G172" s="666" t="s">
        <v>610</v>
      </c>
      <c r="H172" s="666" t="s">
        <v>1174</v>
      </c>
      <c r="I172" s="666" t="s">
        <v>952</v>
      </c>
      <c r="J172" s="666" t="s">
        <v>1175</v>
      </c>
      <c r="K172" s="666"/>
      <c r="L172" s="668">
        <v>148.23999149753379</v>
      </c>
      <c r="M172" s="668">
        <v>13</v>
      </c>
      <c r="N172" s="669">
        <v>1927.1198894679392</v>
      </c>
    </row>
    <row r="173" spans="1:14" ht="14.4" customHeight="1" x14ac:dyDescent="0.3">
      <c r="A173" s="664" t="s">
        <v>548</v>
      </c>
      <c r="B173" s="665" t="s">
        <v>549</v>
      </c>
      <c r="C173" s="666" t="s">
        <v>553</v>
      </c>
      <c r="D173" s="667" t="s">
        <v>2804</v>
      </c>
      <c r="E173" s="666" t="s">
        <v>567</v>
      </c>
      <c r="F173" s="667" t="s">
        <v>2808</v>
      </c>
      <c r="G173" s="666" t="s">
        <v>610</v>
      </c>
      <c r="H173" s="666" t="s">
        <v>1176</v>
      </c>
      <c r="I173" s="666" t="s">
        <v>1177</v>
      </c>
      <c r="J173" s="666" t="s">
        <v>1178</v>
      </c>
      <c r="K173" s="666" t="s">
        <v>1179</v>
      </c>
      <c r="L173" s="668">
        <v>180.16000000000003</v>
      </c>
      <c r="M173" s="668">
        <v>1</v>
      </c>
      <c r="N173" s="669">
        <v>180.16000000000003</v>
      </c>
    </row>
    <row r="174" spans="1:14" ht="14.4" customHeight="1" x14ac:dyDescent="0.3">
      <c r="A174" s="664" t="s">
        <v>548</v>
      </c>
      <c r="B174" s="665" t="s">
        <v>549</v>
      </c>
      <c r="C174" s="666" t="s">
        <v>553</v>
      </c>
      <c r="D174" s="667" t="s">
        <v>2804</v>
      </c>
      <c r="E174" s="666" t="s">
        <v>567</v>
      </c>
      <c r="F174" s="667" t="s">
        <v>2808</v>
      </c>
      <c r="G174" s="666" t="s">
        <v>610</v>
      </c>
      <c r="H174" s="666" t="s">
        <v>1180</v>
      </c>
      <c r="I174" s="666" t="s">
        <v>1181</v>
      </c>
      <c r="J174" s="666" t="s">
        <v>1182</v>
      </c>
      <c r="K174" s="666" t="s">
        <v>1183</v>
      </c>
      <c r="L174" s="668">
        <v>108.43097286659864</v>
      </c>
      <c r="M174" s="668">
        <v>20</v>
      </c>
      <c r="N174" s="669">
        <v>2168.6194573319726</v>
      </c>
    </row>
    <row r="175" spans="1:14" ht="14.4" customHeight="1" x14ac:dyDescent="0.3">
      <c r="A175" s="664" t="s">
        <v>548</v>
      </c>
      <c r="B175" s="665" t="s">
        <v>549</v>
      </c>
      <c r="C175" s="666" t="s">
        <v>553</v>
      </c>
      <c r="D175" s="667" t="s">
        <v>2804</v>
      </c>
      <c r="E175" s="666" t="s">
        <v>567</v>
      </c>
      <c r="F175" s="667" t="s">
        <v>2808</v>
      </c>
      <c r="G175" s="666" t="s">
        <v>610</v>
      </c>
      <c r="H175" s="666" t="s">
        <v>1184</v>
      </c>
      <c r="I175" s="666" t="s">
        <v>1185</v>
      </c>
      <c r="J175" s="666" t="s">
        <v>651</v>
      </c>
      <c r="K175" s="666" t="s">
        <v>1186</v>
      </c>
      <c r="L175" s="668">
        <v>69.606064884270793</v>
      </c>
      <c r="M175" s="668">
        <v>36</v>
      </c>
      <c r="N175" s="669">
        <v>2505.8183358337487</v>
      </c>
    </row>
    <row r="176" spans="1:14" ht="14.4" customHeight="1" x14ac:dyDescent="0.3">
      <c r="A176" s="664" t="s">
        <v>548</v>
      </c>
      <c r="B176" s="665" t="s">
        <v>549</v>
      </c>
      <c r="C176" s="666" t="s">
        <v>553</v>
      </c>
      <c r="D176" s="667" t="s">
        <v>2804</v>
      </c>
      <c r="E176" s="666" t="s">
        <v>567</v>
      </c>
      <c r="F176" s="667" t="s">
        <v>2808</v>
      </c>
      <c r="G176" s="666" t="s">
        <v>610</v>
      </c>
      <c r="H176" s="666" t="s">
        <v>1187</v>
      </c>
      <c r="I176" s="666" t="s">
        <v>1188</v>
      </c>
      <c r="J176" s="666" t="s">
        <v>1189</v>
      </c>
      <c r="K176" s="666" t="s">
        <v>668</v>
      </c>
      <c r="L176" s="668">
        <v>40.780000000000044</v>
      </c>
      <c r="M176" s="668">
        <v>1</v>
      </c>
      <c r="N176" s="669">
        <v>40.780000000000044</v>
      </c>
    </row>
    <row r="177" spans="1:14" ht="14.4" customHeight="1" x14ac:dyDescent="0.3">
      <c r="A177" s="664" t="s">
        <v>548</v>
      </c>
      <c r="B177" s="665" t="s">
        <v>549</v>
      </c>
      <c r="C177" s="666" t="s">
        <v>553</v>
      </c>
      <c r="D177" s="667" t="s">
        <v>2804</v>
      </c>
      <c r="E177" s="666" t="s">
        <v>567</v>
      </c>
      <c r="F177" s="667" t="s">
        <v>2808</v>
      </c>
      <c r="G177" s="666" t="s">
        <v>610</v>
      </c>
      <c r="H177" s="666" t="s">
        <v>1190</v>
      </c>
      <c r="I177" s="666" t="s">
        <v>1191</v>
      </c>
      <c r="J177" s="666" t="s">
        <v>1192</v>
      </c>
      <c r="K177" s="666" t="s">
        <v>1193</v>
      </c>
      <c r="L177" s="668">
        <v>1333.0899999999995</v>
      </c>
      <c r="M177" s="668">
        <v>1</v>
      </c>
      <c r="N177" s="669">
        <v>1333.0899999999995</v>
      </c>
    </row>
    <row r="178" spans="1:14" ht="14.4" customHeight="1" x14ac:dyDescent="0.3">
      <c r="A178" s="664" t="s">
        <v>548</v>
      </c>
      <c r="B178" s="665" t="s">
        <v>549</v>
      </c>
      <c r="C178" s="666" t="s">
        <v>553</v>
      </c>
      <c r="D178" s="667" t="s">
        <v>2804</v>
      </c>
      <c r="E178" s="666" t="s">
        <v>567</v>
      </c>
      <c r="F178" s="667" t="s">
        <v>2808</v>
      </c>
      <c r="G178" s="666" t="s">
        <v>610</v>
      </c>
      <c r="H178" s="666" t="s">
        <v>1194</v>
      </c>
      <c r="I178" s="666" t="s">
        <v>1195</v>
      </c>
      <c r="J178" s="666" t="s">
        <v>1196</v>
      </c>
      <c r="K178" s="666" t="s">
        <v>1197</v>
      </c>
      <c r="L178" s="668">
        <v>1037.7490501784957</v>
      </c>
      <c r="M178" s="668">
        <v>3</v>
      </c>
      <c r="N178" s="669">
        <v>3113.247150535487</v>
      </c>
    </row>
    <row r="179" spans="1:14" ht="14.4" customHeight="1" x14ac:dyDescent="0.3">
      <c r="A179" s="664" t="s">
        <v>548</v>
      </c>
      <c r="B179" s="665" t="s">
        <v>549</v>
      </c>
      <c r="C179" s="666" t="s">
        <v>553</v>
      </c>
      <c r="D179" s="667" t="s">
        <v>2804</v>
      </c>
      <c r="E179" s="666" t="s">
        <v>567</v>
      </c>
      <c r="F179" s="667" t="s">
        <v>2808</v>
      </c>
      <c r="G179" s="666" t="s">
        <v>610</v>
      </c>
      <c r="H179" s="666" t="s">
        <v>1198</v>
      </c>
      <c r="I179" s="666" t="s">
        <v>1199</v>
      </c>
      <c r="J179" s="666" t="s">
        <v>593</v>
      </c>
      <c r="K179" s="666" t="s">
        <v>1200</v>
      </c>
      <c r="L179" s="668">
        <v>85.749999999999986</v>
      </c>
      <c r="M179" s="668">
        <v>13</v>
      </c>
      <c r="N179" s="669">
        <v>1114.7499999999998</v>
      </c>
    </row>
    <row r="180" spans="1:14" ht="14.4" customHeight="1" x14ac:dyDescent="0.3">
      <c r="A180" s="664" t="s">
        <v>548</v>
      </c>
      <c r="B180" s="665" t="s">
        <v>549</v>
      </c>
      <c r="C180" s="666" t="s">
        <v>553</v>
      </c>
      <c r="D180" s="667" t="s">
        <v>2804</v>
      </c>
      <c r="E180" s="666" t="s">
        <v>567</v>
      </c>
      <c r="F180" s="667" t="s">
        <v>2808</v>
      </c>
      <c r="G180" s="666" t="s">
        <v>610</v>
      </c>
      <c r="H180" s="666" t="s">
        <v>1201</v>
      </c>
      <c r="I180" s="666" t="s">
        <v>952</v>
      </c>
      <c r="J180" s="666" t="s">
        <v>1202</v>
      </c>
      <c r="K180" s="666"/>
      <c r="L180" s="668">
        <v>57.18968787611179</v>
      </c>
      <c r="M180" s="668">
        <v>8</v>
      </c>
      <c r="N180" s="669">
        <v>457.51750300889432</v>
      </c>
    </row>
    <row r="181" spans="1:14" ht="14.4" customHeight="1" x14ac:dyDescent="0.3">
      <c r="A181" s="664" t="s">
        <v>548</v>
      </c>
      <c r="B181" s="665" t="s">
        <v>549</v>
      </c>
      <c r="C181" s="666" t="s">
        <v>553</v>
      </c>
      <c r="D181" s="667" t="s">
        <v>2804</v>
      </c>
      <c r="E181" s="666" t="s">
        <v>567</v>
      </c>
      <c r="F181" s="667" t="s">
        <v>2808</v>
      </c>
      <c r="G181" s="666" t="s">
        <v>610</v>
      </c>
      <c r="H181" s="666" t="s">
        <v>1203</v>
      </c>
      <c r="I181" s="666" t="s">
        <v>952</v>
      </c>
      <c r="J181" s="666" t="s">
        <v>1204</v>
      </c>
      <c r="K181" s="666"/>
      <c r="L181" s="668">
        <v>95.432811812949552</v>
      </c>
      <c r="M181" s="668">
        <v>4</v>
      </c>
      <c r="N181" s="669">
        <v>381.73124725179821</v>
      </c>
    </row>
    <row r="182" spans="1:14" ht="14.4" customHeight="1" x14ac:dyDescent="0.3">
      <c r="A182" s="664" t="s">
        <v>548</v>
      </c>
      <c r="B182" s="665" t="s">
        <v>549</v>
      </c>
      <c r="C182" s="666" t="s">
        <v>553</v>
      </c>
      <c r="D182" s="667" t="s">
        <v>2804</v>
      </c>
      <c r="E182" s="666" t="s">
        <v>567</v>
      </c>
      <c r="F182" s="667" t="s">
        <v>2808</v>
      </c>
      <c r="G182" s="666" t="s">
        <v>610</v>
      </c>
      <c r="H182" s="666" t="s">
        <v>1205</v>
      </c>
      <c r="I182" s="666" t="s">
        <v>1206</v>
      </c>
      <c r="J182" s="666" t="s">
        <v>1207</v>
      </c>
      <c r="K182" s="666" t="s">
        <v>1208</v>
      </c>
      <c r="L182" s="668">
        <v>257.89999999999998</v>
      </c>
      <c r="M182" s="668">
        <v>10</v>
      </c>
      <c r="N182" s="669">
        <v>2579</v>
      </c>
    </row>
    <row r="183" spans="1:14" ht="14.4" customHeight="1" x14ac:dyDescent="0.3">
      <c r="A183" s="664" t="s">
        <v>548</v>
      </c>
      <c r="B183" s="665" t="s">
        <v>549</v>
      </c>
      <c r="C183" s="666" t="s">
        <v>553</v>
      </c>
      <c r="D183" s="667" t="s">
        <v>2804</v>
      </c>
      <c r="E183" s="666" t="s">
        <v>567</v>
      </c>
      <c r="F183" s="667" t="s">
        <v>2808</v>
      </c>
      <c r="G183" s="666" t="s">
        <v>610</v>
      </c>
      <c r="H183" s="666" t="s">
        <v>1209</v>
      </c>
      <c r="I183" s="666" t="s">
        <v>1210</v>
      </c>
      <c r="J183" s="666" t="s">
        <v>1211</v>
      </c>
      <c r="K183" s="666" t="s">
        <v>1212</v>
      </c>
      <c r="L183" s="668">
        <v>109.76000000000002</v>
      </c>
      <c r="M183" s="668">
        <v>2</v>
      </c>
      <c r="N183" s="669">
        <v>219.52000000000004</v>
      </c>
    </row>
    <row r="184" spans="1:14" ht="14.4" customHeight="1" x14ac:dyDescent="0.3">
      <c r="A184" s="664" t="s">
        <v>548</v>
      </c>
      <c r="B184" s="665" t="s">
        <v>549</v>
      </c>
      <c r="C184" s="666" t="s">
        <v>553</v>
      </c>
      <c r="D184" s="667" t="s">
        <v>2804</v>
      </c>
      <c r="E184" s="666" t="s">
        <v>567</v>
      </c>
      <c r="F184" s="667" t="s">
        <v>2808</v>
      </c>
      <c r="G184" s="666" t="s">
        <v>610</v>
      </c>
      <c r="H184" s="666" t="s">
        <v>1213</v>
      </c>
      <c r="I184" s="666" t="s">
        <v>1214</v>
      </c>
      <c r="J184" s="666" t="s">
        <v>1215</v>
      </c>
      <c r="K184" s="666" t="s">
        <v>1216</v>
      </c>
      <c r="L184" s="668">
        <v>58.87</v>
      </c>
      <c r="M184" s="668">
        <v>1</v>
      </c>
      <c r="N184" s="669">
        <v>58.87</v>
      </c>
    </row>
    <row r="185" spans="1:14" ht="14.4" customHeight="1" x14ac:dyDescent="0.3">
      <c r="A185" s="664" t="s">
        <v>548</v>
      </c>
      <c r="B185" s="665" t="s">
        <v>549</v>
      </c>
      <c r="C185" s="666" t="s">
        <v>553</v>
      </c>
      <c r="D185" s="667" t="s">
        <v>2804</v>
      </c>
      <c r="E185" s="666" t="s">
        <v>567</v>
      </c>
      <c r="F185" s="667" t="s">
        <v>2808</v>
      </c>
      <c r="G185" s="666" t="s">
        <v>610</v>
      </c>
      <c r="H185" s="666" t="s">
        <v>1217</v>
      </c>
      <c r="I185" s="666" t="s">
        <v>1218</v>
      </c>
      <c r="J185" s="666" t="s">
        <v>1219</v>
      </c>
      <c r="K185" s="666" t="s">
        <v>1220</v>
      </c>
      <c r="L185" s="668">
        <v>98.127499999999998</v>
      </c>
      <c r="M185" s="668">
        <v>8</v>
      </c>
      <c r="N185" s="669">
        <v>785.02</v>
      </c>
    </row>
    <row r="186" spans="1:14" ht="14.4" customHeight="1" x14ac:dyDescent="0.3">
      <c r="A186" s="664" t="s">
        <v>548</v>
      </c>
      <c r="B186" s="665" t="s">
        <v>549</v>
      </c>
      <c r="C186" s="666" t="s">
        <v>553</v>
      </c>
      <c r="D186" s="667" t="s">
        <v>2804</v>
      </c>
      <c r="E186" s="666" t="s">
        <v>567</v>
      </c>
      <c r="F186" s="667" t="s">
        <v>2808</v>
      </c>
      <c r="G186" s="666" t="s">
        <v>610</v>
      </c>
      <c r="H186" s="666" t="s">
        <v>1221</v>
      </c>
      <c r="I186" s="666" t="s">
        <v>1222</v>
      </c>
      <c r="J186" s="666" t="s">
        <v>1223</v>
      </c>
      <c r="K186" s="666" t="s">
        <v>1224</v>
      </c>
      <c r="L186" s="668">
        <v>1050.1800000000005</v>
      </c>
      <c r="M186" s="668">
        <v>3</v>
      </c>
      <c r="N186" s="669">
        <v>3150.5400000000018</v>
      </c>
    </row>
    <row r="187" spans="1:14" ht="14.4" customHeight="1" x14ac:dyDescent="0.3">
      <c r="A187" s="664" t="s">
        <v>548</v>
      </c>
      <c r="B187" s="665" t="s">
        <v>549</v>
      </c>
      <c r="C187" s="666" t="s">
        <v>553</v>
      </c>
      <c r="D187" s="667" t="s">
        <v>2804</v>
      </c>
      <c r="E187" s="666" t="s">
        <v>567</v>
      </c>
      <c r="F187" s="667" t="s">
        <v>2808</v>
      </c>
      <c r="G187" s="666" t="s">
        <v>610</v>
      </c>
      <c r="H187" s="666" t="s">
        <v>1225</v>
      </c>
      <c r="I187" s="666" t="s">
        <v>1225</v>
      </c>
      <c r="J187" s="666" t="s">
        <v>1226</v>
      </c>
      <c r="K187" s="666" t="s">
        <v>1227</v>
      </c>
      <c r="L187" s="668">
        <v>133.94000000000003</v>
      </c>
      <c r="M187" s="668">
        <v>3</v>
      </c>
      <c r="N187" s="669">
        <v>401.82000000000005</v>
      </c>
    </row>
    <row r="188" spans="1:14" ht="14.4" customHeight="1" x14ac:dyDescent="0.3">
      <c r="A188" s="664" t="s">
        <v>548</v>
      </c>
      <c r="B188" s="665" t="s">
        <v>549</v>
      </c>
      <c r="C188" s="666" t="s">
        <v>553</v>
      </c>
      <c r="D188" s="667" t="s">
        <v>2804</v>
      </c>
      <c r="E188" s="666" t="s">
        <v>567</v>
      </c>
      <c r="F188" s="667" t="s">
        <v>2808</v>
      </c>
      <c r="G188" s="666" t="s">
        <v>610</v>
      </c>
      <c r="H188" s="666" t="s">
        <v>1228</v>
      </c>
      <c r="I188" s="666" t="s">
        <v>1229</v>
      </c>
      <c r="J188" s="666" t="s">
        <v>1230</v>
      </c>
      <c r="K188" s="666" t="s">
        <v>1231</v>
      </c>
      <c r="L188" s="668">
        <v>537.86952345556119</v>
      </c>
      <c r="M188" s="668">
        <v>2</v>
      </c>
      <c r="N188" s="669">
        <v>1075.7390469111224</v>
      </c>
    </row>
    <row r="189" spans="1:14" ht="14.4" customHeight="1" x14ac:dyDescent="0.3">
      <c r="A189" s="664" t="s">
        <v>548</v>
      </c>
      <c r="B189" s="665" t="s">
        <v>549</v>
      </c>
      <c r="C189" s="666" t="s">
        <v>553</v>
      </c>
      <c r="D189" s="667" t="s">
        <v>2804</v>
      </c>
      <c r="E189" s="666" t="s">
        <v>567</v>
      </c>
      <c r="F189" s="667" t="s">
        <v>2808</v>
      </c>
      <c r="G189" s="666" t="s">
        <v>610</v>
      </c>
      <c r="H189" s="666" t="s">
        <v>1232</v>
      </c>
      <c r="I189" s="666" t="s">
        <v>1233</v>
      </c>
      <c r="J189" s="666" t="s">
        <v>1230</v>
      </c>
      <c r="K189" s="666" t="s">
        <v>1234</v>
      </c>
      <c r="L189" s="668">
        <v>312.84000000000003</v>
      </c>
      <c r="M189" s="668">
        <v>1</v>
      </c>
      <c r="N189" s="669">
        <v>312.84000000000003</v>
      </c>
    </row>
    <row r="190" spans="1:14" ht="14.4" customHeight="1" x14ac:dyDescent="0.3">
      <c r="A190" s="664" t="s">
        <v>548</v>
      </c>
      <c r="B190" s="665" t="s">
        <v>549</v>
      </c>
      <c r="C190" s="666" t="s">
        <v>553</v>
      </c>
      <c r="D190" s="667" t="s">
        <v>2804</v>
      </c>
      <c r="E190" s="666" t="s">
        <v>567</v>
      </c>
      <c r="F190" s="667" t="s">
        <v>2808</v>
      </c>
      <c r="G190" s="666" t="s">
        <v>610</v>
      </c>
      <c r="H190" s="666" t="s">
        <v>1235</v>
      </c>
      <c r="I190" s="666" t="s">
        <v>1236</v>
      </c>
      <c r="J190" s="666" t="s">
        <v>1237</v>
      </c>
      <c r="K190" s="666" t="s">
        <v>1238</v>
      </c>
      <c r="L190" s="668">
        <v>31.460015779216956</v>
      </c>
      <c r="M190" s="668">
        <v>4</v>
      </c>
      <c r="N190" s="669">
        <v>125.84006311686782</v>
      </c>
    </row>
    <row r="191" spans="1:14" ht="14.4" customHeight="1" x14ac:dyDescent="0.3">
      <c r="A191" s="664" t="s">
        <v>548</v>
      </c>
      <c r="B191" s="665" t="s">
        <v>549</v>
      </c>
      <c r="C191" s="666" t="s">
        <v>553</v>
      </c>
      <c r="D191" s="667" t="s">
        <v>2804</v>
      </c>
      <c r="E191" s="666" t="s">
        <v>567</v>
      </c>
      <c r="F191" s="667" t="s">
        <v>2808</v>
      </c>
      <c r="G191" s="666" t="s">
        <v>610</v>
      </c>
      <c r="H191" s="666" t="s">
        <v>1239</v>
      </c>
      <c r="I191" s="666" t="s">
        <v>1240</v>
      </c>
      <c r="J191" s="666" t="s">
        <v>1241</v>
      </c>
      <c r="K191" s="666" t="s">
        <v>1242</v>
      </c>
      <c r="L191" s="668">
        <v>52.589999999999996</v>
      </c>
      <c r="M191" s="668">
        <v>2</v>
      </c>
      <c r="N191" s="669">
        <v>105.17999999999999</v>
      </c>
    </row>
    <row r="192" spans="1:14" ht="14.4" customHeight="1" x14ac:dyDescent="0.3">
      <c r="A192" s="664" t="s">
        <v>548</v>
      </c>
      <c r="B192" s="665" t="s">
        <v>549</v>
      </c>
      <c r="C192" s="666" t="s">
        <v>553</v>
      </c>
      <c r="D192" s="667" t="s">
        <v>2804</v>
      </c>
      <c r="E192" s="666" t="s">
        <v>567</v>
      </c>
      <c r="F192" s="667" t="s">
        <v>2808</v>
      </c>
      <c r="G192" s="666" t="s">
        <v>610</v>
      </c>
      <c r="H192" s="666" t="s">
        <v>1243</v>
      </c>
      <c r="I192" s="666" t="s">
        <v>1244</v>
      </c>
      <c r="J192" s="666" t="s">
        <v>1245</v>
      </c>
      <c r="K192" s="666" t="s">
        <v>1246</v>
      </c>
      <c r="L192" s="668">
        <v>34.490000000000009</v>
      </c>
      <c r="M192" s="668">
        <v>3</v>
      </c>
      <c r="N192" s="669">
        <v>103.47000000000003</v>
      </c>
    </row>
    <row r="193" spans="1:14" ht="14.4" customHeight="1" x14ac:dyDescent="0.3">
      <c r="A193" s="664" t="s">
        <v>548</v>
      </c>
      <c r="B193" s="665" t="s">
        <v>549</v>
      </c>
      <c r="C193" s="666" t="s">
        <v>553</v>
      </c>
      <c r="D193" s="667" t="s">
        <v>2804</v>
      </c>
      <c r="E193" s="666" t="s">
        <v>567</v>
      </c>
      <c r="F193" s="667" t="s">
        <v>2808</v>
      </c>
      <c r="G193" s="666" t="s">
        <v>610</v>
      </c>
      <c r="H193" s="666" t="s">
        <v>1247</v>
      </c>
      <c r="I193" s="666" t="s">
        <v>1248</v>
      </c>
      <c r="J193" s="666" t="s">
        <v>1249</v>
      </c>
      <c r="K193" s="666" t="s">
        <v>1250</v>
      </c>
      <c r="L193" s="668">
        <v>104.06999999999998</v>
      </c>
      <c r="M193" s="668">
        <v>10</v>
      </c>
      <c r="N193" s="669">
        <v>1040.6999999999998</v>
      </c>
    </row>
    <row r="194" spans="1:14" ht="14.4" customHeight="1" x14ac:dyDescent="0.3">
      <c r="A194" s="664" t="s">
        <v>548</v>
      </c>
      <c r="B194" s="665" t="s">
        <v>549</v>
      </c>
      <c r="C194" s="666" t="s">
        <v>553</v>
      </c>
      <c r="D194" s="667" t="s">
        <v>2804</v>
      </c>
      <c r="E194" s="666" t="s">
        <v>567</v>
      </c>
      <c r="F194" s="667" t="s">
        <v>2808</v>
      </c>
      <c r="G194" s="666" t="s">
        <v>610</v>
      </c>
      <c r="H194" s="666" t="s">
        <v>1251</v>
      </c>
      <c r="I194" s="666" t="s">
        <v>1252</v>
      </c>
      <c r="J194" s="666" t="s">
        <v>1253</v>
      </c>
      <c r="K194" s="666" t="s">
        <v>1254</v>
      </c>
      <c r="L194" s="668">
        <v>48.4</v>
      </c>
      <c r="M194" s="668">
        <v>6</v>
      </c>
      <c r="N194" s="669">
        <v>290.39999999999998</v>
      </c>
    </row>
    <row r="195" spans="1:14" ht="14.4" customHeight="1" x14ac:dyDescent="0.3">
      <c r="A195" s="664" t="s">
        <v>548</v>
      </c>
      <c r="B195" s="665" t="s">
        <v>549</v>
      </c>
      <c r="C195" s="666" t="s">
        <v>553</v>
      </c>
      <c r="D195" s="667" t="s">
        <v>2804</v>
      </c>
      <c r="E195" s="666" t="s">
        <v>567</v>
      </c>
      <c r="F195" s="667" t="s">
        <v>2808</v>
      </c>
      <c r="G195" s="666" t="s">
        <v>610</v>
      </c>
      <c r="H195" s="666" t="s">
        <v>1255</v>
      </c>
      <c r="I195" s="666" t="s">
        <v>1256</v>
      </c>
      <c r="J195" s="666" t="s">
        <v>1257</v>
      </c>
      <c r="K195" s="666" t="s">
        <v>1258</v>
      </c>
      <c r="L195" s="668">
        <v>47.54</v>
      </c>
      <c r="M195" s="668">
        <v>2</v>
      </c>
      <c r="N195" s="669">
        <v>95.08</v>
      </c>
    </row>
    <row r="196" spans="1:14" ht="14.4" customHeight="1" x14ac:dyDescent="0.3">
      <c r="A196" s="664" t="s">
        <v>548</v>
      </c>
      <c r="B196" s="665" t="s">
        <v>549</v>
      </c>
      <c r="C196" s="666" t="s">
        <v>553</v>
      </c>
      <c r="D196" s="667" t="s">
        <v>2804</v>
      </c>
      <c r="E196" s="666" t="s">
        <v>567</v>
      </c>
      <c r="F196" s="667" t="s">
        <v>2808</v>
      </c>
      <c r="G196" s="666" t="s">
        <v>610</v>
      </c>
      <c r="H196" s="666" t="s">
        <v>1259</v>
      </c>
      <c r="I196" s="666" t="s">
        <v>1259</v>
      </c>
      <c r="J196" s="666" t="s">
        <v>1260</v>
      </c>
      <c r="K196" s="666" t="s">
        <v>586</v>
      </c>
      <c r="L196" s="668">
        <v>953.33999999999992</v>
      </c>
      <c r="M196" s="668">
        <v>2</v>
      </c>
      <c r="N196" s="669">
        <v>1906.6799999999998</v>
      </c>
    </row>
    <row r="197" spans="1:14" ht="14.4" customHeight="1" x14ac:dyDescent="0.3">
      <c r="A197" s="664" t="s">
        <v>548</v>
      </c>
      <c r="B197" s="665" t="s">
        <v>549</v>
      </c>
      <c r="C197" s="666" t="s">
        <v>553</v>
      </c>
      <c r="D197" s="667" t="s">
        <v>2804</v>
      </c>
      <c r="E197" s="666" t="s">
        <v>567</v>
      </c>
      <c r="F197" s="667" t="s">
        <v>2808</v>
      </c>
      <c r="G197" s="666" t="s">
        <v>610</v>
      </c>
      <c r="H197" s="666" t="s">
        <v>1261</v>
      </c>
      <c r="I197" s="666" t="s">
        <v>1262</v>
      </c>
      <c r="J197" s="666" t="s">
        <v>1263</v>
      </c>
      <c r="K197" s="666" t="s">
        <v>1264</v>
      </c>
      <c r="L197" s="668">
        <v>105.81000000000002</v>
      </c>
      <c r="M197" s="668">
        <v>26</v>
      </c>
      <c r="N197" s="669">
        <v>2751.0600000000004</v>
      </c>
    </row>
    <row r="198" spans="1:14" ht="14.4" customHeight="1" x14ac:dyDescent="0.3">
      <c r="A198" s="664" t="s">
        <v>548</v>
      </c>
      <c r="B198" s="665" t="s">
        <v>549</v>
      </c>
      <c r="C198" s="666" t="s">
        <v>553</v>
      </c>
      <c r="D198" s="667" t="s">
        <v>2804</v>
      </c>
      <c r="E198" s="666" t="s">
        <v>567</v>
      </c>
      <c r="F198" s="667" t="s">
        <v>2808</v>
      </c>
      <c r="G198" s="666" t="s">
        <v>610</v>
      </c>
      <c r="H198" s="666" t="s">
        <v>1265</v>
      </c>
      <c r="I198" s="666" t="s">
        <v>1266</v>
      </c>
      <c r="J198" s="666" t="s">
        <v>1267</v>
      </c>
      <c r="K198" s="666" t="s">
        <v>694</v>
      </c>
      <c r="L198" s="668">
        <v>105.48999999999991</v>
      </c>
      <c r="M198" s="668">
        <v>1</v>
      </c>
      <c r="N198" s="669">
        <v>105.48999999999991</v>
      </c>
    </row>
    <row r="199" spans="1:14" ht="14.4" customHeight="1" x14ac:dyDescent="0.3">
      <c r="A199" s="664" t="s">
        <v>548</v>
      </c>
      <c r="B199" s="665" t="s">
        <v>549</v>
      </c>
      <c r="C199" s="666" t="s">
        <v>553</v>
      </c>
      <c r="D199" s="667" t="s">
        <v>2804</v>
      </c>
      <c r="E199" s="666" t="s">
        <v>567</v>
      </c>
      <c r="F199" s="667" t="s">
        <v>2808</v>
      </c>
      <c r="G199" s="666" t="s">
        <v>610</v>
      </c>
      <c r="H199" s="666" t="s">
        <v>1268</v>
      </c>
      <c r="I199" s="666" t="s">
        <v>952</v>
      </c>
      <c r="J199" s="666" t="s">
        <v>1269</v>
      </c>
      <c r="K199" s="666"/>
      <c r="L199" s="668">
        <v>105.17</v>
      </c>
      <c r="M199" s="668">
        <v>3</v>
      </c>
      <c r="N199" s="669">
        <v>315.51</v>
      </c>
    </row>
    <row r="200" spans="1:14" ht="14.4" customHeight="1" x14ac:dyDescent="0.3">
      <c r="A200" s="664" t="s">
        <v>548</v>
      </c>
      <c r="B200" s="665" t="s">
        <v>549</v>
      </c>
      <c r="C200" s="666" t="s">
        <v>553</v>
      </c>
      <c r="D200" s="667" t="s">
        <v>2804</v>
      </c>
      <c r="E200" s="666" t="s">
        <v>567</v>
      </c>
      <c r="F200" s="667" t="s">
        <v>2808</v>
      </c>
      <c r="G200" s="666" t="s">
        <v>610</v>
      </c>
      <c r="H200" s="666" t="s">
        <v>1270</v>
      </c>
      <c r="I200" s="666" t="s">
        <v>952</v>
      </c>
      <c r="J200" s="666" t="s">
        <v>1271</v>
      </c>
      <c r="K200" s="666"/>
      <c r="L200" s="668">
        <v>147.49999999999997</v>
      </c>
      <c r="M200" s="668">
        <v>2</v>
      </c>
      <c r="N200" s="669">
        <v>294.99999999999994</v>
      </c>
    </row>
    <row r="201" spans="1:14" ht="14.4" customHeight="1" x14ac:dyDescent="0.3">
      <c r="A201" s="664" t="s">
        <v>548</v>
      </c>
      <c r="B201" s="665" t="s">
        <v>549</v>
      </c>
      <c r="C201" s="666" t="s">
        <v>553</v>
      </c>
      <c r="D201" s="667" t="s">
        <v>2804</v>
      </c>
      <c r="E201" s="666" t="s">
        <v>567</v>
      </c>
      <c r="F201" s="667" t="s">
        <v>2808</v>
      </c>
      <c r="G201" s="666" t="s">
        <v>610</v>
      </c>
      <c r="H201" s="666" t="s">
        <v>1272</v>
      </c>
      <c r="I201" s="666" t="s">
        <v>1272</v>
      </c>
      <c r="J201" s="666" t="s">
        <v>1273</v>
      </c>
      <c r="K201" s="666" t="s">
        <v>1274</v>
      </c>
      <c r="L201" s="668">
        <v>220.29999999999995</v>
      </c>
      <c r="M201" s="668">
        <v>2</v>
      </c>
      <c r="N201" s="669">
        <v>440.59999999999991</v>
      </c>
    </row>
    <row r="202" spans="1:14" ht="14.4" customHeight="1" x14ac:dyDescent="0.3">
      <c r="A202" s="664" t="s">
        <v>548</v>
      </c>
      <c r="B202" s="665" t="s">
        <v>549</v>
      </c>
      <c r="C202" s="666" t="s">
        <v>553</v>
      </c>
      <c r="D202" s="667" t="s">
        <v>2804</v>
      </c>
      <c r="E202" s="666" t="s">
        <v>567</v>
      </c>
      <c r="F202" s="667" t="s">
        <v>2808</v>
      </c>
      <c r="G202" s="666" t="s">
        <v>610</v>
      </c>
      <c r="H202" s="666" t="s">
        <v>1275</v>
      </c>
      <c r="I202" s="666" t="s">
        <v>1276</v>
      </c>
      <c r="J202" s="666" t="s">
        <v>1277</v>
      </c>
      <c r="K202" s="666" t="s">
        <v>1278</v>
      </c>
      <c r="L202" s="668">
        <v>112.410521751026</v>
      </c>
      <c r="M202" s="668">
        <v>40</v>
      </c>
      <c r="N202" s="669">
        <v>4496.42087004104</v>
      </c>
    </row>
    <row r="203" spans="1:14" ht="14.4" customHeight="1" x14ac:dyDescent="0.3">
      <c r="A203" s="664" t="s">
        <v>548</v>
      </c>
      <c r="B203" s="665" t="s">
        <v>549</v>
      </c>
      <c r="C203" s="666" t="s">
        <v>553</v>
      </c>
      <c r="D203" s="667" t="s">
        <v>2804</v>
      </c>
      <c r="E203" s="666" t="s">
        <v>567</v>
      </c>
      <c r="F203" s="667" t="s">
        <v>2808</v>
      </c>
      <c r="G203" s="666" t="s">
        <v>610</v>
      </c>
      <c r="H203" s="666" t="s">
        <v>1279</v>
      </c>
      <c r="I203" s="666" t="s">
        <v>1280</v>
      </c>
      <c r="J203" s="666" t="s">
        <v>1281</v>
      </c>
      <c r="K203" s="666" t="s">
        <v>1282</v>
      </c>
      <c r="L203" s="668">
        <v>105.02999999999999</v>
      </c>
      <c r="M203" s="668">
        <v>3</v>
      </c>
      <c r="N203" s="669">
        <v>315.08999999999997</v>
      </c>
    </row>
    <row r="204" spans="1:14" ht="14.4" customHeight="1" x14ac:dyDescent="0.3">
      <c r="A204" s="664" t="s">
        <v>548</v>
      </c>
      <c r="B204" s="665" t="s">
        <v>549</v>
      </c>
      <c r="C204" s="666" t="s">
        <v>553</v>
      </c>
      <c r="D204" s="667" t="s">
        <v>2804</v>
      </c>
      <c r="E204" s="666" t="s">
        <v>567</v>
      </c>
      <c r="F204" s="667" t="s">
        <v>2808</v>
      </c>
      <c r="G204" s="666" t="s">
        <v>610</v>
      </c>
      <c r="H204" s="666" t="s">
        <v>1283</v>
      </c>
      <c r="I204" s="666" t="s">
        <v>1284</v>
      </c>
      <c r="J204" s="666" t="s">
        <v>1273</v>
      </c>
      <c r="K204" s="666" t="s">
        <v>1285</v>
      </c>
      <c r="L204" s="668">
        <v>117.95999999999995</v>
      </c>
      <c r="M204" s="668">
        <v>4</v>
      </c>
      <c r="N204" s="669">
        <v>471.8399999999998</v>
      </c>
    </row>
    <row r="205" spans="1:14" ht="14.4" customHeight="1" x14ac:dyDescent="0.3">
      <c r="A205" s="664" t="s">
        <v>548</v>
      </c>
      <c r="B205" s="665" t="s">
        <v>549</v>
      </c>
      <c r="C205" s="666" t="s">
        <v>553</v>
      </c>
      <c r="D205" s="667" t="s">
        <v>2804</v>
      </c>
      <c r="E205" s="666" t="s">
        <v>567</v>
      </c>
      <c r="F205" s="667" t="s">
        <v>2808</v>
      </c>
      <c r="G205" s="666" t="s">
        <v>610</v>
      </c>
      <c r="H205" s="666" t="s">
        <v>1286</v>
      </c>
      <c r="I205" s="666" t="s">
        <v>1287</v>
      </c>
      <c r="J205" s="666" t="s">
        <v>1288</v>
      </c>
      <c r="K205" s="666" t="s">
        <v>1289</v>
      </c>
      <c r="L205" s="668">
        <v>81.59999999999998</v>
      </c>
      <c r="M205" s="668">
        <v>1</v>
      </c>
      <c r="N205" s="669">
        <v>81.59999999999998</v>
      </c>
    </row>
    <row r="206" spans="1:14" ht="14.4" customHeight="1" x14ac:dyDescent="0.3">
      <c r="A206" s="664" t="s">
        <v>548</v>
      </c>
      <c r="B206" s="665" t="s">
        <v>549</v>
      </c>
      <c r="C206" s="666" t="s">
        <v>553</v>
      </c>
      <c r="D206" s="667" t="s">
        <v>2804</v>
      </c>
      <c r="E206" s="666" t="s">
        <v>567</v>
      </c>
      <c r="F206" s="667" t="s">
        <v>2808</v>
      </c>
      <c r="G206" s="666" t="s">
        <v>610</v>
      </c>
      <c r="H206" s="666" t="s">
        <v>1290</v>
      </c>
      <c r="I206" s="666" t="s">
        <v>1291</v>
      </c>
      <c r="J206" s="666" t="s">
        <v>1292</v>
      </c>
      <c r="K206" s="666" t="s">
        <v>1293</v>
      </c>
      <c r="L206" s="668">
        <v>276.10000000000002</v>
      </c>
      <c r="M206" s="668">
        <v>1</v>
      </c>
      <c r="N206" s="669">
        <v>276.10000000000002</v>
      </c>
    </row>
    <row r="207" spans="1:14" ht="14.4" customHeight="1" x14ac:dyDescent="0.3">
      <c r="A207" s="664" t="s">
        <v>548</v>
      </c>
      <c r="B207" s="665" t="s">
        <v>549</v>
      </c>
      <c r="C207" s="666" t="s">
        <v>553</v>
      </c>
      <c r="D207" s="667" t="s">
        <v>2804</v>
      </c>
      <c r="E207" s="666" t="s">
        <v>567</v>
      </c>
      <c r="F207" s="667" t="s">
        <v>2808</v>
      </c>
      <c r="G207" s="666" t="s">
        <v>610</v>
      </c>
      <c r="H207" s="666" t="s">
        <v>1294</v>
      </c>
      <c r="I207" s="666" t="s">
        <v>1295</v>
      </c>
      <c r="J207" s="666" t="s">
        <v>1296</v>
      </c>
      <c r="K207" s="666" t="s">
        <v>1297</v>
      </c>
      <c r="L207" s="668">
        <v>20.979999999999997</v>
      </c>
      <c r="M207" s="668">
        <v>2</v>
      </c>
      <c r="N207" s="669">
        <v>41.959999999999994</v>
      </c>
    </row>
    <row r="208" spans="1:14" ht="14.4" customHeight="1" x14ac:dyDescent="0.3">
      <c r="A208" s="664" t="s">
        <v>548</v>
      </c>
      <c r="B208" s="665" t="s">
        <v>549</v>
      </c>
      <c r="C208" s="666" t="s">
        <v>553</v>
      </c>
      <c r="D208" s="667" t="s">
        <v>2804</v>
      </c>
      <c r="E208" s="666" t="s">
        <v>567</v>
      </c>
      <c r="F208" s="667" t="s">
        <v>2808</v>
      </c>
      <c r="G208" s="666" t="s">
        <v>610</v>
      </c>
      <c r="H208" s="666" t="s">
        <v>1298</v>
      </c>
      <c r="I208" s="666" t="s">
        <v>1299</v>
      </c>
      <c r="J208" s="666" t="s">
        <v>1300</v>
      </c>
      <c r="K208" s="666" t="s">
        <v>1297</v>
      </c>
      <c r="L208" s="668">
        <v>36.93</v>
      </c>
      <c r="M208" s="668">
        <v>1</v>
      </c>
      <c r="N208" s="669">
        <v>36.93</v>
      </c>
    </row>
    <row r="209" spans="1:14" ht="14.4" customHeight="1" x14ac:dyDescent="0.3">
      <c r="A209" s="664" t="s">
        <v>548</v>
      </c>
      <c r="B209" s="665" t="s">
        <v>549</v>
      </c>
      <c r="C209" s="666" t="s">
        <v>553</v>
      </c>
      <c r="D209" s="667" t="s">
        <v>2804</v>
      </c>
      <c r="E209" s="666" t="s">
        <v>567</v>
      </c>
      <c r="F209" s="667" t="s">
        <v>2808</v>
      </c>
      <c r="G209" s="666" t="s">
        <v>610</v>
      </c>
      <c r="H209" s="666" t="s">
        <v>1301</v>
      </c>
      <c r="I209" s="666" t="s">
        <v>1302</v>
      </c>
      <c r="J209" s="666" t="s">
        <v>1303</v>
      </c>
      <c r="K209" s="666" t="s">
        <v>1304</v>
      </c>
      <c r="L209" s="668">
        <v>144.13000000000008</v>
      </c>
      <c r="M209" s="668">
        <v>1</v>
      </c>
      <c r="N209" s="669">
        <v>144.13000000000008</v>
      </c>
    </row>
    <row r="210" spans="1:14" ht="14.4" customHeight="1" x14ac:dyDescent="0.3">
      <c r="A210" s="664" t="s">
        <v>548</v>
      </c>
      <c r="B210" s="665" t="s">
        <v>549</v>
      </c>
      <c r="C210" s="666" t="s">
        <v>553</v>
      </c>
      <c r="D210" s="667" t="s">
        <v>2804</v>
      </c>
      <c r="E210" s="666" t="s">
        <v>567</v>
      </c>
      <c r="F210" s="667" t="s">
        <v>2808</v>
      </c>
      <c r="G210" s="666" t="s">
        <v>610</v>
      </c>
      <c r="H210" s="666" t="s">
        <v>1305</v>
      </c>
      <c r="I210" s="666" t="s">
        <v>1306</v>
      </c>
      <c r="J210" s="666" t="s">
        <v>1307</v>
      </c>
      <c r="K210" s="666" t="s">
        <v>1308</v>
      </c>
      <c r="L210" s="668">
        <v>382.11045012506042</v>
      </c>
      <c r="M210" s="668">
        <v>18</v>
      </c>
      <c r="N210" s="669">
        <v>6877.9881022510872</v>
      </c>
    </row>
    <row r="211" spans="1:14" ht="14.4" customHeight="1" x14ac:dyDescent="0.3">
      <c r="A211" s="664" t="s">
        <v>548</v>
      </c>
      <c r="B211" s="665" t="s">
        <v>549</v>
      </c>
      <c r="C211" s="666" t="s">
        <v>553</v>
      </c>
      <c r="D211" s="667" t="s">
        <v>2804</v>
      </c>
      <c r="E211" s="666" t="s">
        <v>567</v>
      </c>
      <c r="F211" s="667" t="s">
        <v>2808</v>
      </c>
      <c r="G211" s="666" t="s">
        <v>610</v>
      </c>
      <c r="H211" s="666" t="s">
        <v>1309</v>
      </c>
      <c r="I211" s="666" t="s">
        <v>1310</v>
      </c>
      <c r="J211" s="666" t="s">
        <v>1311</v>
      </c>
      <c r="K211" s="666" t="s">
        <v>1312</v>
      </c>
      <c r="L211" s="668">
        <v>181.65000000000003</v>
      </c>
      <c r="M211" s="668">
        <v>2</v>
      </c>
      <c r="N211" s="669">
        <v>363.30000000000007</v>
      </c>
    </row>
    <row r="212" spans="1:14" ht="14.4" customHeight="1" x14ac:dyDescent="0.3">
      <c r="A212" s="664" t="s">
        <v>548</v>
      </c>
      <c r="B212" s="665" t="s">
        <v>549</v>
      </c>
      <c r="C212" s="666" t="s">
        <v>553</v>
      </c>
      <c r="D212" s="667" t="s">
        <v>2804</v>
      </c>
      <c r="E212" s="666" t="s">
        <v>567</v>
      </c>
      <c r="F212" s="667" t="s">
        <v>2808</v>
      </c>
      <c r="G212" s="666" t="s">
        <v>610</v>
      </c>
      <c r="H212" s="666" t="s">
        <v>1313</v>
      </c>
      <c r="I212" s="666" t="s">
        <v>1314</v>
      </c>
      <c r="J212" s="666" t="s">
        <v>1315</v>
      </c>
      <c r="K212" s="666" t="s">
        <v>1316</v>
      </c>
      <c r="L212" s="668">
        <v>39.459999999999987</v>
      </c>
      <c r="M212" s="668">
        <v>1</v>
      </c>
      <c r="N212" s="669">
        <v>39.459999999999987</v>
      </c>
    </row>
    <row r="213" spans="1:14" ht="14.4" customHeight="1" x14ac:dyDescent="0.3">
      <c r="A213" s="664" t="s">
        <v>548</v>
      </c>
      <c r="B213" s="665" t="s">
        <v>549</v>
      </c>
      <c r="C213" s="666" t="s">
        <v>553</v>
      </c>
      <c r="D213" s="667" t="s">
        <v>2804</v>
      </c>
      <c r="E213" s="666" t="s">
        <v>567</v>
      </c>
      <c r="F213" s="667" t="s">
        <v>2808</v>
      </c>
      <c r="G213" s="666" t="s">
        <v>610</v>
      </c>
      <c r="H213" s="666" t="s">
        <v>1317</v>
      </c>
      <c r="I213" s="666" t="s">
        <v>1317</v>
      </c>
      <c r="J213" s="666" t="s">
        <v>1318</v>
      </c>
      <c r="K213" s="666" t="s">
        <v>1319</v>
      </c>
      <c r="L213" s="668">
        <v>46.66</v>
      </c>
      <c r="M213" s="668">
        <v>16</v>
      </c>
      <c r="N213" s="669">
        <v>746.56</v>
      </c>
    </row>
    <row r="214" spans="1:14" ht="14.4" customHeight="1" x14ac:dyDescent="0.3">
      <c r="A214" s="664" t="s">
        <v>548</v>
      </c>
      <c r="B214" s="665" t="s">
        <v>549</v>
      </c>
      <c r="C214" s="666" t="s">
        <v>553</v>
      </c>
      <c r="D214" s="667" t="s">
        <v>2804</v>
      </c>
      <c r="E214" s="666" t="s">
        <v>567</v>
      </c>
      <c r="F214" s="667" t="s">
        <v>2808</v>
      </c>
      <c r="G214" s="666" t="s">
        <v>610</v>
      </c>
      <c r="H214" s="666" t="s">
        <v>1320</v>
      </c>
      <c r="I214" s="666" t="s">
        <v>1321</v>
      </c>
      <c r="J214" s="666" t="s">
        <v>1322</v>
      </c>
      <c r="K214" s="666" t="s">
        <v>1165</v>
      </c>
      <c r="L214" s="668">
        <v>112.38000000000002</v>
      </c>
      <c r="M214" s="668">
        <v>1</v>
      </c>
      <c r="N214" s="669">
        <v>112.38000000000002</v>
      </c>
    </row>
    <row r="215" spans="1:14" ht="14.4" customHeight="1" x14ac:dyDescent="0.3">
      <c r="A215" s="664" t="s">
        <v>548</v>
      </c>
      <c r="B215" s="665" t="s">
        <v>549</v>
      </c>
      <c r="C215" s="666" t="s">
        <v>553</v>
      </c>
      <c r="D215" s="667" t="s">
        <v>2804</v>
      </c>
      <c r="E215" s="666" t="s">
        <v>567</v>
      </c>
      <c r="F215" s="667" t="s">
        <v>2808</v>
      </c>
      <c r="G215" s="666" t="s">
        <v>610</v>
      </c>
      <c r="H215" s="666" t="s">
        <v>1323</v>
      </c>
      <c r="I215" s="666" t="s">
        <v>1324</v>
      </c>
      <c r="J215" s="666" t="s">
        <v>1325</v>
      </c>
      <c r="K215" s="666" t="s">
        <v>1326</v>
      </c>
      <c r="L215" s="668">
        <v>60.750000000000014</v>
      </c>
      <c r="M215" s="668">
        <v>2</v>
      </c>
      <c r="N215" s="669">
        <v>121.50000000000003</v>
      </c>
    </row>
    <row r="216" spans="1:14" ht="14.4" customHeight="1" x14ac:dyDescent="0.3">
      <c r="A216" s="664" t="s">
        <v>548</v>
      </c>
      <c r="B216" s="665" t="s">
        <v>549</v>
      </c>
      <c r="C216" s="666" t="s">
        <v>553</v>
      </c>
      <c r="D216" s="667" t="s">
        <v>2804</v>
      </c>
      <c r="E216" s="666" t="s">
        <v>567</v>
      </c>
      <c r="F216" s="667" t="s">
        <v>2808</v>
      </c>
      <c r="G216" s="666" t="s">
        <v>610</v>
      </c>
      <c r="H216" s="666" t="s">
        <v>1327</v>
      </c>
      <c r="I216" s="666" t="s">
        <v>1328</v>
      </c>
      <c r="J216" s="666" t="s">
        <v>1329</v>
      </c>
      <c r="K216" s="666" t="s">
        <v>1330</v>
      </c>
      <c r="L216" s="668">
        <v>73.999999999999986</v>
      </c>
      <c r="M216" s="668">
        <v>1</v>
      </c>
      <c r="N216" s="669">
        <v>73.999999999999986</v>
      </c>
    </row>
    <row r="217" spans="1:14" ht="14.4" customHeight="1" x14ac:dyDescent="0.3">
      <c r="A217" s="664" t="s">
        <v>548</v>
      </c>
      <c r="B217" s="665" t="s">
        <v>549</v>
      </c>
      <c r="C217" s="666" t="s">
        <v>553</v>
      </c>
      <c r="D217" s="667" t="s">
        <v>2804</v>
      </c>
      <c r="E217" s="666" t="s">
        <v>567</v>
      </c>
      <c r="F217" s="667" t="s">
        <v>2808</v>
      </c>
      <c r="G217" s="666" t="s">
        <v>610</v>
      </c>
      <c r="H217" s="666" t="s">
        <v>1331</v>
      </c>
      <c r="I217" s="666" t="s">
        <v>1332</v>
      </c>
      <c r="J217" s="666" t="s">
        <v>1333</v>
      </c>
      <c r="K217" s="666" t="s">
        <v>1334</v>
      </c>
      <c r="L217" s="668">
        <v>96.35918091462834</v>
      </c>
      <c r="M217" s="668">
        <v>1</v>
      </c>
      <c r="N217" s="669">
        <v>96.35918091462834</v>
      </c>
    </row>
    <row r="218" spans="1:14" ht="14.4" customHeight="1" x14ac:dyDescent="0.3">
      <c r="A218" s="664" t="s">
        <v>548</v>
      </c>
      <c r="B218" s="665" t="s">
        <v>549</v>
      </c>
      <c r="C218" s="666" t="s">
        <v>553</v>
      </c>
      <c r="D218" s="667" t="s">
        <v>2804</v>
      </c>
      <c r="E218" s="666" t="s">
        <v>567</v>
      </c>
      <c r="F218" s="667" t="s">
        <v>2808</v>
      </c>
      <c r="G218" s="666" t="s">
        <v>610</v>
      </c>
      <c r="H218" s="666" t="s">
        <v>1335</v>
      </c>
      <c r="I218" s="666" t="s">
        <v>1336</v>
      </c>
      <c r="J218" s="666" t="s">
        <v>1337</v>
      </c>
      <c r="K218" s="666" t="s">
        <v>1338</v>
      </c>
      <c r="L218" s="668">
        <v>133.31</v>
      </c>
      <c r="M218" s="668">
        <v>1</v>
      </c>
      <c r="N218" s="669">
        <v>133.31</v>
      </c>
    </row>
    <row r="219" spans="1:14" ht="14.4" customHeight="1" x14ac:dyDescent="0.3">
      <c r="A219" s="664" t="s">
        <v>548</v>
      </c>
      <c r="B219" s="665" t="s">
        <v>549</v>
      </c>
      <c r="C219" s="666" t="s">
        <v>553</v>
      </c>
      <c r="D219" s="667" t="s">
        <v>2804</v>
      </c>
      <c r="E219" s="666" t="s">
        <v>567</v>
      </c>
      <c r="F219" s="667" t="s">
        <v>2808</v>
      </c>
      <c r="G219" s="666" t="s">
        <v>610</v>
      </c>
      <c r="H219" s="666" t="s">
        <v>1339</v>
      </c>
      <c r="I219" s="666" t="s">
        <v>1340</v>
      </c>
      <c r="J219" s="666" t="s">
        <v>1341</v>
      </c>
      <c r="K219" s="666" t="s">
        <v>1342</v>
      </c>
      <c r="L219" s="668">
        <v>112.97</v>
      </c>
      <c r="M219" s="668">
        <v>1</v>
      </c>
      <c r="N219" s="669">
        <v>112.97</v>
      </c>
    </row>
    <row r="220" spans="1:14" ht="14.4" customHeight="1" x14ac:dyDescent="0.3">
      <c r="A220" s="664" t="s">
        <v>548</v>
      </c>
      <c r="B220" s="665" t="s">
        <v>549</v>
      </c>
      <c r="C220" s="666" t="s">
        <v>553</v>
      </c>
      <c r="D220" s="667" t="s">
        <v>2804</v>
      </c>
      <c r="E220" s="666" t="s">
        <v>567</v>
      </c>
      <c r="F220" s="667" t="s">
        <v>2808</v>
      </c>
      <c r="G220" s="666" t="s">
        <v>610</v>
      </c>
      <c r="H220" s="666" t="s">
        <v>1343</v>
      </c>
      <c r="I220" s="666" t="s">
        <v>1344</v>
      </c>
      <c r="J220" s="666" t="s">
        <v>1345</v>
      </c>
      <c r="K220" s="666" t="s">
        <v>1346</v>
      </c>
      <c r="L220" s="668">
        <v>29.989999999999995</v>
      </c>
      <c r="M220" s="668">
        <v>2</v>
      </c>
      <c r="N220" s="669">
        <v>59.97999999999999</v>
      </c>
    </row>
    <row r="221" spans="1:14" ht="14.4" customHeight="1" x14ac:dyDescent="0.3">
      <c r="A221" s="664" t="s">
        <v>548</v>
      </c>
      <c r="B221" s="665" t="s">
        <v>549</v>
      </c>
      <c r="C221" s="666" t="s">
        <v>553</v>
      </c>
      <c r="D221" s="667" t="s">
        <v>2804</v>
      </c>
      <c r="E221" s="666" t="s">
        <v>567</v>
      </c>
      <c r="F221" s="667" t="s">
        <v>2808</v>
      </c>
      <c r="G221" s="666" t="s">
        <v>610</v>
      </c>
      <c r="H221" s="666" t="s">
        <v>1347</v>
      </c>
      <c r="I221" s="666" t="s">
        <v>952</v>
      </c>
      <c r="J221" s="666" t="s">
        <v>1348</v>
      </c>
      <c r="K221" s="666"/>
      <c r="L221" s="668">
        <v>470.88661764705881</v>
      </c>
      <c r="M221" s="668">
        <v>34</v>
      </c>
      <c r="N221" s="669">
        <v>16010.145</v>
      </c>
    </row>
    <row r="222" spans="1:14" ht="14.4" customHeight="1" x14ac:dyDescent="0.3">
      <c r="A222" s="664" t="s">
        <v>548</v>
      </c>
      <c r="B222" s="665" t="s">
        <v>549</v>
      </c>
      <c r="C222" s="666" t="s">
        <v>553</v>
      </c>
      <c r="D222" s="667" t="s">
        <v>2804</v>
      </c>
      <c r="E222" s="666" t="s">
        <v>567</v>
      </c>
      <c r="F222" s="667" t="s">
        <v>2808</v>
      </c>
      <c r="G222" s="666" t="s">
        <v>610</v>
      </c>
      <c r="H222" s="666" t="s">
        <v>1349</v>
      </c>
      <c r="I222" s="666" t="s">
        <v>1350</v>
      </c>
      <c r="J222" s="666" t="s">
        <v>1351</v>
      </c>
      <c r="K222" s="666" t="s">
        <v>1352</v>
      </c>
      <c r="L222" s="668">
        <v>173.39999999999998</v>
      </c>
      <c r="M222" s="668">
        <v>6</v>
      </c>
      <c r="N222" s="669">
        <v>1040.3999999999999</v>
      </c>
    </row>
    <row r="223" spans="1:14" ht="14.4" customHeight="1" x14ac:dyDescent="0.3">
      <c r="A223" s="664" t="s">
        <v>548</v>
      </c>
      <c r="B223" s="665" t="s">
        <v>549</v>
      </c>
      <c r="C223" s="666" t="s">
        <v>553</v>
      </c>
      <c r="D223" s="667" t="s">
        <v>2804</v>
      </c>
      <c r="E223" s="666" t="s">
        <v>567</v>
      </c>
      <c r="F223" s="667" t="s">
        <v>2808</v>
      </c>
      <c r="G223" s="666" t="s">
        <v>610</v>
      </c>
      <c r="H223" s="666" t="s">
        <v>1353</v>
      </c>
      <c r="I223" s="666" t="s">
        <v>952</v>
      </c>
      <c r="J223" s="666" t="s">
        <v>1354</v>
      </c>
      <c r="K223" s="666"/>
      <c r="L223" s="668">
        <v>165.49523323670323</v>
      </c>
      <c r="M223" s="668">
        <v>21</v>
      </c>
      <c r="N223" s="669">
        <v>3475.3998979707681</v>
      </c>
    </row>
    <row r="224" spans="1:14" ht="14.4" customHeight="1" x14ac:dyDescent="0.3">
      <c r="A224" s="664" t="s">
        <v>548</v>
      </c>
      <c r="B224" s="665" t="s">
        <v>549</v>
      </c>
      <c r="C224" s="666" t="s">
        <v>553</v>
      </c>
      <c r="D224" s="667" t="s">
        <v>2804</v>
      </c>
      <c r="E224" s="666" t="s">
        <v>567</v>
      </c>
      <c r="F224" s="667" t="s">
        <v>2808</v>
      </c>
      <c r="G224" s="666" t="s">
        <v>610</v>
      </c>
      <c r="H224" s="666" t="s">
        <v>1355</v>
      </c>
      <c r="I224" s="666" t="s">
        <v>952</v>
      </c>
      <c r="J224" s="666" t="s">
        <v>1356</v>
      </c>
      <c r="K224" s="666"/>
      <c r="L224" s="668">
        <v>127.92561918161429</v>
      </c>
      <c r="M224" s="668">
        <v>3</v>
      </c>
      <c r="N224" s="669">
        <v>383.77685754484287</v>
      </c>
    </row>
    <row r="225" spans="1:14" ht="14.4" customHeight="1" x14ac:dyDescent="0.3">
      <c r="A225" s="664" t="s">
        <v>548</v>
      </c>
      <c r="B225" s="665" t="s">
        <v>549</v>
      </c>
      <c r="C225" s="666" t="s">
        <v>553</v>
      </c>
      <c r="D225" s="667" t="s">
        <v>2804</v>
      </c>
      <c r="E225" s="666" t="s">
        <v>567</v>
      </c>
      <c r="F225" s="667" t="s">
        <v>2808</v>
      </c>
      <c r="G225" s="666" t="s">
        <v>610</v>
      </c>
      <c r="H225" s="666" t="s">
        <v>1357</v>
      </c>
      <c r="I225" s="666" t="s">
        <v>1358</v>
      </c>
      <c r="J225" s="666" t="s">
        <v>1359</v>
      </c>
      <c r="K225" s="666" t="s">
        <v>1360</v>
      </c>
      <c r="L225" s="668">
        <v>36.740000000000009</v>
      </c>
      <c r="M225" s="668">
        <v>5</v>
      </c>
      <c r="N225" s="669">
        <v>183.70000000000005</v>
      </c>
    </row>
    <row r="226" spans="1:14" ht="14.4" customHeight="1" x14ac:dyDescent="0.3">
      <c r="A226" s="664" t="s">
        <v>548</v>
      </c>
      <c r="B226" s="665" t="s">
        <v>549</v>
      </c>
      <c r="C226" s="666" t="s">
        <v>553</v>
      </c>
      <c r="D226" s="667" t="s">
        <v>2804</v>
      </c>
      <c r="E226" s="666" t="s">
        <v>567</v>
      </c>
      <c r="F226" s="667" t="s">
        <v>2808</v>
      </c>
      <c r="G226" s="666" t="s">
        <v>610</v>
      </c>
      <c r="H226" s="666" t="s">
        <v>1361</v>
      </c>
      <c r="I226" s="666" t="s">
        <v>952</v>
      </c>
      <c r="J226" s="666" t="s">
        <v>1362</v>
      </c>
      <c r="K226" s="666" t="s">
        <v>1363</v>
      </c>
      <c r="L226" s="668">
        <v>81.650436696726089</v>
      </c>
      <c r="M226" s="668">
        <v>5</v>
      </c>
      <c r="N226" s="669">
        <v>408.25218348363046</v>
      </c>
    </row>
    <row r="227" spans="1:14" ht="14.4" customHeight="1" x14ac:dyDescent="0.3">
      <c r="A227" s="664" t="s">
        <v>548</v>
      </c>
      <c r="B227" s="665" t="s">
        <v>549</v>
      </c>
      <c r="C227" s="666" t="s">
        <v>553</v>
      </c>
      <c r="D227" s="667" t="s">
        <v>2804</v>
      </c>
      <c r="E227" s="666" t="s">
        <v>567</v>
      </c>
      <c r="F227" s="667" t="s">
        <v>2808</v>
      </c>
      <c r="G227" s="666" t="s">
        <v>610</v>
      </c>
      <c r="H227" s="666" t="s">
        <v>1364</v>
      </c>
      <c r="I227" s="666" t="s">
        <v>952</v>
      </c>
      <c r="J227" s="666" t="s">
        <v>1365</v>
      </c>
      <c r="K227" s="666"/>
      <c r="L227" s="668">
        <v>126.97999999999992</v>
      </c>
      <c r="M227" s="668">
        <v>1</v>
      </c>
      <c r="N227" s="669">
        <v>126.97999999999992</v>
      </c>
    </row>
    <row r="228" spans="1:14" ht="14.4" customHeight="1" x14ac:dyDescent="0.3">
      <c r="A228" s="664" t="s">
        <v>548</v>
      </c>
      <c r="B228" s="665" t="s">
        <v>549</v>
      </c>
      <c r="C228" s="666" t="s">
        <v>553</v>
      </c>
      <c r="D228" s="667" t="s">
        <v>2804</v>
      </c>
      <c r="E228" s="666" t="s">
        <v>567</v>
      </c>
      <c r="F228" s="667" t="s">
        <v>2808</v>
      </c>
      <c r="G228" s="666" t="s">
        <v>610</v>
      </c>
      <c r="H228" s="666" t="s">
        <v>1366</v>
      </c>
      <c r="I228" s="666" t="s">
        <v>1367</v>
      </c>
      <c r="J228" s="666" t="s">
        <v>1368</v>
      </c>
      <c r="K228" s="666" t="s">
        <v>1369</v>
      </c>
      <c r="L228" s="668">
        <v>534.64</v>
      </c>
      <c r="M228" s="668">
        <v>3</v>
      </c>
      <c r="N228" s="669">
        <v>1603.92</v>
      </c>
    </row>
    <row r="229" spans="1:14" ht="14.4" customHeight="1" x14ac:dyDescent="0.3">
      <c r="A229" s="664" t="s">
        <v>548</v>
      </c>
      <c r="B229" s="665" t="s">
        <v>549</v>
      </c>
      <c r="C229" s="666" t="s">
        <v>553</v>
      </c>
      <c r="D229" s="667" t="s">
        <v>2804</v>
      </c>
      <c r="E229" s="666" t="s">
        <v>567</v>
      </c>
      <c r="F229" s="667" t="s">
        <v>2808</v>
      </c>
      <c r="G229" s="666" t="s">
        <v>610</v>
      </c>
      <c r="H229" s="666" t="s">
        <v>1370</v>
      </c>
      <c r="I229" s="666" t="s">
        <v>1371</v>
      </c>
      <c r="J229" s="666" t="s">
        <v>1372</v>
      </c>
      <c r="K229" s="666" t="s">
        <v>1373</v>
      </c>
      <c r="L229" s="668">
        <v>136.61999922519496</v>
      </c>
      <c r="M229" s="668">
        <v>2</v>
      </c>
      <c r="N229" s="669">
        <v>273.23999845038992</v>
      </c>
    </row>
    <row r="230" spans="1:14" ht="14.4" customHeight="1" x14ac:dyDescent="0.3">
      <c r="A230" s="664" t="s">
        <v>548</v>
      </c>
      <c r="B230" s="665" t="s">
        <v>549</v>
      </c>
      <c r="C230" s="666" t="s">
        <v>553</v>
      </c>
      <c r="D230" s="667" t="s">
        <v>2804</v>
      </c>
      <c r="E230" s="666" t="s">
        <v>567</v>
      </c>
      <c r="F230" s="667" t="s">
        <v>2808</v>
      </c>
      <c r="G230" s="666" t="s">
        <v>610</v>
      </c>
      <c r="H230" s="666" t="s">
        <v>1374</v>
      </c>
      <c r="I230" s="666" t="s">
        <v>1375</v>
      </c>
      <c r="J230" s="666" t="s">
        <v>1376</v>
      </c>
      <c r="K230" s="666" t="s">
        <v>1377</v>
      </c>
      <c r="L230" s="668">
        <v>164.03000000000003</v>
      </c>
      <c r="M230" s="668">
        <v>1</v>
      </c>
      <c r="N230" s="669">
        <v>164.03000000000003</v>
      </c>
    </row>
    <row r="231" spans="1:14" ht="14.4" customHeight="1" x14ac:dyDescent="0.3">
      <c r="A231" s="664" t="s">
        <v>548</v>
      </c>
      <c r="B231" s="665" t="s">
        <v>549</v>
      </c>
      <c r="C231" s="666" t="s">
        <v>553</v>
      </c>
      <c r="D231" s="667" t="s">
        <v>2804</v>
      </c>
      <c r="E231" s="666" t="s">
        <v>567</v>
      </c>
      <c r="F231" s="667" t="s">
        <v>2808</v>
      </c>
      <c r="G231" s="666" t="s">
        <v>610</v>
      </c>
      <c r="H231" s="666" t="s">
        <v>1378</v>
      </c>
      <c r="I231" s="666" t="s">
        <v>952</v>
      </c>
      <c r="J231" s="666" t="s">
        <v>1379</v>
      </c>
      <c r="K231" s="666"/>
      <c r="L231" s="668">
        <v>151.80489507600404</v>
      </c>
      <c r="M231" s="668">
        <v>3</v>
      </c>
      <c r="N231" s="669">
        <v>455.4146852280121</v>
      </c>
    </row>
    <row r="232" spans="1:14" ht="14.4" customHeight="1" x14ac:dyDescent="0.3">
      <c r="A232" s="664" t="s">
        <v>548</v>
      </c>
      <c r="B232" s="665" t="s">
        <v>549</v>
      </c>
      <c r="C232" s="666" t="s">
        <v>553</v>
      </c>
      <c r="D232" s="667" t="s">
        <v>2804</v>
      </c>
      <c r="E232" s="666" t="s">
        <v>567</v>
      </c>
      <c r="F232" s="667" t="s">
        <v>2808</v>
      </c>
      <c r="G232" s="666" t="s">
        <v>610</v>
      </c>
      <c r="H232" s="666" t="s">
        <v>1380</v>
      </c>
      <c r="I232" s="666" t="s">
        <v>1381</v>
      </c>
      <c r="J232" s="666" t="s">
        <v>1382</v>
      </c>
      <c r="K232" s="666" t="s">
        <v>1383</v>
      </c>
      <c r="L232" s="668">
        <v>611.64</v>
      </c>
      <c r="M232" s="668">
        <v>2</v>
      </c>
      <c r="N232" s="669">
        <v>1223.28</v>
      </c>
    </row>
    <row r="233" spans="1:14" ht="14.4" customHeight="1" x14ac:dyDescent="0.3">
      <c r="A233" s="664" t="s">
        <v>548</v>
      </c>
      <c r="B233" s="665" t="s">
        <v>549</v>
      </c>
      <c r="C233" s="666" t="s">
        <v>553</v>
      </c>
      <c r="D233" s="667" t="s">
        <v>2804</v>
      </c>
      <c r="E233" s="666" t="s">
        <v>567</v>
      </c>
      <c r="F233" s="667" t="s">
        <v>2808</v>
      </c>
      <c r="G233" s="666" t="s">
        <v>610</v>
      </c>
      <c r="H233" s="666" t="s">
        <v>1384</v>
      </c>
      <c r="I233" s="666" t="s">
        <v>1385</v>
      </c>
      <c r="J233" s="666" t="s">
        <v>1386</v>
      </c>
      <c r="K233" s="666" t="s">
        <v>1387</v>
      </c>
      <c r="L233" s="668">
        <v>325.15999999999997</v>
      </c>
      <c r="M233" s="668">
        <v>7</v>
      </c>
      <c r="N233" s="669">
        <v>2276.12</v>
      </c>
    </row>
    <row r="234" spans="1:14" ht="14.4" customHeight="1" x14ac:dyDescent="0.3">
      <c r="A234" s="664" t="s">
        <v>548</v>
      </c>
      <c r="B234" s="665" t="s">
        <v>549</v>
      </c>
      <c r="C234" s="666" t="s">
        <v>553</v>
      </c>
      <c r="D234" s="667" t="s">
        <v>2804</v>
      </c>
      <c r="E234" s="666" t="s">
        <v>567</v>
      </c>
      <c r="F234" s="667" t="s">
        <v>2808</v>
      </c>
      <c r="G234" s="666" t="s">
        <v>610</v>
      </c>
      <c r="H234" s="666" t="s">
        <v>1388</v>
      </c>
      <c r="I234" s="666" t="s">
        <v>1389</v>
      </c>
      <c r="J234" s="666" t="s">
        <v>1390</v>
      </c>
      <c r="K234" s="666"/>
      <c r="L234" s="668">
        <v>252.97798453859562</v>
      </c>
      <c r="M234" s="668">
        <v>24</v>
      </c>
      <c r="N234" s="669">
        <v>6071.4716289262951</v>
      </c>
    </row>
    <row r="235" spans="1:14" ht="14.4" customHeight="1" x14ac:dyDescent="0.3">
      <c r="A235" s="664" t="s">
        <v>548</v>
      </c>
      <c r="B235" s="665" t="s">
        <v>549</v>
      </c>
      <c r="C235" s="666" t="s">
        <v>553</v>
      </c>
      <c r="D235" s="667" t="s">
        <v>2804</v>
      </c>
      <c r="E235" s="666" t="s">
        <v>567</v>
      </c>
      <c r="F235" s="667" t="s">
        <v>2808</v>
      </c>
      <c r="G235" s="666" t="s">
        <v>610</v>
      </c>
      <c r="H235" s="666" t="s">
        <v>1391</v>
      </c>
      <c r="I235" s="666" t="s">
        <v>1392</v>
      </c>
      <c r="J235" s="666" t="s">
        <v>1393</v>
      </c>
      <c r="K235" s="666" t="s">
        <v>1394</v>
      </c>
      <c r="L235" s="668">
        <v>275.30999999999995</v>
      </c>
      <c r="M235" s="668">
        <v>1</v>
      </c>
      <c r="N235" s="669">
        <v>275.30999999999995</v>
      </c>
    </row>
    <row r="236" spans="1:14" ht="14.4" customHeight="1" x14ac:dyDescent="0.3">
      <c r="A236" s="664" t="s">
        <v>548</v>
      </c>
      <c r="B236" s="665" t="s">
        <v>549</v>
      </c>
      <c r="C236" s="666" t="s">
        <v>553</v>
      </c>
      <c r="D236" s="667" t="s">
        <v>2804</v>
      </c>
      <c r="E236" s="666" t="s">
        <v>567</v>
      </c>
      <c r="F236" s="667" t="s">
        <v>2808</v>
      </c>
      <c r="G236" s="666" t="s">
        <v>610</v>
      </c>
      <c r="H236" s="666" t="s">
        <v>1395</v>
      </c>
      <c r="I236" s="666" t="s">
        <v>1396</v>
      </c>
      <c r="J236" s="666" t="s">
        <v>1397</v>
      </c>
      <c r="K236" s="666" t="s">
        <v>1398</v>
      </c>
      <c r="L236" s="668">
        <v>33.047499999999992</v>
      </c>
      <c r="M236" s="668">
        <v>4</v>
      </c>
      <c r="N236" s="669">
        <v>132.18999999999997</v>
      </c>
    </row>
    <row r="237" spans="1:14" ht="14.4" customHeight="1" x14ac:dyDescent="0.3">
      <c r="A237" s="664" t="s">
        <v>548</v>
      </c>
      <c r="B237" s="665" t="s">
        <v>549</v>
      </c>
      <c r="C237" s="666" t="s">
        <v>553</v>
      </c>
      <c r="D237" s="667" t="s">
        <v>2804</v>
      </c>
      <c r="E237" s="666" t="s">
        <v>567</v>
      </c>
      <c r="F237" s="667" t="s">
        <v>2808</v>
      </c>
      <c r="G237" s="666" t="s">
        <v>610</v>
      </c>
      <c r="H237" s="666" t="s">
        <v>1399</v>
      </c>
      <c r="I237" s="666" t="s">
        <v>1400</v>
      </c>
      <c r="J237" s="666" t="s">
        <v>1401</v>
      </c>
      <c r="K237" s="666" t="s">
        <v>1402</v>
      </c>
      <c r="L237" s="668">
        <v>49.1</v>
      </c>
      <c r="M237" s="668">
        <v>1</v>
      </c>
      <c r="N237" s="669">
        <v>49.1</v>
      </c>
    </row>
    <row r="238" spans="1:14" ht="14.4" customHeight="1" x14ac:dyDescent="0.3">
      <c r="A238" s="664" t="s">
        <v>548</v>
      </c>
      <c r="B238" s="665" t="s">
        <v>549</v>
      </c>
      <c r="C238" s="666" t="s">
        <v>553</v>
      </c>
      <c r="D238" s="667" t="s">
        <v>2804</v>
      </c>
      <c r="E238" s="666" t="s">
        <v>567</v>
      </c>
      <c r="F238" s="667" t="s">
        <v>2808</v>
      </c>
      <c r="G238" s="666" t="s">
        <v>610</v>
      </c>
      <c r="H238" s="666" t="s">
        <v>1403</v>
      </c>
      <c r="I238" s="666" t="s">
        <v>1404</v>
      </c>
      <c r="J238" s="666" t="s">
        <v>1405</v>
      </c>
      <c r="K238" s="666" t="s">
        <v>1406</v>
      </c>
      <c r="L238" s="668">
        <v>921.15</v>
      </c>
      <c r="M238" s="668">
        <v>1</v>
      </c>
      <c r="N238" s="669">
        <v>921.15</v>
      </c>
    </row>
    <row r="239" spans="1:14" ht="14.4" customHeight="1" x14ac:dyDescent="0.3">
      <c r="A239" s="664" t="s">
        <v>548</v>
      </c>
      <c r="B239" s="665" t="s">
        <v>549</v>
      </c>
      <c r="C239" s="666" t="s">
        <v>553</v>
      </c>
      <c r="D239" s="667" t="s">
        <v>2804</v>
      </c>
      <c r="E239" s="666" t="s">
        <v>567</v>
      </c>
      <c r="F239" s="667" t="s">
        <v>2808</v>
      </c>
      <c r="G239" s="666" t="s">
        <v>610</v>
      </c>
      <c r="H239" s="666" t="s">
        <v>1407</v>
      </c>
      <c r="I239" s="666" t="s">
        <v>1408</v>
      </c>
      <c r="J239" s="666" t="s">
        <v>1409</v>
      </c>
      <c r="K239" s="666" t="s">
        <v>1410</v>
      </c>
      <c r="L239" s="668">
        <v>226.66000000000011</v>
      </c>
      <c r="M239" s="668">
        <v>1</v>
      </c>
      <c r="N239" s="669">
        <v>226.66000000000011</v>
      </c>
    </row>
    <row r="240" spans="1:14" ht="14.4" customHeight="1" x14ac:dyDescent="0.3">
      <c r="A240" s="664" t="s">
        <v>548</v>
      </c>
      <c r="B240" s="665" t="s">
        <v>549</v>
      </c>
      <c r="C240" s="666" t="s">
        <v>553</v>
      </c>
      <c r="D240" s="667" t="s">
        <v>2804</v>
      </c>
      <c r="E240" s="666" t="s">
        <v>567</v>
      </c>
      <c r="F240" s="667" t="s">
        <v>2808</v>
      </c>
      <c r="G240" s="666" t="s">
        <v>610</v>
      </c>
      <c r="H240" s="666" t="s">
        <v>1411</v>
      </c>
      <c r="I240" s="666" t="s">
        <v>952</v>
      </c>
      <c r="J240" s="666" t="s">
        <v>1412</v>
      </c>
      <c r="K240" s="666"/>
      <c r="L240" s="668">
        <v>57.977181423546796</v>
      </c>
      <c r="M240" s="668">
        <v>1</v>
      </c>
      <c r="N240" s="669">
        <v>57.977181423546796</v>
      </c>
    </row>
    <row r="241" spans="1:14" ht="14.4" customHeight="1" x14ac:dyDescent="0.3">
      <c r="A241" s="664" t="s">
        <v>548</v>
      </c>
      <c r="B241" s="665" t="s">
        <v>549</v>
      </c>
      <c r="C241" s="666" t="s">
        <v>553</v>
      </c>
      <c r="D241" s="667" t="s">
        <v>2804</v>
      </c>
      <c r="E241" s="666" t="s">
        <v>567</v>
      </c>
      <c r="F241" s="667" t="s">
        <v>2808</v>
      </c>
      <c r="G241" s="666" t="s">
        <v>610</v>
      </c>
      <c r="H241" s="666" t="s">
        <v>1413</v>
      </c>
      <c r="I241" s="666" t="s">
        <v>952</v>
      </c>
      <c r="J241" s="666" t="s">
        <v>1414</v>
      </c>
      <c r="K241" s="666"/>
      <c r="L241" s="668">
        <v>98.377677387958187</v>
      </c>
      <c r="M241" s="668">
        <v>92</v>
      </c>
      <c r="N241" s="669">
        <v>9050.7463196921526</v>
      </c>
    </row>
    <row r="242" spans="1:14" ht="14.4" customHeight="1" x14ac:dyDescent="0.3">
      <c r="A242" s="664" t="s">
        <v>548</v>
      </c>
      <c r="B242" s="665" t="s">
        <v>549</v>
      </c>
      <c r="C242" s="666" t="s">
        <v>553</v>
      </c>
      <c r="D242" s="667" t="s">
        <v>2804</v>
      </c>
      <c r="E242" s="666" t="s">
        <v>567</v>
      </c>
      <c r="F242" s="667" t="s">
        <v>2808</v>
      </c>
      <c r="G242" s="666" t="s">
        <v>610</v>
      </c>
      <c r="H242" s="666" t="s">
        <v>1415</v>
      </c>
      <c r="I242" s="666" t="s">
        <v>1415</v>
      </c>
      <c r="J242" s="666" t="s">
        <v>1416</v>
      </c>
      <c r="K242" s="666" t="s">
        <v>616</v>
      </c>
      <c r="L242" s="668">
        <v>365.97</v>
      </c>
      <c r="M242" s="668">
        <v>1</v>
      </c>
      <c r="N242" s="669">
        <v>365.97</v>
      </c>
    </row>
    <row r="243" spans="1:14" ht="14.4" customHeight="1" x14ac:dyDescent="0.3">
      <c r="A243" s="664" t="s">
        <v>548</v>
      </c>
      <c r="B243" s="665" t="s">
        <v>549</v>
      </c>
      <c r="C243" s="666" t="s">
        <v>553</v>
      </c>
      <c r="D243" s="667" t="s">
        <v>2804</v>
      </c>
      <c r="E243" s="666" t="s">
        <v>567</v>
      </c>
      <c r="F243" s="667" t="s">
        <v>2808</v>
      </c>
      <c r="G243" s="666" t="s">
        <v>610</v>
      </c>
      <c r="H243" s="666" t="s">
        <v>1417</v>
      </c>
      <c r="I243" s="666" t="s">
        <v>1417</v>
      </c>
      <c r="J243" s="666" t="s">
        <v>1418</v>
      </c>
      <c r="K243" s="666" t="s">
        <v>1419</v>
      </c>
      <c r="L243" s="668">
        <v>179.80999999999997</v>
      </c>
      <c r="M243" s="668">
        <v>1</v>
      </c>
      <c r="N243" s="669">
        <v>179.80999999999997</v>
      </c>
    </row>
    <row r="244" spans="1:14" ht="14.4" customHeight="1" x14ac:dyDescent="0.3">
      <c r="A244" s="664" t="s">
        <v>548</v>
      </c>
      <c r="B244" s="665" t="s">
        <v>549</v>
      </c>
      <c r="C244" s="666" t="s">
        <v>553</v>
      </c>
      <c r="D244" s="667" t="s">
        <v>2804</v>
      </c>
      <c r="E244" s="666" t="s">
        <v>567</v>
      </c>
      <c r="F244" s="667" t="s">
        <v>2808</v>
      </c>
      <c r="G244" s="666" t="s">
        <v>610</v>
      </c>
      <c r="H244" s="666" t="s">
        <v>1420</v>
      </c>
      <c r="I244" s="666" t="s">
        <v>1421</v>
      </c>
      <c r="J244" s="666" t="s">
        <v>1422</v>
      </c>
      <c r="K244" s="666" t="s">
        <v>1423</v>
      </c>
      <c r="L244" s="668">
        <v>83.13000000000001</v>
      </c>
      <c r="M244" s="668">
        <v>5</v>
      </c>
      <c r="N244" s="669">
        <v>415.65000000000003</v>
      </c>
    </row>
    <row r="245" spans="1:14" ht="14.4" customHeight="1" x14ac:dyDescent="0.3">
      <c r="A245" s="664" t="s">
        <v>548</v>
      </c>
      <c r="B245" s="665" t="s">
        <v>549</v>
      </c>
      <c r="C245" s="666" t="s">
        <v>553</v>
      </c>
      <c r="D245" s="667" t="s">
        <v>2804</v>
      </c>
      <c r="E245" s="666" t="s">
        <v>567</v>
      </c>
      <c r="F245" s="667" t="s">
        <v>2808</v>
      </c>
      <c r="G245" s="666" t="s">
        <v>610</v>
      </c>
      <c r="H245" s="666" t="s">
        <v>1424</v>
      </c>
      <c r="I245" s="666" t="s">
        <v>1425</v>
      </c>
      <c r="J245" s="666" t="s">
        <v>1426</v>
      </c>
      <c r="K245" s="666" t="s">
        <v>1427</v>
      </c>
      <c r="L245" s="668">
        <v>64.579999999999984</v>
      </c>
      <c r="M245" s="668">
        <v>1</v>
      </c>
      <c r="N245" s="669">
        <v>64.579999999999984</v>
      </c>
    </row>
    <row r="246" spans="1:14" ht="14.4" customHeight="1" x14ac:dyDescent="0.3">
      <c r="A246" s="664" t="s">
        <v>548</v>
      </c>
      <c r="B246" s="665" t="s">
        <v>549</v>
      </c>
      <c r="C246" s="666" t="s">
        <v>553</v>
      </c>
      <c r="D246" s="667" t="s">
        <v>2804</v>
      </c>
      <c r="E246" s="666" t="s">
        <v>567</v>
      </c>
      <c r="F246" s="667" t="s">
        <v>2808</v>
      </c>
      <c r="G246" s="666" t="s">
        <v>610</v>
      </c>
      <c r="H246" s="666" t="s">
        <v>1428</v>
      </c>
      <c r="I246" s="666" t="s">
        <v>1429</v>
      </c>
      <c r="J246" s="666" t="s">
        <v>1430</v>
      </c>
      <c r="K246" s="666" t="s">
        <v>1431</v>
      </c>
      <c r="L246" s="668">
        <v>178.87999890933688</v>
      </c>
      <c r="M246" s="668">
        <v>33</v>
      </c>
      <c r="N246" s="669">
        <v>5903.0399640081168</v>
      </c>
    </row>
    <row r="247" spans="1:14" ht="14.4" customHeight="1" x14ac:dyDescent="0.3">
      <c r="A247" s="664" t="s">
        <v>548</v>
      </c>
      <c r="B247" s="665" t="s">
        <v>549</v>
      </c>
      <c r="C247" s="666" t="s">
        <v>553</v>
      </c>
      <c r="D247" s="667" t="s">
        <v>2804</v>
      </c>
      <c r="E247" s="666" t="s">
        <v>567</v>
      </c>
      <c r="F247" s="667" t="s">
        <v>2808</v>
      </c>
      <c r="G247" s="666" t="s">
        <v>610</v>
      </c>
      <c r="H247" s="666" t="s">
        <v>1432</v>
      </c>
      <c r="I247" s="666" t="s">
        <v>1433</v>
      </c>
      <c r="J247" s="666" t="s">
        <v>1434</v>
      </c>
      <c r="K247" s="666" t="s">
        <v>1435</v>
      </c>
      <c r="L247" s="668">
        <v>75.639835222930472</v>
      </c>
      <c r="M247" s="668">
        <v>5</v>
      </c>
      <c r="N247" s="669">
        <v>378.19917611465235</v>
      </c>
    </row>
    <row r="248" spans="1:14" ht="14.4" customHeight="1" x14ac:dyDescent="0.3">
      <c r="A248" s="664" t="s">
        <v>548</v>
      </c>
      <c r="B248" s="665" t="s">
        <v>549</v>
      </c>
      <c r="C248" s="666" t="s">
        <v>553</v>
      </c>
      <c r="D248" s="667" t="s">
        <v>2804</v>
      </c>
      <c r="E248" s="666" t="s">
        <v>567</v>
      </c>
      <c r="F248" s="667" t="s">
        <v>2808</v>
      </c>
      <c r="G248" s="666" t="s">
        <v>610</v>
      </c>
      <c r="H248" s="666" t="s">
        <v>1436</v>
      </c>
      <c r="I248" s="666" t="s">
        <v>952</v>
      </c>
      <c r="J248" s="666" t="s">
        <v>1437</v>
      </c>
      <c r="K248" s="666"/>
      <c r="L248" s="668">
        <v>275.77</v>
      </c>
      <c r="M248" s="668">
        <v>2</v>
      </c>
      <c r="N248" s="669">
        <v>551.54</v>
      </c>
    </row>
    <row r="249" spans="1:14" ht="14.4" customHeight="1" x14ac:dyDescent="0.3">
      <c r="A249" s="664" t="s">
        <v>548</v>
      </c>
      <c r="B249" s="665" t="s">
        <v>549</v>
      </c>
      <c r="C249" s="666" t="s">
        <v>553</v>
      </c>
      <c r="D249" s="667" t="s">
        <v>2804</v>
      </c>
      <c r="E249" s="666" t="s">
        <v>567</v>
      </c>
      <c r="F249" s="667" t="s">
        <v>2808</v>
      </c>
      <c r="G249" s="666" t="s">
        <v>610</v>
      </c>
      <c r="H249" s="666" t="s">
        <v>1438</v>
      </c>
      <c r="I249" s="666" t="s">
        <v>1439</v>
      </c>
      <c r="J249" s="666" t="s">
        <v>1440</v>
      </c>
      <c r="K249" s="666" t="s">
        <v>1441</v>
      </c>
      <c r="L249" s="668">
        <v>131.56948405678381</v>
      </c>
      <c r="M249" s="668">
        <v>2</v>
      </c>
      <c r="N249" s="669">
        <v>263.13896811356761</v>
      </c>
    </row>
    <row r="250" spans="1:14" ht="14.4" customHeight="1" x14ac:dyDescent="0.3">
      <c r="A250" s="664" t="s">
        <v>548</v>
      </c>
      <c r="B250" s="665" t="s">
        <v>549</v>
      </c>
      <c r="C250" s="666" t="s">
        <v>553</v>
      </c>
      <c r="D250" s="667" t="s">
        <v>2804</v>
      </c>
      <c r="E250" s="666" t="s">
        <v>567</v>
      </c>
      <c r="F250" s="667" t="s">
        <v>2808</v>
      </c>
      <c r="G250" s="666" t="s">
        <v>610</v>
      </c>
      <c r="H250" s="666" t="s">
        <v>1442</v>
      </c>
      <c r="I250" s="666" t="s">
        <v>1443</v>
      </c>
      <c r="J250" s="666" t="s">
        <v>1444</v>
      </c>
      <c r="K250" s="666" t="s">
        <v>1445</v>
      </c>
      <c r="L250" s="668">
        <v>107.54</v>
      </c>
      <c r="M250" s="668">
        <v>1</v>
      </c>
      <c r="N250" s="669">
        <v>107.54</v>
      </c>
    </row>
    <row r="251" spans="1:14" ht="14.4" customHeight="1" x14ac:dyDescent="0.3">
      <c r="A251" s="664" t="s">
        <v>548</v>
      </c>
      <c r="B251" s="665" t="s">
        <v>549</v>
      </c>
      <c r="C251" s="666" t="s">
        <v>553</v>
      </c>
      <c r="D251" s="667" t="s">
        <v>2804</v>
      </c>
      <c r="E251" s="666" t="s">
        <v>567</v>
      </c>
      <c r="F251" s="667" t="s">
        <v>2808</v>
      </c>
      <c r="G251" s="666" t="s">
        <v>610</v>
      </c>
      <c r="H251" s="666" t="s">
        <v>1446</v>
      </c>
      <c r="I251" s="666" t="s">
        <v>1447</v>
      </c>
      <c r="J251" s="666" t="s">
        <v>1448</v>
      </c>
      <c r="K251" s="666" t="s">
        <v>1449</v>
      </c>
      <c r="L251" s="668">
        <v>120.52</v>
      </c>
      <c r="M251" s="668">
        <v>1</v>
      </c>
      <c r="N251" s="669">
        <v>120.52</v>
      </c>
    </row>
    <row r="252" spans="1:14" ht="14.4" customHeight="1" x14ac:dyDescent="0.3">
      <c r="A252" s="664" t="s">
        <v>548</v>
      </c>
      <c r="B252" s="665" t="s">
        <v>549</v>
      </c>
      <c r="C252" s="666" t="s">
        <v>553</v>
      </c>
      <c r="D252" s="667" t="s">
        <v>2804</v>
      </c>
      <c r="E252" s="666" t="s">
        <v>567</v>
      </c>
      <c r="F252" s="667" t="s">
        <v>2808</v>
      </c>
      <c r="G252" s="666" t="s">
        <v>610</v>
      </c>
      <c r="H252" s="666" t="s">
        <v>1450</v>
      </c>
      <c r="I252" s="666" t="s">
        <v>1451</v>
      </c>
      <c r="J252" s="666" t="s">
        <v>1452</v>
      </c>
      <c r="K252" s="666" t="s">
        <v>1453</v>
      </c>
      <c r="L252" s="668">
        <v>107.32999999999993</v>
      </c>
      <c r="M252" s="668">
        <v>2</v>
      </c>
      <c r="N252" s="669">
        <v>214.65999999999985</v>
      </c>
    </row>
    <row r="253" spans="1:14" ht="14.4" customHeight="1" x14ac:dyDescent="0.3">
      <c r="A253" s="664" t="s">
        <v>548</v>
      </c>
      <c r="B253" s="665" t="s">
        <v>549</v>
      </c>
      <c r="C253" s="666" t="s">
        <v>553</v>
      </c>
      <c r="D253" s="667" t="s">
        <v>2804</v>
      </c>
      <c r="E253" s="666" t="s">
        <v>567</v>
      </c>
      <c r="F253" s="667" t="s">
        <v>2808</v>
      </c>
      <c r="G253" s="666" t="s">
        <v>610</v>
      </c>
      <c r="H253" s="666" t="s">
        <v>1454</v>
      </c>
      <c r="I253" s="666" t="s">
        <v>1455</v>
      </c>
      <c r="J253" s="666" t="s">
        <v>1456</v>
      </c>
      <c r="K253" s="666" t="s">
        <v>1457</v>
      </c>
      <c r="L253" s="668">
        <v>294.61000000000007</v>
      </c>
      <c r="M253" s="668">
        <v>1</v>
      </c>
      <c r="N253" s="669">
        <v>294.61000000000007</v>
      </c>
    </row>
    <row r="254" spans="1:14" ht="14.4" customHeight="1" x14ac:dyDescent="0.3">
      <c r="A254" s="664" t="s">
        <v>548</v>
      </c>
      <c r="B254" s="665" t="s">
        <v>549</v>
      </c>
      <c r="C254" s="666" t="s">
        <v>553</v>
      </c>
      <c r="D254" s="667" t="s">
        <v>2804</v>
      </c>
      <c r="E254" s="666" t="s">
        <v>567</v>
      </c>
      <c r="F254" s="667" t="s">
        <v>2808</v>
      </c>
      <c r="G254" s="666" t="s">
        <v>610</v>
      </c>
      <c r="H254" s="666" t="s">
        <v>1458</v>
      </c>
      <c r="I254" s="666" t="s">
        <v>1459</v>
      </c>
      <c r="J254" s="666" t="s">
        <v>1460</v>
      </c>
      <c r="K254" s="666" t="s">
        <v>1461</v>
      </c>
      <c r="L254" s="668">
        <v>288.55000000000007</v>
      </c>
      <c r="M254" s="668">
        <v>2</v>
      </c>
      <c r="N254" s="669">
        <v>577.10000000000014</v>
      </c>
    </row>
    <row r="255" spans="1:14" ht="14.4" customHeight="1" x14ac:dyDescent="0.3">
      <c r="A255" s="664" t="s">
        <v>548</v>
      </c>
      <c r="B255" s="665" t="s">
        <v>549</v>
      </c>
      <c r="C255" s="666" t="s">
        <v>553</v>
      </c>
      <c r="D255" s="667" t="s">
        <v>2804</v>
      </c>
      <c r="E255" s="666" t="s">
        <v>567</v>
      </c>
      <c r="F255" s="667" t="s">
        <v>2808</v>
      </c>
      <c r="G255" s="666" t="s">
        <v>610</v>
      </c>
      <c r="H255" s="666" t="s">
        <v>1462</v>
      </c>
      <c r="I255" s="666" t="s">
        <v>1463</v>
      </c>
      <c r="J255" s="666" t="s">
        <v>1464</v>
      </c>
      <c r="K255" s="666" t="s">
        <v>1183</v>
      </c>
      <c r="L255" s="668">
        <v>41.46993328460271</v>
      </c>
      <c r="M255" s="668">
        <v>22</v>
      </c>
      <c r="N255" s="669">
        <v>912.33853226125962</v>
      </c>
    </row>
    <row r="256" spans="1:14" ht="14.4" customHeight="1" x14ac:dyDescent="0.3">
      <c r="A256" s="664" t="s">
        <v>548</v>
      </c>
      <c r="B256" s="665" t="s">
        <v>549</v>
      </c>
      <c r="C256" s="666" t="s">
        <v>553</v>
      </c>
      <c r="D256" s="667" t="s">
        <v>2804</v>
      </c>
      <c r="E256" s="666" t="s">
        <v>567</v>
      </c>
      <c r="F256" s="667" t="s">
        <v>2808</v>
      </c>
      <c r="G256" s="666" t="s">
        <v>610</v>
      </c>
      <c r="H256" s="666" t="s">
        <v>1465</v>
      </c>
      <c r="I256" s="666" t="s">
        <v>1465</v>
      </c>
      <c r="J256" s="666" t="s">
        <v>1466</v>
      </c>
      <c r="K256" s="666" t="s">
        <v>1467</v>
      </c>
      <c r="L256" s="668">
        <v>1514.5049999999999</v>
      </c>
      <c r="M256" s="668">
        <v>2</v>
      </c>
      <c r="N256" s="669">
        <v>3029.0099999999998</v>
      </c>
    </row>
    <row r="257" spans="1:14" ht="14.4" customHeight="1" x14ac:dyDescent="0.3">
      <c r="A257" s="664" t="s">
        <v>548</v>
      </c>
      <c r="B257" s="665" t="s">
        <v>549</v>
      </c>
      <c r="C257" s="666" t="s">
        <v>553</v>
      </c>
      <c r="D257" s="667" t="s">
        <v>2804</v>
      </c>
      <c r="E257" s="666" t="s">
        <v>567</v>
      </c>
      <c r="F257" s="667" t="s">
        <v>2808</v>
      </c>
      <c r="G257" s="666" t="s">
        <v>610</v>
      </c>
      <c r="H257" s="666" t="s">
        <v>1468</v>
      </c>
      <c r="I257" s="666" t="s">
        <v>1469</v>
      </c>
      <c r="J257" s="666" t="s">
        <v>1470</v>
      </c>
      <c r="K257" s="666" t="s">
        <v>1471</v>
      </c>
      <c r="L257" s="668">
        <v>228.48000000000025</v>
      </c>
      <c r="M257" s="668">
        <v>1</v>
      </c>
      <c r="N257" s="669">
        <v>228.48000000000025</v>
      </c>
    </row>
    <row r="258" spans="1:14" ht="14.4" customHeight="1" x14ac:dyDescent="0.3">
      <c r="A258" s="664" t="s">
        <v>548</v>
      </c>
      <c r="B258" s="665" t="s">
        <v>549</v>
      </c>
      <c r="C258" s="666" t="s">
        <v>553</v>
      </c>
      <c r="D258" s="667" t="s">
        <v>2804</v>
      </c>
      <c r="E258" s="666" t="s">
        <v>567</v>
      </c>
      <c r="F258" s="667" t="s">
        <v>2808</v>
      </c>
      <c r="G258" s="666" t="s">
        <v>610</v>
      </c>
      <c r="H258" s="666" t="s">
        <v>1472</v>
      </c>
      <c r="I258" s="666" t="s">
        <v>952</v>
      </c>
      <c r="J258" s="666" t="s">
        <v>1473</v>
      </c>
      <c r="K258" s="666"/>
      <c r="L258" s="668">
        <v>93.626070315926839</v>
      </c>
      <c r="M258" s="668">
        <v>3</v>
      </c>
      <c r="N258" s="669">
        <v>280.87821094778053</v>
      </c>
    </row>
    <row r="259" spans="1:14" ht="14.4" customHeight="1" x14ac:dyDescent="0.3">
      <c r="A259" s="664" t="s">
        <v>548</v>
      </c>
      <c r="B259" s="665" t="s">
        <v>549</v>
      </c>
      <c r="C259" s="666" t="s">
        <v>553</v>
      </c>
      <c r="D259" s="667" t="s">
        <v>2804</v>
      </c>
      <c r="E259" s="666" t="s">
        <v>567</v>
      </c>
      <c r="F259" s="667" t="s">
        <v>2808</v>
      </c>
      <c r="G259" s="666" t="s">
        <v>610</v>
      </c>
      <c r="H259" s="666" t="s">
        <v>1474</v>
      </c>
      <c r="I259" s="666" t="s">
        <v>1475</v>
      </c>
      <c r="J259" s="666" t="s">
        <v>1476</v>
      </c>
      <c r="K259" s="666" t="s">
        <v>1477</v>
      </c>
      <c r="L259" s="668">
        <v>698.75</v>
      </c>
      <c r="M259" s="668">
        <v>1</v>
      </c>
      <c r="N259" s="669">
        <v>698.75</v>
      </c>
    </row>
    <row r="260" spans="1:14" ht="14.4" customHeight="1" x14ac:dyDescent="0.3">
      <c r="A260" s="664" t="s">
        <v>548</v>
      </c>
      <c r="B260" s="665" t="s">
        <v>549</v>
      </c>
      <c r="C260" s="666" t="s">
        <v>553</v>
      </c>
      <c r="D260" s="667" t="s">
        <v>2804</v>
      </c>
      <c r="E260" s="666" t="s">
        <v>567</v>
      </c>
      <c r="F260" s="667" t="s">
        <v>2808</v>
      </c>
      <c r="G260" s="666" t="s">
        <v>610</v>
      </c>
      <c r="H260" s="666" t="s">
        <v>1478</v>
      </c>
      <c r="I260" s="666" t="s">
        <v>952</v>
      </c>
      <c r="J260" s="666" t="s">
        <v>1479</v>
      </c>
      <c r="K260" s="666"/>
      <c r="L260" s="668">
        <v>183.99599282170345</v>
      </c>
      <c r="M260" s="668">
        <v>2</v>
      </c>
      <c r="N260" s="669">
        <v>367.99198564340691</v>
      </c>
    </row>
    <row r="261" spans="1:14" ht="14.4" customHeight="1" x14ac:dyDescent="0.3">
      <c r="A261" s="664" t="s">
        <v>548</v>
      </c>
      <c r="B261" s="665" t="s">
        <v>549</v>
      </c>
      <c r="C261" s="666" t="s">
        <v>553</v>
      </c>
      <c r="D261" s="667" t="s">
        <v>2804</v>
      </c>
      <c r="E261" s="666" t="s">
        <v>567</v>
      </c>
      <c r="F261" s="667" t="s">
        <v>2808</v>
      </c>
      <c r="G261" s="666" t="s">
        <v>610</v>
      </c>
      <c r="H261" s="666" t="s">
        <v>1480</v>
      </c>
      <c r="I261" s="666" t="s">
        <v>952</v>
      </c>
      <c r="J261" s="666" t="s">
        <v>1481</v>
      </c>
      <c r="K261" s="666" t="s">
        <v>1482</v>
      </c>
      <c r="L261" s="668">
        <v>55.32</v>
      </c>
      <c r="M261" s="668">
        <v>6</v>
      </c>
      <c r="N261" s="669">
        <v>331.92</v>
      </c>
    </row>
    <row r="262" spans="1:14" ht="14.4" customHeight="1" x14ac:dyDescent="0.3">
      <c r="A262" s="664" t="s">
        <v>548</v>
      </c>
      <c r="B262" s="665" t="s">
        <v>549</v>
      </c>
      <c r="C262" s="666" t="s">
        <v>553</v>
      </c>
      <c r="D262" s="667" t="s">
        <v>2804</v>
      </c>
      <c r="E262" s="666" t="s">
        <v>567</v>
      </c>
      <c r="F262" s="667" t="s">
        <v>2808</v>
      </c>
      <c r="G262" s="666" t="s">
        <v>610</v>
      </c>
      <c r="H262" s="666" t="s">
        <v>1483</v>
      </c>
      <c r="I262" s="666" t="s">
        <v>952</v>
      </c>
      <c r="J262" s="666" t="s">
        <v>1484</v>
      </c>
      <c r="K262" s="666"/>
      <c r="L262" s="668">
        <v>122.61002400281878</v>
      </c>
      <c r="M262" s="668">
        <v>6</v>
      </c>
      <c r="N262" s="669">
        <v>735.66014401691268</v>
      </c>
    </row>
    <row r="263" spans="1:14" ht="14.4" customHeight="1" x14ac:dyDescent="0.3">
      <c r="A263" s="664" t="s">
        <v>548</v>
      </c>
      <c r="B263" s="665" t="s">
        <v>549</v>
      </c>
      <c r="C263" s="666" t="s">
        <v>553</v>
      </c>
      <c r="D263" s="667" t="s">
        <v>2804</v>
      </c>
      <c r="E263" s="666" t="s">
        <v>567</v>
      </c>
      <c r="F263" s="667" t="s">
        <v>2808</v>
      </c>
      <c r="G263" s="666" t="s">
        <v>610</v>
      </c>
      <c r="H263" s="666" t="s">
        <v>1485</v>
      </c>
      <c r="I263" s="666" t="s">
        <v>1485</v>
      </c>
      <c r="J263" s="666" t="s">
        <v>1307</v>
      </c>
      <c r="K263" s="666" t="s">
        <v>1486</v>
      </c>
      <c r="L263" s="668">
        <v>418</v>
      </c>
      <c r="M263" s="668">
        <v>2</v>
      </c>
      <c r="N263" s="669">
        <v>836</v>
      </c>
    </row>
    <row r="264" spans="1:14" ht="14.4" customHeight="1" x14ac:dyDescent="0.3">
      <c r="A264" s="664" t="s">
        <v>548</v>
      </c>
      <c r="B264" s="665" t="s">
        <v>549</v>
      </c>
      <c r="C264" s="666" t="s">
        <v>553</v>
      </c>
      <c r="D264" s="667" t="s">
        <v>2804</v>
      </c>
      <c r="E264" s="666" t="s">
        <v>567</v>
      </c>
      <c r="F264" s="667" t="s">
        <v>2808</v>
      </c>
      <c r="G264" s="666" t="s">
        <v>610</v>
      </c>
      <c r="H264" s="666" t="s">
        <v>1487</v>
      </c>
      <c r="I264" s="666" t="s">
        <v>952</v>
      </c>
      <c r="J264" s="666" t="s">
        <v>1488</v>
      </c>
      <c r="K264" s="666"/>
      <c r="L264" s="668">
        <v>56.070000000000022</v>
      </c>
      <c r="M264" s="668">
        <v>4</v>
      </c>
      <c r="N264" s="669">
        <v>224.28000000000009</v>
      </c>
    </row>
    <row r="265" spans="1:14" ht="14.4" customHeight="1" x14ac:dyDescent="0.3">
      <c r="A265" s="664" t="s">
        <v>548</v>
      </c>
      <c r="B265" s="665" t="s">
        <v>549</v>
      </c>
      <c r="C265" s="666" t="s">
        <v>553</v>
      </c>
      <c r="D265" s="667" t="s">
        <v>2804</v>
      </c>
      <c r="E265" s="666" t="s">
        <v>567</v>
      </c>
      <c r="F265" s="667" t="s">
        <v>2808</v>
      </c>
      <c r="G265" s="666" t="s">
        <v>610</v>
      </c>
      <c r="H265" s="666" t="s">
        <v>1489</v>
      </c>
      <c r="I265" s="666" t="s">
        <v>1490</v>
      </c>
      <c r="J265" s="666" t="s">
        <v>1491</v>
      </c>
      <c r="K265" s="666" t="s">
        <v>1492</v>
      </c>
      <c r="L265" s="668">
        <v>357.64</v>
      </c>
      <c r="M265" s="668">
        <v>1</v>
      </c>
      <c r="N265" s="669">
        <v>357.64</v>
      </c>
    </row>
    <row r="266" spans="1:14" ht="14.4" customHeight="1" x14ac:dyDescent="0.3">
      <c r="A266" s="664" t="s">
        <v>548</v>
      </c>
      <c r="B266" s="665" t="s">
        <v>549</v>
      </c>
      <c r="C266" s="666" t="s">
        <v>553</v>
      </c>
      <c r="D266" s="667" t="s">
        <v>2804</v>
      </c>
      <c r="E266" s="666" t="s">
        <v>567</v>
      </c>
      <c r="F266" s="667" t="s">
        <v>2808</v>
      </c>
      <c r="G266" s="666" t="s">
        <v>610</v>
      </c>
      <c r="H266" s="666" t="s">
        <v>1493</v>
      </c>
      <c r="I266" s="666" t="s">
        <v>1494</v>
      </c>
      <c r="J266" s="666" t="s">
        <v>1495</v>
      </c>
      <c r="K266" s="666" t="s">
        <v>1496</v>
      </c>
      <c r="L266" s="668">
        <v>53.390291289355559</v>
      </c>
      <c r="M266" s="668">
        <v>1</v>
      </c>
      <c r="N266" s="669">
        <v>53.390291289355559</v>
      </c>
    </row>
    <row r="267" spans="1:14" ht="14.4" customHeight="1" x14ac:dyDescent="0.3">
      <c r="A267" s="664" t="s">
        <v>548</v>
      </c>
      <c r="B267" s="665" t="s">
        <v>549</v>
      </c>
      <c r="C267" s="666" t="s">
        <v>553</v>
      </c>
      <c r="D267" s="667" t="s">
        <v>2804</v>
      </c>
      <c r="E267" s="666" t="s">
        <v>567</v>
      </c>
      <c r="F267" s="667" t="s">
        <v>2808</v>
      </c>
      <c r="G267" s="666" t="s">
        <v>610</v>
      </c>
      <c r="H267" s="666" t="s">
        <v>1497</v>
      </c>
      <c r="I267" s="666" t="s">
        <v>952</v>
      </c>
      <c r="J267" s="666" t="s">
        <v>1498</v>
      </c>
      <c r="K267" s="666"/>
      <c r="L267" s="668">
        <v>26.930000000000007</v>
      </c>
      <c r="M267" s="668">
        <v>4</v>
      </c>
      <c r="N267" s="669">
        <v>107.72000000000003</v>
      </c>
    </row>
    <row r="268" spans="1:14" ht="14.4" customHeight="1" x14ac:dyDescent="0.3">
      <c r="A268" s="664" t="s">
        <v>548</v>
      </c>
      <c r="B268" s="665" t="s">
        <v>549</v>
      </c>
      <c r="C268" s="666" t="s">
        <v>553</v>
      </c>
      <c r="D268" s="667" t="s">
        <v>2804</v>
      </c>
      <c r="E268" s="666" t="s">
        <v>567</v>
      </c>
      <c r="F268" s="667" t="s">
        <v>2808</v>
      </c>
      <c r="G268" s="666" t="s">
        <v>610</v>
      </c>
      <c r="H268" s="666" t="s">
        <v>1499</v>
      </c>
      <c r="I268" s="666" t="s">
        <v>952</v>
      </c>
      <c r="J268" s="666" t="s">
        <v>1500</v>
      </c>
      <c r="K268" s="666" t="s">
        <v>1501</v>
      </c>
      <c r="L268" s="668">
        <v>12.004575873817354</v>
      </c>
      <c r="M268" s="668">
        <v>7410</v>
      </c>
      <c r="N268" s="669">
        <v>88953.907224986586</v>
      </c>
    </row>
    <row r="269" spans="1:14" ht="14.4" customHeight="1" x14ac:dyDescent="0.3">
      <c r="A269" s="664" t="s">
        <v>548</v>
      </c>
      <c r="B269" s="665" t="s">
        <v>549</v>
      </c>
      <c r="C269" s="666" t="s">
        <v>553</v>
      </c>
      <c r="D269" s="667" t="s">
        <v>2804</v>
      </c>
      <c r="E269" s="666" t="s">
        <v>567</v>
      </c>
      <c r="F269" s="667" t="s">
        <v>2808</v>
      </c>
      <c r="G269" s="666" t="s">
        <v>610</v>
      </c>
      <c r="H269" s="666" t="s">
        <v>1502</v>
      </c>
      <c r="I269" s="666" t="s">
        <v>952</v>
      </c>
      <c r="J269" s="666" t="s">
        <v>1503</v>
      </c>
      <c r="K269" s="666" t="s">
        <v>1504</v>
      </c>
      <c r="L269" s="668">
        <v>107.35999999999999</v>
      </c>
      <c r="M269" s="668">
        <v>4</v>
      </c>
      <c r="N269" s="669">
        <v>429.43999999999994</v>
      </c>
    </row>
    <row r="270" spans="1:14" ht="14.4" customHeight="1" x14ac:dyDescent="0.3">
      <c r="A270" s="664" t="s">
        <v>548</v>
      </c>
      <c r="B270" s="665" t="s">
        <v>549</v>
      </c>
      <c r="C270" s="666" t="s">
        <v>553</v>
      </c>
      <c r="D270" s="667" t="s">
        <v>2804</v>
      </c>
      <c r="E270" s="666" t="s">
        <v>567</v>
      </c>
      <c r="F270" s="667" t="s">
        <v>2808</v>
      </c>
      <c r="G270" s="666" t="s">
        <v>610</v>
      </c>
      <c r="H270" s="666" t="s">
        <v>1505</v>
      </c>
      <c r="I270" s="666" t="s">
        <v>1505</v>
      </c>
      <c r="J270" s="666" t="s">
        <v>1506</v>
      </c>
      <c r="K270" s="666" t="s">
        <v>1507</v>
      </c>
      <c r="L270" s="668">
        <v>131.37</v>
      </c>
      <c r="M270" s="668">
        <v>4</v>
      </c>
      <c r="N270" s="669">
        <v>525.48</v>
      </c>
    </row>
    <row r="271" spans="1:14" ht="14.4" customHeight="1" x14ac:dyDescent="0.3">
      <c r="A271" s="664" t="s">
        <v>548</v>
      </c>
      <c r="B271" s="665" t="s">
        <v>549</v>
      </c>
      <c r="C271" s="666" t="s">
        <v>553</v>
      </c>
      <c r="D271" s="667" t="s">
        <v>2804</v>
      </c>
      <c r="E271" s="666" t="s">
        <v>567</v>
      </c>
      <c r="F271" s="667" t="s">
        <v>2808</v>
      </c>
      <c r="G271" s="666" t="s">
        <v>610</v>
      </c>
      <c r="H271" s="666" t="s">
        <v>1508</v>
      </c>
      <c r="I271" s="666" t="s">
        <v>1508</v>
      </c>
      <c r="J271" s="666" t="s">
        <v>1509</v>
      </c>
      <c r="K271" s="666" t="s">
        <v>1510</v>
      </c>
      <c r="L271" s="668">
        <v>43.999999999999986</v>
      </c>
      <c r="M271" s="668">
        <v>2</v>
      </c>
      <c r="N271" s="669">
        <v>87.999999999999972</v>
      </c>
    </row>
    <row r="272" spans="1:14" ht="14.4" customHeight="1" x14ac:dyDescent="0.3">
      <c r="A272" s="664" t="s">
        <v>548</v>
      </c>
      <c r="B272" s="665" t="s">
        <v>549</v>
      </c>
      <c r="C272" s="666" t="s">
        <v>553</v>
      </c>
      <c r="D272" s="667" t="s">
        <v>2804</v>
      </c>
      <c r="E272" s="666" t="s">
        <v>567</v>
      </c>
      <c r="F272" s="667" t="s">
        <v>2808</v>
      </c>
      <c r="G272" s="666" t="s">
        <v>610</v>
      </c>
      <c r="H272" s="666" t="s">
        <v>1511</v>
      </c>
      <c r="I272" s="666" t="s">
        <v>1511</v>
      </c>
      <c r="J272" s="666" t="s">
        <v>1509</v>
      </c>
      <c r="K272" s="666" t="s">
        <v>1512</v>
      </c>
      <c r="L272" s="668">
        <v>110</v>
      </c>
      <c r="M272" s="668">
        <v>5</v>
      </c>
      <c r="N272" s="669">
        <v>550</v>
      </c>
    </row>
    <row r="273" spans="1:14" ht="14.4" customHeight="1" x14ac:dyDescent="0.3">
      <c r="A273" s="664" t="s">
        <v>548</v>
      </c>
      <c r="B273" s="665" t="s">
        <v>549</v>
      </c>
      <c r="C273" s="666" t="s">
        <v>553</v>
      </c>
      <c r="D273" s="667" t="s">
        <v>2804</v>
      </c>
      <c r="E273" s="666" t="s">
        <v>567</v>
      </c>
      <c r="F273" s="667" t="s">
        <v>2808</v>
      </c>
      <c r="G273" s="666" t="s">
        <v>610</v>
      </c>
      <c r="H273" s="666" t="s">
        <v>1513</v>
      </c>
      <c r="I273" s="666" t="s">
        <v>1513</v>
      </c>
      <c r="J273" s="666" t="s">
        <v>1089</v>
      </c>
      <c r="K273" s="666" t="s">
        <v>1514</v>
      </c>
      <c r="L273" s="668">
        <v>74.889785947159396</v>
      </c>
      <c r="M273" s="668">
        <v>1</v>
      </c>
      <c r="N273" s="669">
        <v>74.889785947159396</v>
      </c>
    </row>
    <row r="274" spans="1:14" ht="14.4" customHeight="1" x14ac:dyDescent="0.3">
      <c r="A274" s="664" t="s">
        <v>548</v>
      </c>
      <c r="B274" s="665" t="s">
        <v>549</v>
      </c>
      <c r="C274" s="666" t="s">
        <v>553</v>
      </c>
      <c r="D274" s="667" t="s">
        <v>2804</v>
      </c>
      <c r="E274" s="666" t="s">
        <v>567</v>
      </c>
      <c r="F274" s="667" t="s">
        <v>2808</v>
      </c>
      <c r="G274" s="666" t="s">
        <v>610</v>
      </c>
      <c r="H274" s="666" t="s">
        <v>1515</v>
      </c>
      <c r="I274" s="666" t="s">
        <v>1515</v>
      </c>
      <c r="J274" s="666" t="s">
        <v>1516</v>
      </c>
      <c r="K274" s="666" t="s">
        <v>1517</v>
      </c>
      <c r="L274" s="668">
        <v>110.00000000000001</v>
      </c>
      <c r="M274" s="668">
        <v>2</v>
      </c>
      <c r="N274" s="669">
        <v>220.00000000000003</v>
      </c>
    </row>
    <row r="275" spans="1:14" ht="14.4" customHeight="1" x14ac:dyDescent="0.3">
      <c r="A275" s="664" t="s">
        <v>548</v>
      </c>
      <c r="B275" s="665" t="s">
        <v>549</v>
      </c>
      <c r="C275" s="666" t="s">
        <v>553</v>
      </c>
      <c r="D275" s="667" t="s">
        <v>2804</v>
      </c>
      <c r="E275" s="666" t="s">
        <v>567</v>
      </c>
      <c r="F275" s="667" t="s">
        <v>2808</v>
      </c>
      <c r="G275" s="666" t="s">
        <v>610</v>
      </c>
      <c r="H275" s="666" t="s">
        <v>1518</v>
      </c>
      <c r="I275" s="666" t="s">
        <v>1518</v>
      </c>
      <c r="J275" s="666" t="s">
        <v>1519</v>
      </c>
      <c r="K275" s="666" t="s">
        <v>1520</v>
      </c>
      <c r="L275" s="668">
        <v>383.57</v>
      </c>
      <c r="M275" s="668">
        <v>1</v>
      </c>
      <c r="N275" s="669">
        <v>383.57</v>
      </c>
    </row>
    <row r="276" spans="1:14" ht="14.4" customHeight="1" x14ac:dyDescent="0.3">
      <c r="A276" s="664" t="s">
        <v>548</v>
      </c>
      <c r="B276" s="665" t="s">
        <v>549</v>
      </c>
      <c r="C276" s="666" t="s">
        <v>553</v>
      </c>
      <c r="D276" s="667" t="s">
        <v>2804</v>
      </c>
      <c r="E276" s="666" t="s">
        <v>567</v>
      </c>
      <c r="F276" s="667" t="s">
        <v>2808</v>
      </c>
      <c r="G276" s="666" t="s">
        <v>610</v>
      </c>
      <c r="H276" s="666" t="s">
        <v>1521</v>
      </c>
      <c r="I276" s="666" t="s">
        <v>952</v>
      </c>
      <c r="J276" s="666" t="s">
        <v>1522</v>
      </c>
      <c r="K276" s="666" t="s">
        <v>1523</v>
      </c>
      <c r="L276" s="668">
        <v>50</v>
      </c>
      <c r="M276" s="668">
        <v>2</v>
      </c>
      <c r="N276" s="669">
        <v>100</v>
      </c>
    </row>
    <row r="277" spans="1:14" ht="14.4" customHeight="1" x14ac:dyDescent="0.3">
      <c r="A277" s="664" t="s">
        <v>548</v>
      </c>
      <c r="B277" s="665" t="s">
        <v>549</v>
      </c>
      <c r="C277" s="666" t="s">
        <v>553</v>
      </c>
      <c r="D277" s="667" t="s">
        <v>2804</v>
      </c>
      <c r="E277" s="666" t="s">
        <v>567</v>
      </c>
      <c r="F277" s="667" t="s">
        <v>2808</v>
      </c>
      <c r="G277" s="666" t="s">
        <v>610</v>
      </c>
      <c r="H277" s="666" t="s">
        <v>1524</v>
      </c>
      <c r="I277" s="666" t="s">
        <v>1524</v>
      </c>
      <c r="J277" s="666" t="s">
        <v>1525</v>
      </c>
      <c r="K277" s="666" t="s">
        <v>1526</v>
      </c>
      <c r="L277" s="668">
        <v>176.59689225958115</v>
      </c>
      <c r="M277" s="668">
        <v>16</v>
      </c>
      <c r="N277" s="669">
        <v>2825.5502761532985</v>
      </c>
    </row>
    <row r="278" spans="1:14" ht="14.4" customHeight="1" x14ac:dyDescent="0.3">
      <c r="A278" s="664" t="s">
        <v>548</v>
      </c>
      <c r="B278" s="665" t="s">
        <v>549</v>
      </c>
      <c r="C278" s="666" t="s">
        <v>553</v>
      </c>
      <c r="D278" s="667" t="s">
        <v>2804</v>
      </c>
      <c r="E278" s="666" t="s">
        <v>567</v>
      </c>
      <c r="F278" s="667" t="s">
        <v>2808</v>
      </c>
      <c r="G278" s="666" t="s">
        <v>610</v>
      </c>
      <c r="H278" s="666" t="s">
        <v>1527</v>
      </c>
      <c r="I278" s="666" t="s">
        <v>1527</v>
      </c>
      <c r="J278" s="666" t="s">
        <v>1528</v>
      </c>
      <c r="K278" s="666" t="s">
        <v>1529</v>
      </c>
      <c r="L278" s="668">
        <v>2687.2603950394491</v>
      </c>
      <c r="M278" s="668">
        <v>3</v>
      </c>
      <c r="N278" s="669">
        <v>8061.7811851183478</v>
      </c>
    </row>
    <row r="279" spans="1:14" ht="14.4" customHeight="1" x14ac:dyDescent="0.3">
      <c r="A279" s="664" t="s">
        <v>548</v>
      </c>
      <c r="B279" s="665" t="s">
        <v>549</v>
      </c>
      <c r="C279" s="666" t="s">
        <v>553</v>
      </c>
      <c r="D279" s="667" t="s">
        <v>2804</v>
      </c>
      <c r="E279" s="666" t="s">
        <v>567</v>
      </c>
      <c r="F279" s="667" t="s">
        <v>2808</v>
      </c>
      <c r="G279" s="666" t="s">
        <v>610</v>
      </c>
      <c r="H279" s="666" t="s">
        <v>1530</v>
      </c>
      <c r="I279" s="666" t="s">
        <v>1530</v>
      </c>
      <c r="J279" s="666" t="s">
        <v>1531</v>
      </c>
      <c r="K279" s="666" t="s">
        <v>1532</v>
      </c>
      <c r="L279" s="668">
        <v>226.88</v>
      </c>
      <c r="M279" s="668">
        <v>1</v>
      </c>
      <c r="N279" s="669">
        <v>226.88</v>
      </c>
    </row>
    <row r="280" spans="1:14" ht="14.4" customHeight="1" x14ac:dyDescent="0.3">
      <c r="A280" s="664" t="s">
        <v>548</v>
      </c>
      <c r="B280" s="665" t="s">
        <v>549</v>
      </c>
      <c r="C280" s="666" t="s">
        <v>553</v>
      </c>
      <c r="D280" s="667" t="s">
        <v>2804</v>
      </c>
      <c r="E280" s="666" t="s">
        <v>567</v>
      </c>
      <c r="F280" s="667" t="s">
        <v>2808</v>
      </c>
      <c r="G280" s="666" t="s">
        <v>610</v>
      </c>
      <c r="H280" s="666" t="s">
        <v>1533</v>
      </c>
      <c r="I280" s="666" t="s">
        <v>1533</v>
      </c>
      <c r="J280" s="666" t="s">
        <v>1534</v>
      </c>
      <c r="K280" s="666" t="s">
        <v>1183</v>
      </c>
      <c r="L280" s="668">
        <v>264.99</v>
      </c>
      <c r="M280" s="668">
        <v>6</v>
      </c>
      <c r="N280" s="669">
        <v>1589.94</v>
      </c>
    </row>
    <row r="281" spans="1:14" ht="14.4" customHeight="1" x14ac:dyDescent="0.3">
      <c r="A281" s="664" t="s">
        <v>548</v>
      </c>
      <c r="B281" s="665" t="s">
        <v>549</v>
      </c>
      <c r="C281" s="666" t="s">
        <v>553</v>
      </c>
      <c r="D281" s="667" t="s">
        <v>2804</v>
      </c>
      <c r="E281" s="666" t="s">
        <v>567</v>
      </c>
      <c r="F281" s="667" t="s">
        <v>2808</v>
      </c>
      <c r="G281" s="666" t="s">
        <v>610</v>
      </c>
      <c r="H281" s="666" t="s">
        <v>1535</v>
      </c>
      <c r="I281" s="666" t="s">
        <v>952</v>
      </c>
      <c r="J281" s="666" t="s">
        <v>1536</v>
      </c>
      <c r="K281" s="666"/>
      <c r="L281" s="668">
        <v>71.829999999999984</v>
      </c>
      <c r="M281" s="668">
        <v>12</v>
      </c>
      <c r="N281" s="669">
        <v>861.95999999999981</v>
      </c>
    </row>
    <row r="282" spans="1:14" ht="14.4" customHeight="1" x14ac:dyDescent="0.3">
      <c r="A282" s="664" t="s">
        <v>548</v>
      </c>
      <c r="B282" s="665" t="s">
        <v>549</v>
      </c>
      <c r="C282" s="666" t="s">
        <v>553</v>
      </c>
      <c r="D282" s="667" t="s">
        <v>2804</v>
      </c>
      <c r="E282" s="666" t="s">
        <v>567</v>
      </c>
      <c r="F282" s="667" t="s">
        <v>2808</v>
      </c>
      <c r="G282" s="666" t="s">
        <v>610</v>
      </c>
      <c r="H282" s="666" t="s">
        <v>1537</v>
      </c>
      <c r="I282" s="666" t="s">
        <v>1537</v>
      </c>
      <c r="J282" s="666" t="s">
        <v>1531</v>
      </c>
      <c r="K282" s="666" t="s">
        <v>1538</v>
      </c>
      <c r="L282" s="668">
        <v>68.569999999999979</v>
      </c>
      <c r="M282" s="668">
        <v>2</v>
      </c>
      <c r="N282" s="669">
        <v>137.13999999999996</v>
      </c>
    </row>
    <row r="283" spans="1:14" ht="14.4" customHeight="1" x14ac:dyDescent="0.3">
      <c r="A283" s="664" t="s">
        <v>548</v>
      </c>
      <c r="B283" s="665" t="s">
        <v>549</v>
      </c>
      <c r="C283" s="666" t="s">
        <v>553</v>
      </c>
      <c r="D283" s="667" t="s">
        <v>2804</v>
      </c>
      <c r="E283" s="666" t="s">
        <v>567</v>
      </c>
      <c r="F283" s="667" t="s">
        <v>2808</v>
      </c>
      <c r="G283" s="666" t="s">
        <v>610</v>
      </c>
      <c r="H283" s="666" t="s">
        <v>1539</v>
      </c>
      <c r="I283" s="666" t="s">
        <v>1539</v>
      </c>
      <c r="J283" s="666" t="s">
        <v>1540</v>
      </c>
      <c r="K283" s="666" t="s">
        <v>1541</v>
      </c>
      <c r="L283" s="668">
        <v>793.32</v>
      </c>
      <c r="M283" s="668">
        <v>5</v>
      </c>
      <c r="N283" s="669">
        <v>3966.6000000000004</v>
      </c>
    </row>
    <row r="284" spans="1:14" ht="14.4" customHeight="1" x14ac:dyDescent="0.3">
      <c r="A284" s="664" t="s">
        <v>548</v>
      </c>
      <c r="B284" s="665" t="s">
        <v>549</v>
      </c>
      <c r="C284" s="666" t="s">
        <v>553</v>
      </c>
      <c r="D284" s="667" t="s">
        <v>2804</v>
      </c>
      <c r="E284" s="666" t="s">
        <v>567</v>
      </c>
      <c r="F284" s="667" t="s">
        <v>2808</v>
      </c>
      <c r="G284" s="666" t="s">
        <v>610</v>
      </c>
      <c r="H284" s="666" t="s">
        <v>1542</v>
      </c>
      <c r="I284" s="666" t="s">
        <v>1542</v>
      </c>
      <c r="J284" s="666" t="s">
        <v>1543</v>
      </c>
      <c r="K284" s="666" t="s">
        <v>1544</v>
      </c>
      <c r="L284" s="668">
        <v>1.1299999999999999</v>
      </c>
      <c r="M284" s="668">
        <v>4</v>
      </c>
      <c r="N284" s="669">
        <v>4.5199999999999996</v>
      </c>
    </row>
    <row r="285" spans="1:14" ht="14.4" customHeight="1" x14ac:dyDescent="0.3">
      <c r="A285" s="664" t="s">
        <v>548</v>
      </c>
      <c r="B285" s="665" t="s">
        <v>549</v>
      </c>
      <c r="C285" s="666" t="s">
        <v>553</v>
      </c>
      <c r="D285" s="667" t="s">
        <v>2804</v>
      </c>
      <c r="E285" s="666" t="s">
        <v>567</v>
      </c>
      <c r="F285" s="667" t="s">
        <v>2808</v>
      </c>
      <c r="G285" s="666" t="s">
        <v>610</v>
      </c>
      <c r="H285" s="666" t="s">
        <v>1545</v>
      </c>
      <c r="I285" s="666" t="s">
        <v>1545</v>
      </c>
      <c r="J285" s="666" t="s">
        <v>1464</v>
      </c>
      <c r="K285" s="666" t="s">
        <v>1546</v>
      </c>
      <c r="L285" s="668">
        <v>25.99</v>
      </c>
      <c r="M285" s="668">
        <v>7</v>
      </c>
      <c r="N285" s="669">
        <v>181.92999999999998</v>
      </c>
    </row>
    <row r="286" spans="1:14" ht="14.4" customHeight="1" x14ac:dyDescent="0.3">
      <c r="A286" s="664" t="s">
        <v>548</v>
      </c>
      <c r="B286" s="665" t="s">
        <v>549</v>
      </c>
      <c r="C286" s="666" t="s">
        <v>553</v>
      </c>
      <c r="D286" s="667" t="s">
        <v>2804</v>
      </c>
      <c r="E286" s="666" t="s">
        <v>567</v>
      </c>
      <c r="F286" s="667" t="s">
        <v>2808</v>
      </c>
      <c r="G286" s="666" t="s">
        <v>610</v>
      </c>
      <c r="H286" s="666" t="s">
        <v>1547</v>
      </c>
      <c r="I286" s="666" t="s">
        <v>1547</v>
      </c>
      <c r="J286" s="666" t="s">
        <v>1548</v>
      </c>
      <c r="K286" s="666" t="s">
        <v>1549</v>
      </c>
      <c r="L286" s="668">
        <v>945.64000000000021</v>
      </c>
      <c r="M286" s="668">
        <v>1</v>
      </c>
      <c r="N286" s="669">
        <v>945.64000000000021</v>
      </c>
    </row>
    <row r="287" spans="1:14" ht="14.4" customHeight="1" x14ac:dyDescent="0.3">
      <c r="A287" s="664" t="s">
        <v>548</v>
      </c>
      <c r="B287" s="665" t="s">
        <v>549</v>
      </c>
      <c r="C287" s="666" t="s">
        <v>553</v>
      </c>
      <c r="D287" s="667" t="s">
        <v>2804</v>
      </c>
      <c r="E287" s="666" t="s">
        <v>567</v>
      </c>
      <c r="F287" s="667" t="s">
        <v>2808</v>
      </c>
      <c r="G287" s="666" t="s">
        <v>610</v>
      </c>
      <c r="H287" s="666" t="s">
        <v>1550</v>
      </c>
      <c r="I287" s="666" t="s">
        <v>1550</v>
      </c>
      <c r="J287" s="666" t="s">
        <v>1551</v>
      </c>
      <c r="K287" s="666" t="s">
        <v>1552</v>
      </c>
      <c r="L287" s="668">
        <v>572.32000000000016</v>
      </c>
      <c r="M287" s="668">
        <v>3</v>
      </c>
      <c r="N287" s="669">
        <v>1716.9600000000005</v>
      </c>
    </row>
    <row r="288" spans="1:14" ht="14.4" customHeight="1" x14ac:dyDescent="0.3">
      <c r="A288" s="664" t="s">
        <v>548</v>
      </c>
      <c r="B288" s="665" t="s">
        <v>549</v>
      </c>
      <c r="C288" s="666" t="s">
        <v>553</v>
      </c>
      <c r="D288" s="667" t="s">
        <v>2804</v>
      </c>
      <c r="E288" s="666" t="s">
        <v>567</v>
      </c>
      <c r="F288" s="667" t="s">
        <v>2808</v>
      </c>
      <c r="G288" s="666" t="s">
        <v>610</v>
      </c>
      <c r="H288" s="666" t="s">
        <v>1553</v>
      </c>
      <c r="I288" s="666" t="s">
        <v>1553</v>
      </c>
      <c r="J288" s="666" t="s">
        <v>1554</v>
      </c>
      <c r="K288" s="666" t="s">
        <v>1555</v>
      </c>
      <c r="L288" s="668">
        <v>64.27</v>
      </c>
      <c r="M288" s="668">
        <v>1</v>
      </c>
      <c r="N288" s="669">
        <v>64.27</v>
      </c>
    </row>
    <row r="289" spans="1:14" ht="14.4" customHeight="1" x14ac:dyDescent="0.3">
      <c r="A289" s="664" t="s">
        <v>548</v>
      </c>
      <c r="B289" s="665" t="s">
        <v>549</v>
      </c>
      <c r="C289" s="666" t="s">
        <v>553</v>
      </c>
      <c r="D289" s="667" t="s">
        <v>2804</v>
      </c>
      <c r="E289" s="666" t="s">
        <v>567</v>
      </c>
      <c r="F289" s="667" t="s">
        <v>2808</v>
      </c>
      <c r="G289" s="666" t="s">
        <v>610</v>
      </c>
      <c r="H289" s="666" t="s">
        <v>1556</v>
      </c>
      <c r="I289" s="666" t="s">
        <v>1556</v>
      </c>
      <c r="J289" s="666" t="s">
        <v>1557</v>
      </c>
      <c r="K289" s="666" t="s">
        <v>1558</v>
      </c>
      <c r="L289" s="668">
        <v>86.420002957141747</v>
      </c>
      <c r="M289" s="668">
        <v>2</v>
      </c>
      <c r="N289" s="669">
        <v>172.84000591428349</v>
      </c>
    </row>
    <row r="290" spans="1:14" ht="14.4" customHeight="1" x14ac:dyDescent="0.3">
      <c r="A290" s="664" t="s">
        <v>548</v>
      </c>
      <c r="B290" s="665" t="s">
        <v>549</v>
      </c>
      <c r="C290" s="666" t="s">
        <v>553</v>
      </c>
      <c r="D290" s="667" t="s">
        <v>2804</v>
      </c>
      <c r="E290" s="666" t="s">
        <v>567</v>
      </c>
      <c r="F290" s="667" t="s">
        <v>2808</v>
      </c>
      <c r="G290" s="666" t="s">
        <v>610</v>
      </c>
      <c r="H290" s="666" t="s">
        <v>1559</v>
      </c>
      <c r="I290" s="666" t="s">
        <v>1559</v>
      </c>
      <c r="J290" s="666" t="s">
        <v>1560</v>
      </c>
      <c r="K290" s="666" t="s">
        <v>1561</v>
      </c>
      <c r="L290" s="668">
        <v>88.48</v>
      </c>
      <c r="M290" s="668">
        <v>1</v>
      </c>
      <c r="N290" s="669">
        <v>88.48</v>
      </c>
    </row>
    <row r="291" spans="1:14" ht="14.4" customHeight="1" x14ac:dyDescent="0.3">
      <c r="A291" s="664" t="s">
        <v>548</v>
      </c>
      <c r="B291" s="665" t="s">
        <v>549</v>
      </c>
      <c r="C291" s="666" t="s">
        <v>553</v>
      </c>
      <c r="D291" s="667" t="s">
        <v>2804</v>
      </c>
      <c r="E291" s="666" t="s">
        <v>567</v>
      </c>
      <c r="F291" s="667" t="s">
        <v>2808</v>
      </c>
      <c r="G291" s="666" t="s">
        <v>610</v>
      </c>
      <c r="H291" s="666" t="s">
        <v>1562</v>
      </c>
      <c r="I291" s="666" t="s">
        <v>1562</v>
      </c>
      <c r="J291" s="666" t="s">
        <v>1563</v>
      </c>
      <c r="K291" s="666" t="s">
        <v>1564</v>
      </c>
      <c r="L291" s="668">
        <v>284.86850000000004</v>
      </c>
      <c r="M291" s="668">
        <v>2</v>
      </c>
      <c r="N291" s="669">
        <v>569.73700000000008</v>
      </c>
    </row>
    <row r="292" spans="1:14" ht="14.4" customHeight="1" x14ac:dyDescent="0.3">
      <c r="A292" s="664" t="s">
        <v>548</v>
      </c>
      <c r="B292" s="665" t="s">
        <v>549</v>
      </c>
      <c r="C292" s="666" t="s">
        <v>553</v>
      </c>
      <c r="D292" s="667" t="s">
        <v>2804</v>
      </c>
      <c r="E292" s="666" t="s">
        <v>567</v>
      </c>
      <c r="F292" s="667" t="s">
        <v>2808</v>
      </c>
      <c r="G292" s="666" t="s">
        <v>610</v>
      </c>
      <c r="H292" s="666" t="s">
        <v>1565</v>
      </c>
      <c r="I292" s="666" t="s">
        <v>1565</v>
      </c>
      <c r="J292" s="666" t="s">
        <v>1566</v>
      </c>
      <c r="K292" s="666" t="s">
        <v>780</v>
      </c>
      <c r="L292" s="668">
        <v>62.209709134353979</v>
      </c>
      <c r="M292" s="668">
        <v>6</v>
      </c>
      <c r="N292" s="669">
        <v>373.25825480612389</v>
      </c>
    </row>
    <row r="293" spans="1:14" ht="14.4" customHeight="1" x14ac:dyDescent="0.3">
      <c r="A293" s="664" t="s">
        <v>548</v>
      </c>
      <c r="B293" s="665" t="s">
        <v>549</v>
      </c>
      <c r="C293" s="666" t="s">
        <v>553</v>
      </c>
      <c r="D293" s="667" t="s">
        <v>2804</v>
      </c>
      <c r="E293" s="666" t="s">
        <v>567</v>
      </c>
      <c r="F293" s="667" t="s">
        <v>2808</v>
      </c>
      <c r="G293" s="666" t="s">
        <v>610</v>
      </c>
      <c r="H293" s="666" t="s">
        <v>1567</v>
      </c>
      <c r="I293" s="666" t="s">
        <v>1567</v>
      </c>
      <c r="J293" s="666" t="s">
        <v>1557</v>
      </c>
      <c r="K293" s="666" t="s">
        <v>1568</v>
      </c>
      <c r="L293" s="668">
        <v>65.190986355248782</v>
      </c>
      <c r="M293" s="668">
        <v>20</v>
      </c>
      <c r="N293" s="669">
        <v>1303.8197271049758</v>
      </c>
    </row>
    <row r="294" spans="1:14" ht="14.4" customHeight="1" x14ac:dyDescent="0.3">
      <c r="A294" s="664" t="s">
        <v>548</v>
      </c>
      <c r="B294" s="665" t="s">
        <v>549</v>
      </c>
      <c r="C294" s="666" t="s">
        <v>553</v>
      </c>
      <c r="D294" s="667" t="s">
        <v>2804</v>
      </c>
      <c r="E294" s="666" t="s">
        <v>567</v>
      </c>
      <c r="F294" s="667" t="s">
        <v>2808</v>
      </c>
      <c r="G294" s="666" t="s">
        <v>610</v>
      </c>
      <c r="H294" s="666" t="s">
        <v>1569</v>
      </c>
      <c r="I294" s="666" t="s">
        <v>1569</v>
      </c>
      <c r="J294" s="666" t="s">
        <v>1570</v>
      </c>
      <c r="K294" s="666" t="s">
        <v>1571</v>
      </c>
      <c r="L294" s="668">
        <v>56.490000000000016</v>
      </c>
      <c r="M294" s="668">
        <v>2</v>
      </c>
      <c r="N294" s="669">
        <v>112.98000000000003</v>
      </c>
    </row>
    <row r="295" spans="1:14" ht="14.4" customHeight="1" x14ac:dyDescent="0.3">
      <c r="A295" s="664" t="s">
        <v>548</v>
      </c>
      <c r="B295" s="665" t="s">
        <v>549</v>
      </c>
      <c r="C295" s="666" t="s">
        <v>553</v>
      </c>
      <c r="D295" s="667" t="s">
        <v>2804</v>
      </c>
      <c r="E295" s="666" t="s">
        <v>567</v>
      </c>
      <c r="F295" s="667" t="s">
        <v>2808</v>
      </c>
      <c r="G295" s="666" t="s">
        <v>610</v>
      </c>
      <c r="H295" s="666" t="s">
        <v>1572</v>
      </c>
      <c r="I295" s="666" t="s">
        <v>1572</v>
      </c>
      <c r="J295" s="666" t="s">
        <v>1573</v>
      </c>
      <c r="K295" s="666" t="s">
        <v>1574</v>
      </c>
      <c r="L295" s="668">
        <v>123.95711111111112</v>
      </c>
      <c r="M295" s="668">
        <v>9</v>
      </c>
      <c r="N295" s="669">
        <v>1115.614</v>
      </c>
    </row>
    <row r="296" spans="1:14" ht="14.4" customHeight="1" x14ac:dyDescent="0.3">
      <c r="A296" s="664" t="s">
        <v>548</v>
      </c>
      <c r="B296" s="665" t="s">
        <v>549</v>
      </c>
      <c r="C296" s="666" t="s">
        <v>553</v>
      </c>
      <c r="D296" s="667" t="s">
        <v>2804</v>
      </c>
      <c r="E296" s="666" t="s">
        <v>567</v>
      </c>
      <c r="F296" s="667" t="s">
        <v>2808</v>
      </c>
      <c r="G296" s="666" t="s">
        <v>610</v>
      </c>
      <c r="H296" s="666" t="s">
        <v>1575</v>
      </c>
      <c r="I296" s="666" t="s">
        <v>1576</v>
      </c>
      <c r="J296" s="666" t="s">
        <v>1577</v>
      </c>
      <c r="K296" s="666" t="s">
        <v>1578</v>
      </c>
      <c r="L296" s="668">
        <v>111.59584328735303</v>
      </c>
      <c r="M296" s="668">
        <v>25</v>
      </c>
      <c r="N296" s="669">
        <v>2789.8960821838259</v>
      </c>
    </row>
    <row r="297" spans="1:14" ht="14.4" customHeight="1" x14ac:dyDescent="0.3">
      <c r="A297" s="664" t="s">
        <v>548</v>
      </c>
      <c r="B297" s="665" t="s">
        <v>549</v>
      </c>
      <c r="C297" s="666" t="s">
        <v>553</v>
      </c>
      <c r="D297" s="667" t="s">
        <v>2804</v>
      </c>
      <c r="E297" s="666" t="s">
        <v>567</v>
      </c>
      <c r="F297" s="667" t="s">
        <v>2808</v>
      </c>
      <c r="G297" s="666" t="s">
        <v>610</v>
      </c>
      <c r="H297" s="666" t="s">
        <v>1579</v>
      </c>
      <c r="I297" s="666" t="s">
        <v>952</v>
      </c>
      <c r="J297" s="666" t="s">
        <v>1580</v>
      </c>
      <c r="K297" s="666"/>
      <c r="L297" s="668">
        <v>45.829999999999991</v>
      </c>
      <c r="M297" s="668">
        <v>6</v>
      </c>
      <c r="N297" s="669">
        <v>274.97999999999996</v>
      </c>
    </row>
    <row r="298" spans="1:14" ht="14.4" customHeight="1" x14ac:dyDescent="0.3">
      <c r="A298" s="664" t="s">
        <v>548</v>
      </c>
      <c r="B298" s="665" t="s">
        <v>549</v>
      </c>
      <c r="C298" s="666" t="s">
        <v>553</v>
      </c>
      <c r="D298" s="667" t="s">
        <v>2804</v>
      </c>
      <c r="E298" s="666" t="s">
        <v>567</v>
      </c>
      <c r="F298" s="667" t="s">
        <v>2808</v>
      </c>
      <c r="G298" s="666" t="s">
        <v>610</v>
      </c>
      <c r="H298" s="666" t="s">
        <v>1581</v>
      </c>
      <c r="I298" s="666" t="s">
        <v>952</v>
      </c>
      <c r="J298" s="666" t="s">
        <v>1582</v>
      </c>
      <c r="K298" s="666"/>
      <c r="L298" s="668">
        <v>45.829999999999991</v>
      </c>
      <c r="M298" s="668">
        <v>6</v>
      </c>
      <c r="N298" s="669">
        <v>274.97999999999996</v>
      </c>
    </row>
    <row r="299" spans="1:14" ht="14.4" customHeight="1" x14ac:dyDescent="0.3">
      <c r="A299" s="664" t="s">
        <v>548</v>
      </c>
      <c r="B299" s="665" t="s">
        <v>549</v>
      </c>
      <c r="C299" s="666" t="s">
        <v>553</v>
      </c>
      <c r="D299" s="667" t="s">
        <v>2804</v>
      </c>
      <c r="E299" s="666" t="s">
        <v>567</v>
      </c>
      <c r="F299" s="667" t="s">
        <v>2808</v>
      </c>
      <c r="G299" s="666" t="s">
        <v>610</v>
      </c>
      <c r="H299" s="666" t="s">
        <v>1583</v>
      </c>
      <c r="I299" s="666" t="s">
        <v>1583</v>
      </c>
      <c r="J299" s="666" t="s">
        <v>1584</v>
      </c>
      <c r="K299" s="666" t="s">
        <v>1585</v>
      </c>
      <c r="L299" s="668">
        <v>73.099999999999994</v>
      </c>
      <c r="M299" s="668">
        <v>8</v>
      </c>
      <c r="N299" s="669">
        <v>584.79999999999995</v>
      </c>
    </row>
    <row r="300" spans="1:14" ht="14.4" customHeight="1" x14ac:dyDescent="0.3">
      <c r="A300" s="664" t="s">
        <v>548</v>
      </c>
      <c r="B300" s="665" t="s">
        <v>549</v>
      </c>
      <c r="C300" s="666" t="s">
        <v>553</v>
      </c>
      <c r="D300" s="667" t="s">
        <v>2804</v>
      </c>
      <c r="E300" s="666" t="s">
        <v>567</v>
      </c>
      <c r="F300" s="667" t="s">
        <v>2808</v>
      </c>
      <c r="G300" s="666" t="s">
        <v>610</v>
      </c>
      <c r="H300" s="666" t="s">
        <v>1586</v>
      </c>
      <c r="I300" s="666" t="s">
        <v>1586</v>
      </c>
      <c r="J300" s="666" t="s">
        <v>1587</v>
      </c>
      <c r="K300" s="666" t="s">
        <v>1588</v>
      </c>
      <c r="L300" s="668">
        <v>264.99</v>
      </c>
      <c r="M300" s="668">
        <v>1</v>
      </c>
      <c r="N300" s="669">
        <v>264.99</v>
      </c>
    </row>
    <row r="301" spans="1:14" ht="14.4" customHeight="1" x14ac:dyDescent="0.3">
      <c r="A301" s="664" t="s">
        <v>548</v>
      </c>
      <c r="B301" s="665" t="s">
        <v>549</v>
      </c>
      <c r="C301" s="666" t="s">
        <v>553</v>
      </c>
      <c r="D301" s="667" t="s">
        <v>2804</v>
      </c>
      <c r="E301" s="666" t="s">
        <v>567</v>
      </c>
      <c r="F301" s="667" t="s">
        <v>2808</v>
      </c>
      <c r="G301" s="666" t="s">
        <v>610</v>
      </c>
      <c r="H301" s="666" t="s">
        <v>1589</v>
      </c>
      <c r="I301" s="666" t="s">
        <v>1589</v>
      </c>
      <c r="J301" s="666" t="s">
        <v>1590</v>
      </c>
      <c r="K301" s="666" t="s">
        <v>1591</v>
      </c>
      <c r="L301" s="668">
        <v>220.29999999999995</v>
      </c>
      <c r="M301" s="668">
        <v>4</v>
      </c>
      <c r="N301" s="669">
        <v>881.19999999999982</v>
      </c>
    </row>
    <row r="302" spans="1:14" ht="14.4" customHeight="1" x14ac:dyDescent="0.3">
      <c r="A302" s="664" t="s">
        <v>548</v>
      </c>
      <c r="B302" s="665" t="s">
        <v>549</v>
      </c>
      <c r="C302" s="666" t="s">
        <v>553</v>
      </c>
      <c r="D302" s="667" t="s">
        <v>2804</v>
      </c>
      <c r="E302" s="666" t="s">
        <v>567</v>
      </c>
      <c r="F302" s="667" t="s">
        <v>2808</v>
      </c>
      <c r="G302" s="666" t="s">
        <v>610</v>
      </c>
      <c r="H302" s="666" t="s">
        <v>1592</v>
      </c>
      <c r="I302" s="666" t="s">
        <v>1592</v>
      </c>
      <c r="J302" s="666" t="s">
        <v>1593</v>
      </c>
      <c r="K302" s="666" t="s">
        <v>1594</v>
      </c>
      <c r="L302" s="668">
        <v>621.5</v>
      </c>
      <c r="M302" s="668">
        <v>1</v>
      </c>
      <c r="N302" s="669">
        <v>621.5</v>
      </c>
    </row>
    <row r="303" spans="1:14" ht="14.4" customHeight="1" x14ac:dyDescent="0.3">
      <c r="A303" s="664" t="s">
        <v>548</v>
      </c>
      <c r="B303" s="665" t="s">
        <v>549</v>
      </c>
      <c r="C303" s="666" t="s">
        <v>553</v>
      </c>
      <c r="D303" s="667" t="s">
        <v>2804</v>
      </c>
      <c r="E303" s="666" t="s">
        <v>567</v>
      </c>
      <c r="F303" s="667" t="s">
        <v>2808</v>
      </c>
      <c r="G303" s="666" t="s">
        <v>610</v>
      </c>
      <c r="H303" s="666" t="s">
        <v>1595</v>
      </c>
      <c r="I303" s="666" t="s">
        <v>1595</v>
      </c>
      <c r="J303" s="666" t="s">
        <v>1596</v>
      </c>
      <c r="K303" s="666" t="s">
        <v>1597</v>
      </c>
      <c r="L303" s="668">
        <v>372.79999999999995</v>
      </c>
      <c r="M303" s="668">
        <v>13</v>
      </c>
      <c r="N303" s="669">
        <v>4846.3999999999996</v>
      </c>
    </row>
    <row r="304" spans="1:14" ht="14.4" customHeight="1" x14ac:dyDescent="0.3">
      <c r="A304" s="664" t="s">
        <v>548</v>
      </c>
      <c r="B304" s="665" t="s">
        <v>549</v>
      </c>
      <c r="C304" s="666" t="s">
        <v>553</v>
      </c>
      <c r="D304" s="667" t="s">
        <v>2804</v>
      </c>
      <c r="E304" s="666" t="s">
        <v>567</v>
      </c>
      <c r="F304" s="667" t="s">
        <v>2808</v>
      </c>
      <c r="G304" s="666" t="s">
        <v>610</v>
      </c>
      <c r="H304" s="666" t="s">
        <v>1598</v>
      </c>
      <c r="I304" s="666" t="s">
        <v>1598</v>
      </c>
      <c r="J304" s="666" t="s">
        <v>1599</v>
      </c>
      <c r="K304" s="666" t="s">
        <v>1600</v>
      </c>
      <c r="L304" s="668">
        <v>940.50039495599765</v>
      </c>
      <c r="M304" s="668">
        <v>1</v>
      </c>
      <c r="N304" s="669">
        <v>940.50039495599765</v>
      </c>
    </row>
    <row r="305" spans="1:14" ht="14.4" customHeight="1" x14ac:dyDescent="0.3">
      <c r="A305" s="664" t="s">
        <v>548</v>
      </c>
      <c r="B305" s="665" t="s">
        <v>549</v>
      </c>
      <c r="C305" s="666" t="s">
        <v>553</v>
      </c>
      <c r="D305" s="667" t="s">
        <v>2804</v>
      </c>
      <c r="E305" s="666" t="s">
        <v>567</v>
      </c>
      <c r="F305" s="667" t="s">
        <v>2808</v>
      </c>
      <c r="G305" s="666" t="s">
        <v>610</v>
      </c>
      <c r="H305" s="666" t="s">
        <v>1601</v>
      </c>
      <c r="I305" s="666" t="s">
        <v>662</v>
      </c>
      <c r="J305" s="666" t="s">
        <v>1602</v>
      </c>
      <c r="K305" s="666" t="s">
        <v>1603</v>
      </c>
      <c r="L305" s="668">
        <v>368.43009595711152</v>
      </c>
      <c r="M305" s="668">
        <v>2</v>
      </c>
      <c r="N305" s="669">
        <v>736.86019191422304</v>
      </c>
    </row>
    <row r="306" spans="1:14" ht="14.4" customHeight="1" x14ac:dyDescent="0.3">
      <c r="A306" s="664" t="s">
        <v>548</v>
      </c>
      <c r="B306" s="665" t="s">
        <v>549</v>
      </c>
      <c r="C306" s="666" t="s">
        <v>553</v>
      </c>
      <c r="D306" s="667" t="s">
        <v>2804</v>
      </c>
      <c r="E306" s="666" t="s">
        <v>567</v>
      </c>
      <c r="F306" s="667" t="s">
        <v>2808</v>
      </c>
      <c r="G306" s="666" t="s">
        <v>610</v>
      </c>
      <c r="H306" s="666" t="s">
        <v>1604</v>
      </c>
      <c r="I306" s="666" t="s">
        <v>1604</v>
      </c>
      <c r="J306" s="666" t="s">
        <v>1605</v>
      </c>
      <c r="K306" s="666" t="s">
        <v>1606</v>
      </c>
      <c r="L306" s="668">
        <v>72.879860969449382</v>
      </c>
      <c r="M306" s="668">
        <v>4</v>
      </c>
      <c r="N306" s="669">
        <v>291.51944387779753</v>
      </c>
    </row>
    <row r="307" spans="1:14" ht="14.4" customHeight="1" x14ac:dyDescent="0.3">
      <c r="A307" s="664" t="s">
        <v>548</v>
      </c>
      <c r="B307" s="665" t="s">
        <v>549</v>
      </c>
      <c r="C307" s="666" t="s">
        <v>553</v>
      </c>
      <c r="D307" s="667" t="s">
        <v>2804</v>
      </c>
      <c r="E307" s="666" t="s">
        <v>567</v>
      </c>
      <c r="F307" s="667" t="s">
        <v>2808</v>
      </c>
      <c r="G307" s="666" t="s">
        <v>610</v>
      </c>
      <c r="H307" s="666" t="s">
        <v>1607</v>
      </c>
      <c r="I307" s="666" t="s">
        <v>952</v>
      </c>
      <c r="J307" s="666" t="s">
        <v>1608</v>
      </c>
      <c r="K307" s="666"/>
      <c r="L307" s="668">
        <v>74.268749999999997</v>
      </c>
      <c r="M307" s="668">
        <v>8</v>
      </c>
      <c r="N307" s="669">
        <v>594.15</v>
      </c>
    </row>
    <row r="308" spans="1:14" ht="14.4" customHeight="1" x14ac:dyDescent="0.3">
      <c r="A308" s="664" t="s">
        <v>548</v>
      </c>
      <c r="B308" s="665" t="s">
        <v>549</v>
      </c>
      <c r="C308" s="666" t="s">
        <v>553</v>
      </c>
      <c r="D308" s="667" t="s">
        <v>2804</v>
      </c>
      <c r="E308" s="666" t="s">
        <v>567</v>
      </c>
      <c r="F308" s="667" t="s">
        <v>2808</v>
      </c>
      <c r="G308" s="666" t="s">
        <v>610</v>
      </c>
      <c r="H308" s="666" t="s">
        <v>1609</v>
      </c>
      <c r="I308" s="666" t="s">
        <v>1609</v>
      </c>
      <c r="J308" s="666" t="s">
        <v>1182</v>
      </c>
      <c r="K308" s="666" t="s">
        <v>1610</v>
      </c>
      <c r="L308" s="668">
        <v>262.09964393655224</v>
      </c>
      <c r="M308" s="668">
        <v>6</v>
      </c>
      <c r="N308" s="669">
        <v>1572.5978636193133</v>
      </c>
    </row>
    <row r="309" spans="1:14" ht="14.4" customHeight="1" x14ac:dyDescent="0.3">
      <c r="A309" s="664" t="s">
        <v>548</v>
      </c>
      <c r="B309" s="665" t="s">
        <v>549</v>
      </c>
      <c r="C309" s="666" t="s">
        <v>553</v>
      </c>
      <c r="D309" s="667" t="s">
        <v>2804</v>
      </c>
      <c r="E309" s="666" t="s">
        <v>567</v>
      </c>
      <c r="F309" s="667" t="s">
        <v>2808</v>
      </c>
      <c r="G309" s="666" t="s">
        <v>610</v>
      </c>
      <c r="H309" s="666" t="s">
        <v>1611</v>
      </c>
      <c r="I309" s="666" t="s">
        <v>1611</v>
      </c>
      <c r="J309" s="666" t="s">
        <v>1612</v>
      </c>
      <c r="K309" s="666" t="s">
        <v>1613</v>
      </c>
      <c r="L309" s="668">
        <v>184.37000000000012</v>
      </c>
      <c r="M309" s="668">
        <v>1</v>
      </c>
      <c r="N309" s="669">
        <v>184.37000000000012</v>
      </c>
    </row>
    <row r="310" spans="1:14" ht="14.4" customHeight="1" x14ac:dyDescent="0.3">
      <c r="A310" s="664" t="s">
        <v>548</v>
      </c>
      <c r="B310" s="665" t="s">
        <v>549</v>
      </c>
      <c r="C310" s="666" t="s">
        <v>553</v>
      </c>
      <c r="D310" s="667" t="s">
        <v>2804</v>
      </c>
      <c r="E310" s="666" t="s">
        <v>567</v>
      </c>
      <c r="F310" s="667" t="s">
        <v>2808</v>
      </c>
      <c r="G310" s="666" t="s">
        <v>610</v>
      </c>
      <c r="H310" s="666" t="s">
        <v>1614</v>
      </c>
      <c r="I310" s="666" t="s">
        <v>1614</v>
      </c>
      <c r="J310" s="666" t="s">
        <v>1615</v>
      </c>
      <c r="K310" s="666" t="s">
        <v>1616</v>
      </c>
      <c r="L310" s="668">
        <v>81.899999999999977</v>
      </c>
      <c r="M310" s="668">
        <v>4</v>
      </c>
      <c r="N310" s="669">
        <v>327.59999999999991</v>
      </c>
    </row>
    <row r="311" spans="1:14" ht="14.4" customHeight="1" x14ac:dyDescent="0.3">
      <c r="A311" s="664" t="s">
        <v>548</v>
      </c>
      <c r="B311" s="665" t="s">
        <v>549</v>
      </c>
      <c r="C311" s="666" t="s">
        <v>553</v>
      </c>
      <c r="D311" s="667" t="s">
        <v>2804</v>
      </c>
      <c r="E311" s="666" t="s">
        <v>567</v>
      </c>
      <c r="F311" s="667" t="s">
        <v>2808</v>
      </c>
      <c r="G311" s="666" t="s">
        <v>610</v>
      </c>
      <c r="H311" s="666" t="s">
        <v>1617</v>
      </c>
      <c r="I311" s="666" t="s">
        <v>1617</v>
      </c>
      <c r="J311" s="666" t="s">
        <v>1618</v>
      </c>
      <c r="K311" s="666" t="s">
        <v>1619</v>
      </c>
      <c r="L311" s="668">
        <v>68.236816048621264</v>
      </c>
      <c r="M311" s="668">
        <v>6</v>
      </c>
      <c r="N311" s="669">
        <v>409.42089629172756</v>
      </c>
    </row>
    <row r="312" spans="1:14" ht="14.4" customHeight="1" x14ac:dyDescent="0.3">
      <c r="A312" s="664" t="s">
        <v>548</v>
      </c>
      <c r="B312" s="665" t="s">
        <v>549</v>
      </c>
      <c r="C312" s="666" t="s">
        <v>553</v>
      </c>
      <c r="D312" s="667" t="s">
        <v>2804</v>
      </c>
      <c r="E312" s="666" t="s">
        <v>567</v>
      </c>
      <c r="F312" s="667" t="s">
        <v>2808</v>
      </c>
      <c r="G312" s="666" t="s">
        <v>610</v>
      </c>
      <c r="H312" s="666" t="s">
        <v>1620</v>
      </c>
      <c r="I312" s="666" t="s">
        <v>1620</v>
      </c>
      <c r="J312" s="666" t="s">
        <v>1448</v>
      </c>
      <c r="K312" s="666" t="s">
        <v>1621</v>
      </c>
      <c r="L312" s="668">
        <v>238.84599999999995</v>
      </c>
      <c r="M312" s="668">
        <v>5</v>
      </c>
      <c r="N312" s="669">
        <v>1194.2299999999998</v>
      </c>
    </row>
    <row r="313" spans="1:14" ht="14.4" customHeight="1" x14ac:dyDescent="0.3">
      <c r="A313" s="664" t="s">
        <v>548</v>
      </c>
      <c r="B313" s="665" t="s">
        <v>549</v>
      </c>
      <c r="C313" s="666" t="s">
        <v>553</v>
      </c>
      <c r="D313" s="667" t="s">
        <v>2804</v>
      </c>
      <c r="E313" s="666" t="s">
        <v>567</v>
      </c>
      <c r="F313" s="667" t="s">
        <v>2808</v>
      </c>
      <c r="G313" s="666" t="s">
        <v>610</v>
      </c>
      <c r="H313" s="666" t="s">
        <v>1622</v>
      </c>
      <c r="I313" s="666" t="s">
        <v>1622</v>
      </c>
      <c r="J313" s="666" t="s">
        <v>1623</v>
      </c>
      <c r="K313" s="666" t="s">
        <v>1624</v>
      </c>
      <c r="L313" s="668">
        <v>50.3</v>
      </c>
      <c r="M313" s="668">
        <v>2</v>
      </c>
      <c r="N313" s="669">
        <v>100.6</v>
      </c>
    </row>
    <row r="314" spans="1:14" ht="14.4" customHeight="1" x14ac:dyDescent="0.3">
      <c r="A314" s="664" t="s">
        <v>548</v>
      </c>
      <c r="B314" s="665" t="s">
        <v>549</v>
      </c>
      <c r="C314" s="666" t="s">
        <v>553</v>
      </c>
      <c r="D314" s="667" t="s">
        <v>2804</v>
      </c>
      <c r="E314" s="666" t="s">
        <v>567</v>
      </c>
      <c r="F314" s="667" t="s">
        <v>2808</v>
      </c>
      <c r="G314" s="666" t="s">
        <v>610</v>
      </c>
      <c r="H314" s="666" t="s">
        <v>1625</v>
      </c>
      <c r="I314" s="666" t="s">
        <v>1625</v>
      </c>
      <c r="J314" s="666" t="s">
        <v>1626</v>
      </c>
      <c r="K314" s="666" t="s">
        <v>1627</v>
      </c>
      <c r="L314" s="668">
        <v>167.97973317846311</v>
      </c>
      <c r="M314" s="668">
        <v>1</v>
      </c>
      <c r="N314" s="669">
        <v>167.97973317846311</v>
      </c>
    </row>
    <row r="315" spans="1:14" ht="14.4" customHeight="1" x14ac:dyDescent="0.3">
      <c r="A315" s="664" t="s">
        <v>548</v>
      </c>
      <c r="B315" s="665" t="s">
        <v>549</v>
      </c>
      <c r="C315" s="666" t="s">
        <v>553</v>
      </c>
      <c r="D315" s="667" t="s">
        <v>2804</v>
      </c>
      <c r="E315" s="666" t="s">
        <v>567</v>
      </c>
      <c r="F315" s="667" t="s">
        <v>2808</v>
      </c>
      <c r="G315" s="666" t="s">
        <v>610</v>
      </c>
      <c r="H315" s="666" t="s">
        <v>1628</v>
      </c>
      <c r="I315" s="666" t="s">
        <v>1628</v>
      </c>
      <c r="J315" s="666" t="s">
        <v>1629</v>
      </c>
      <c r="K315" s="666" t="s">
        <v>1051</v>
      </c>
      <c r="L315" s="668">
        <v>291.83999999999997</v>
      </c>
      <c r="M315" s="668">
        <v>2</v>
      </c>
      <c r="N315" s="669">
        <v>583.67999999999995</v>
      </c>
    </row>
    <row r="316" spans="1:14" ht="14.4" customHeight="1" x14ac:dyDescent="0.3">
      <c r="A316" s="664" t="s">
        <v>548</v>
      </c>
      <c r="B316" s="665" t="s">
        <v>549</v>
      </c>
      <c r="C316" s="666" t="s">
        <v>553</v>
      </c>
      <c r="D316" s="667" t="s">
        <v>2804</v>
      </c>
      <c r="E316" s="666" t="s">
        <v>567</v>
      </c>
      <c r="F316" s="667" t="s">
        <v>2808</v>
      </c>
      <c r="G316" s="666" t="s">
        <v>610</v>
      </c>
      <c r="H316" s="666" t="s">
        <v>1630</v>
      </c>
      <c r="I316" s="666" t="s">
        <v>1630</v>
      </c>
      <c r="J316" s="666" t="s">
        <v>1631</v>
      </c>
      <c r="K316" s="666" t="s">
        <v>1632</v>
      </c>
      <c r="L316" s="668">
        <v>76.220000000000013</v>
      </c>
      <c r="M316" s="668">
        <v>1</v>
      </c>
      <c r="N316" s="669">
        <v>76.220000000000013</v>
      </c>
    </row>
    <row r="317" spans="1:14" ht="14.4" customHeight="1" x14ac:dyDescent="0.3">
      <c r="A317" s="664" t="s">
        <v>548</v>
      </c>
      <c r="B317" s="665" t="s">
        <v>549</v>
      </c>
      <c r="C317" s="666" t="s">
        <v>553</v>
      </c>
      <c r="D317" s="667" t="s">
        <v>2804</v>
      </c>
      <c r="E317" s="666" t="s">
        <v>567</v>
      </c>
      <c r="F317" s="667" t="s">
        <v>2808</v>
      </c>
      <c r="G317" s="666" t="s">
        <v>610</v>
      </c>
      <c r="H317" s="666" t="s">
        <v>1633</v>
      </c>
      <c r="I317" s="666" t="s">
        <v>1633</v>
      </c>
      <c r="J317" s="666" t="s">
        <v>1605</v>
      </c>
      <c r="K317" s="666" t="s">
        <v>1606</v>
      </c>
      <c r="L317" s="668">
        <v>72.879999999999939</v>
      </c>
      <c r="M317" s="668">
        <v>2</v>
      </c>
      <c r="N317" s="669">
        <v>145.75999999999988</v>
      </c>
    </row>
    <row r="318" spans="1:14" ht="14.4" customHeight="1" x14ac:dyDescent="0.3">
      <c r="A318" s="664" t="s">
        <v>548</v>
      </c>
      <c r="B318" s="665" t="s">
        <v>549</v>
      </c>
      <c r="C318" s="666" t="s">
        <v>553</v>
      </c>
      <c r="D318" s="667" t="s">
        <v>2804</v>
      </c>
      <c r="E318" s="666" t="s">
        <v>567</v>
      </c>
      <c r="F318" s="667" t="s">
        <v>2808</v>
      </c>
      <c r="G318" s="666" t="s">
        <v>610</v>
      </c>
      <c r="H318" s="666" t="s">
        <v>1634</v>
      </c>
      <c r="I318" s="666" t="s">
        <v>1634</v>
      </c>
      <c r="J318" s="666" t="s">
        <v>687</v>
      </c>
      <c r="K318" s="666" t="s">
        <v>1635</v>
      </c>
      <c r="L318" s="668">
        <v>142.41333333333338</v>
      </c>
      <c r="M318" s="668">
        <v>3</v>
      </c>
      <c r="N318" s="669">
        <v>427.24000000000018</v>
      </c>
    </row>
    <row r="319" spans="1:14" ht="14.4" customHeight="1" x14ac:dyDescent="0.3">
      <c r="A319" s="664" t="s">
        <v>548</v>
      </c>
      <c r="B319" s="665" t="s">
        <v>549</v>
      </c>
      <c r="C319" s="666" t="s">
        <v>553</v>
      </c>
      <c r="D319" s="667" t="s">
        <v>2804</v>
      </c>
      <c r="E319" s="666" t="s">
        <v>567</v>
      </c>
      <c r="F319" s="667" t="s">
        <v>2808</v>
      </c>
      <c r="G319" s="666" t="s">
        <v>610</v>
      </c>
      <c r="H319" s="666" t="s">
        <v>1636</v>
      </c>
      <c r="I319" s="666" t="s">
        <v>952</v>
      </c>
      <c r="J319" s="666" t="s">
        <v>1637</v>
      </c>
      <c r="K319" s="666" t="s">
        <v>1638</v>
      </c>
      <c r="L319" s="668">
        <v>115.43</v>
      </c>
      <c r="M319" s="668">
        <v>1</v>
      </c>
      <c r="N319" s="669">
        <v>115.43</v>
      </c>
    </row>
    <row r="320" spans="1:14" ht="14.4" customHeight="1" x14ac:dyDescent="0.3">
      <c r="A320" s="664" t="s">
        <v>548</v>
      </c>
      <c r="B320" s="665" t="s">
        <v>549</v>
      </c>
      <c r="C320" s="666" t="s">
        <v>553</v>
      </c>
      <c r="D320" s="667" t="s">
        <v>2804</v>
      </c>
      <c r="E320" s="666" t="s">
        <v>567</v>
      </c>
      <c r="F320" s="667" t="s">
        <v>2808</v>
      </c>
      <c r="G320" s="666" t="s">
        <v>610</v>
      </c>
      <c r="H320" s="666" t="s">
        <v>1639</v>
      </c>
      <c r="I320" s="666" t="s">
        <v>1639</v>
      </c>
      <c r="J320" s="666" t="s">
        <v>1605</v>
      </c>
      <c r="K320" s="666" t="s">
        <v>1640</v>
      </c>
      <c r="L320" s="668">
        <v>28.600000000000005</v>
      </c>
      <c r="M320" s="668">
        <v>3</v>
      </c>
      <c r="N320" s="669">
        <v>85.800000000000011</v>
      </c>
    </row>
    <row r="321" spans="1:14" ht="14.4" customHeight="1" x14ac:dyDescent="0.3">
      <c r="A321" s="664" t="s">
        <v>548</v>
      </c>
      <c r="B321" s="665" t="s">
        <v>549</v>
      </c>
      <c r="C321" s="666" t="s">
        <v>553</v>
      </c>
      <c r="D321" s="667" t="s">
        <v>2804</v>
      </c>
      <c r="E321" s="666" t="s">
        <v>567</v>
      </c>
      <c r="F321" s="667" t="s">
        <v>2808</v>
      </c>
      <c r="G321" s="666" t="s">
        <v>610</v>
      </c>
      <c r="H321" s="666" t="s">
        <v>1641</v>
      </c>
      <c r="I321" s="666" t="s">
        <v>1641</v>
      </c>
      <c r="J321" s="666" t="s">
        <v>1642</v>
      </c>
      <c r="K321" s="666" t="s">
        <v>1643</v>
      </c>
      <c r="L321" s="668">
        <v>62.82</v>
      </c>
      <c r="M321" s="668">
        <v>1</v>
      </c>
      <c r="N321" s="669">
        <v>62.82</v>
      </c>
    </row>
    <row r="322" spans="1:14" ht="14.4" customHeight="1" x14ac:dyDescent="0.3">
      <c r="A322" s="664" t="s">
        <v>548</v>
      </c>
      <c r="B322" s="665" t="s">
        <v>549</v>
      </c>
      <c r="C322" s="666" t="s">
        <v>553</v>
      </c>
      <c r="D322" s="667" t="s">
        <v>2804</v>
      </c>
      <c r="E322" s="666" t="s">
        <v>567</v>
      </c>
      <c r="F322" s="667" t="s">
        <v>2808</v>
      </c>
      <c r="G322" s="666" t="s">
        <v>610</v>
      </c>
      <c r="H322" s="666" t="s">
        <v>1644</v>
      </c>
      <c r="I322" s="666" t="s">
        <v>1644</v>
      </c>
      <c r="J322" s="666" t="s">
        <v>1645</v>
      </c>
      <c r="K322" s="666" t="s">
        <v>1646</v>
      </c>
      <c r="L322" s="668">
        <v>293.66000000000003</v>
      </c>
      <c r="M322" s="668">
        <v>1</v>
      </c>
      <c r="N322" s="669">
        <v>293.66000000000003</v>
      </c>
    </row>
    <row r="323" spans="1:14" ht="14.4" customHeight="1" x14ac:dyDescent="0.3">
      <c r="A323" s="664" t="s">
        <v>548</v>
      </c>
      <c r="B323" s="665" t="s">
        <v>549</v>
      </c>
      <c r="C323" s="666" t="s">
        <v>553</v>
      </c>
      <c r="D323" s="667" t="s">
        <v>2804</v>
      </c>
      <c r="E323" s="666" t="s">
        <v>567</v>
      </c>
      <c r="F323" s="667" t="s">
        <v>2808</v>
      </c>
      <c r="G323" s="666" t="s">
        <v>610</v>
      </c>
      <c r="H323" s="666" t="s">
        <v>1647</v>
      </c>
      <c r="I323" s="666" t="s">
        <v>1647</v>
      </c>
      <c r="J323" s="666" t="s">
        <v>1648</v>
      </c>
      <c r="K323" s="666" t="s">
        <v>1649</v>
      </c>
      <c r="L323" s="668">
        <v>44.88</v>
      </c>
      <c r="M323" s="668">
        <v>1</v>
      </c>
      <c r="N323" s="669">
        <v>44.88</v>
      </c>
    </row>
    <row r="324" spans="1:14" ht="14.4" customHeight="1" x14ac:dyDescent="0.3">
      <c r="A324" s="664" t="s">
        <v>548</v>
      </c>
      <c r="B324" s="665" t="s">
        <v>549</v>
      </c>
      <c r="C324" s="666" t="s">
        <v>553</v>
      </c>
      <c r="D324" s="667" t="s">
        <v>2804</v>
      </c>
      <c r="E324" s="666" t="s">
        <v>567</v>
      </c>
      <c r="F324" s="667" t="s">
        <v>2808</v>
      </c>
      <c r="G324" s="666" t="s">
        <v>1650</v>
      </c>
      <c r="H324" s="666" t="s">
        <v>1651</v>
      </c>
      <c r="I324" s="666" t="s">
        <v>1651</v>
      </c>
      <c r="J324" s="666" t="s">
        <v>1652</v>
      </c>
      <c r="K324" s="666" t="s">
        <v>1653</v>
      </c>
      <c r="L324" s="668">
        <v>14.879972745152767</v>
      </c>
      <c r="M324" s="668">
        <v>8</v>
      </c>
      <c r="N324" s="669">
        <v>119.03978196122213</v>
      </c>
    </row>
    <row r="325" spans="1:14" ht="14.4" customHeight="1" x14ac:dyDescent="0.3">
      <c r="A325" s="664" t="s">
        <v>548</v>
      </c>
      <c r="B325" s="665" t="s">
        <v>549</v>
      </c>
      <c r="C325" s="666" t="s">
        <v>553</v>
      </c>
      <c r="D325" s="667" t="s">
        <v>2804</v>
      </c>
      <c r="E325" s="666" t="s">
        <v>567</v>
      </c>
      <c r="F325" s="667" t="s">
        <v>2808</v>
      </c>
      <c r="G325" s="666" t="s">
        <v>1650</v>
      </c>
      <c r="H325" s="666" t="s">
        <v>1654</v>
      </c>
      <c r="I325" s="666" t="s">
        <v>1654</v>
      </c>
      <c r="J325" s="666" t="s">
        <v>1655</v>
      </c>
      <c r="K325" s="666" t="s">
        <v>1656</v>
      </c>
      <c r="L325" s="668">
        <v>12.059996104822144</v>
      </c>
      <c r="M325" s="668">
        <v>17</v>
      </c>
      <c r="N325" s="669">
        <v>205.01993378197645</v>
      </c>
    </row>
    <row r="326" spans="1:14" ht="14.4" customHeight="1" x14ac:dyDescent="0.3">
      <c r="A326" s="664" t="s">
        <v>548</v>
      </c>
      <c r="B326" s="665" t="s">
        <v>549</v>
      </c>
      <c r="C326" s="666" t="s">
        <v>553</v>
      </c>
      <c r="D326" s="667" t="s">
        <v>2804</v>
      </c>
      <c r="E326" s="666" t="s">
        <v>567</v>
      </c>
      <c r="F326" s="667" t="s">
        <v>2808</v>
      </c>
      <c r="G326" s="666" t="s">
        <v>1650</v>
      </c>
      <c r="H326" s="666" t="s">
        <v>1657</v>
      </c>
      <c r="I326" s="666" t="s">
        <v>1658</v>
      </c>
      <c r="J326" s="666" t="s">
        <v>1659</v>
      </c>
      <c r="K326" s="666" t="s">
        <v>1660</v>
      </c>
      <c r="L326" s="668">
        <v>34.75</v>
      </c>
      <c r="M326" s="668">
        <v>69</v>
      </c>
      <c r="N326" s="669">
        <v>2397.75</v>
      </c>
    </row>
    <row r="327" spans="1:14" ht="14.4" customHeight="1" x14ac:dyDescent="0.3">
      <c r="A327" s="664" t="s">
        <v>548</v>
      </c>
      <c r="B327" s="665" t="s">
        <v>549</v>
      </c>
      <c r="C327" s="666" t="s">
        <v>553</v>
      </c>
      <c r="D327" s="667" t="s">
        <v>2804</v>
      </c>
      <c r="E327" s="666" t="s">
        <v>567</v>
      </c>
      <c r="F327" s="667" t="s">
        <v>2808</v>
      </c>
      <c r="G327" s="666" t="s">
        <v>1650</v>
      </c>
      <c r="H327" s="666" t="s">
        <v>1661</v>
      </c>
      <c r="I327" s="666" t="s">
        <v>1662</v>
      </c>
      <c r="J327" s="666" t="s">
        <v>1663</v>
      </c>
      <c r="K327" s="666" t="s">
        <v>1664</v>
      </c>
      <c r="L327" s="668">
        <v>45.189967156584991</v>
      </c>
      <c r="M327" s="668">
        <v>85</v>
      </c>
      <c r="N327" s="669">
        <v>3841.1472083097242</v>
      </c>
    </row>
    <row r="328" spans="1:14" ht="14.4" customHeight="1" x14ac:dyDescent="0.3">
      <c r="A328" s="664" t="s">
        <v>548</v>
      </c>
      <c r="B328" s="665" t="s">
        <v>549</v>
      </c>
      <c r="C328" s="666" t="s">
        <v>553</v>
      </c>
      <c r="D328" s="667" t="s">
        <v>2804</v>
      </c>
      <c r="E328" s="666" t="s">
        <v>567</v>
      </c>
      <c r="F328" s="667" t="s">
        <v>2808</v>
      </c>
      <c r="G328" s="666" t="s">
        <v>1650</v>
      </c>
      <c r="H328" s="666" t="s">
        <v>1665</v>
      </c>
      <c r="I328" s="666" t="s">
        <v>1666</v>
      </c>
      <c r="J328" s="666" t="s">
        <v>1663</v>
      </c>
      <c r="K328" s="666" t="s">
        <v>1667</v>
      </c>
      <c r="L328" s="668">
        <v>90.380000904385312</v>
      </c>
      <c r="M328" s="668">
        <v>6</v>
      </c>
      <c r="N328" s="669">
        <v>542.28000542631185</v>
      </c>
    </row>
    <row r="329" spans="1:14" ht="14.4" customHeight="1" x14ac:dyDescent="0.3">
      <c r="A329" s="664" t="s">
        <v>548</v>
      </c>
      <c r="B329" s="665" t="s">
        <v>549</v>
      </c>
      <c r="C329" s="666" t="s">
        <v>553</v>
      </c>
      <c r="D329" s="667" t="s">
        <v>2804</v>
      </c>
      <c r="E329" s="666" t="s">
        <v>567</v>
      </c>
      <c r="F329" s="667" t="s">
        <v>2808</v>
      </c>
      <c r="G329" s="666" t="s">
        <v>1650</v>
      </c>
      <c r="H329" s="666" t="s">
        <v>1668</v>
      </c>
      <c r="I329" s="666" t="s">
        <v>1669</v>
      </c>
      <c r="J329" s="666" t="s">
        <v>1670</v>
      </c>
      <c r="K329" s="666" t="s">
        <v>1671</v>
      </c>
      <c r="L329" s="668">
        <v>98.615833333333327</v>
      </c>
      <c r="M329" s="668">
        <v>12</v>
      </c>
      <c r="N329" s="669">
        <v>1183.3899999999999</v>
      </c>
    </row>
    <row r="330" spans="1:14" ht="14.4" customHeight="1" x14ac:dyDescent="0.3">
      <c r="A330" s="664" t="s">
        <v>548</v>
      </c>
      <c r="B330" s="665" t="s">
        <v>549</v>
      </c>
      <c r="C330" s="666" t="s">
        <v>553</v>
      </c>
      <c r="D330" s="667" t="s">
        <v>2804</v>
      </c>
      <c r="E330" s="666" t="s">
        <v>567</v>
      </c>
      <c r="F330" s="667" t="s">
        <v>2808</v>
      </c>
      <c r="G330" s="666" t="s">
        <v>1650</v>
      </c>
      <c r="H330" s="666" t="s">
        <v>1672</v>
      </c>
      <c r="I330" s="666" t="s">
        <v>1673</v>
      </c>
      <c r="J330" s="666" t="s">
        <v>1674</v>
      </c>
      <c r="K330" s="666" t="s">
        <v>1675</v>
      </c>
      <c r="L330" s="668">
        <v>60.430000000000035</v>
      </c>
      <c r="M330" s="668">
        <v>2</v>
      </c>
      <c r="N330" s="669">
        <v>120.86000000000007</v>
      </c>
    </row>
    <row r="331" spans="1:14" ht="14.4" customHeight="1" x14ac:dyDescent="0.3">
      <c r="A331" s="664" t="s">
        <v>548</v>
      </c>
      <c r="B331" s="665" t="s">
        <v>549</v>
      </c>
      <c r="C331" s="666" t="s">
        <v>553</v>
      </c>
      <c r="D331" s="667" t="s">
        <v>2804</v>
      </c>
      <c r="E331" s="666" t="s">
        <v>567</v>
      </c>
      <c r="F331" s="667" t="s">
        <v>2808</v>
      </c>
      <c r="G331" s="666" t="s">
        <v>1650</v>
      </c>
      <c r="H331" s="666" t="s">
        <v>1676</v>
      </c>
      <c r="I331" s="666" t="s">
        <v>1677</v>
      </c>
      <c r="J331" s="666" t="s">
        <v>1678</v>
      </c>
      <c r="K331" s="666" t="s">
        <v>1047</v>
      </c>
      <c r="L331" s="668">
        <v>62.140000000000015</v>
      </c>
      <c r="M331" s="668">
        <v>4</v>
      </c>
      <c r="N331" s="669">
        <v>248.56000000000006</v>
      </c>
    </row>
    <row r="332" spans="1:14" ht="14.4" customHeight="1" x14ac:dyDescent="0.3">
      <c r="A332" s="664" t="s">
        <v>548</v>
      </c>
      <c r="B332" s="665" t="s">
        <v>549</v>
      </c>
      <c r="C332" s="666" t="s">
        <v>553</v>
      </c>
      <c r="D332" s="667" t="s">
        <v>2804</v>
      </c>
      <c r="E332" s="666" t="s">
        <v>567</v>
      </c>
      <c r="F332" s="667" t="s">
        <v>2808</v>
      </c>
      <c r="G332" s="666" t="s">
        <v>1650</v>
      </c>
      <c r="H332" s="666" t="s">
        <v>1679</v>
      </c>
      <c r="I332" s="666" t="s">
        <v>1680</v>
      </c>
      <c r="J332" s="666" t="s">
        <v>1681</v>
      </c>
      <c r="K332" s="666" t="s">
        <v>1682</v>
      </c>
      <c r="L332" s="668">
        <v>87.44</v>
      </c>
      <c r="M332" s="668">
        <v>2</v>
      </c>
      <c r="N332" s="669">
        <v>174.88</v>
      </c>
    </row>
    <row r="333" spans="1:14" ht="14.4" customHeight="1" x14ac:dyDescent="0.3">
      <c r="A333" s="664" t="s">
        <v>548</v>
      </c>
      <c r="B333" s="665" t="s">
        <v>549</v>
      </c>
      <c r="C333" s="666" t="s">
        <v>553</v>
      </c>
      <c r="D333" s="667" t="s">
        <v>2804</v>
      </c>
      <c r="E333" s="666" t="s">
        <v>567</v>
      </c>
      <c r="F333" s="667" t="s">
        <v>2808</v>
      </c>
      <c r="G333" s="666" t="s">
        <v>1650</v>
      </c>
      <c r="H333" s="666" t="s">
        <v>1683</v>
      </c>
      <c r="I333" s="666" t="s">
        <v>1684</v>
      </c>
      <c r="J333" s="666" t="s">
        <v>1681</v>
      </c>
      <c r="K333" s="666" t="s">
        <v>1685</v>
      </c>
      <c r="L333" s="668">
        <v>160.62</v>
      </c>
      <c r="M333" s="668">
        <v>1</v>
      </c>
      <c r="N333" s="669">
        <v>160.62</v>
      </c>
    </row>
    <row r="334" spans="1:14" ht="14.4" customHeight="1" x14ac:dyDescent="0.3">
      <c r="A334" s="664" t="s">
        <v>548</v>
      </c>
      <c r="B334" s="665" t="s">
        <v>549</v>
      </c>
      <c r="C334" s="666" t="s">
        <v>553</v>
      </c>
      <c r="D334" s="667" t="s">
        <v>2804</v>
      </c>
      <c r="E334" s="666" t="s">
        <v>567</v>
      </c>
      <c r="F334" s="667" t="s">
        <v>2808</v>
      </c>
      <c r="G334" s="666" t="s">
        <v>1650</v>
      </c>
      <c r="H334" s="666" t="s">
        <v>1686</v>
      </c>
      <c r="I334" s="666" t="s">
        <v>1687</v>
      </c>
      <c r="J334" s="666" t="s">
        <v>1688</v>
      </c>
      <c r="K334" s="666" t="s">
        <v>1183</v>
      </c>
      <c r="L334" s="668">
        <v>200.18</v>
      </c>
      <c r="M334" s="668">
        <v>1</v>
      </c>
      <c r="N334" s="669">
        <v>200.18</v>
      </c>
    </row>
    <row r="335" spans="1:14" ht="14.4" customHeight="1" x14ac:dyDescent="0.3">
      <c r="A335" s="664" t="s">
        <v>548</v>
      </c>
      <c r="B335" s="665" t="s">
        <v>549</v>
      </c>
      <c r="C335" s="666" t="s">
        <v>553</v>
      </c>
      <c r="D335" s="667" t="s">
        <v>2804</v>
      </c>
      <c r="E335" s="666" t="s">
        <v>567</v>
      </c>
      <c r="F335" s="667" t="s">
        <v>2808</v>
      </c>
      <c r="G335" s="666" t="s">
        <v>1650</v>
      </c>
      <c r="H335" s="666" t="s">
        <v>1689</v>
      </c>
      <c r="I335" s="666" t="s">
        <v>1690</v>
      </c>
      <c r="J335" s="666" t="s">
        <v>1691</v>
      </c>
      <c r="K335" s="666" t="s">
        <v>1692</v>
      </c>
      <c r="L335" s="668">
        <v>721.20024807288769</v>
      </c>
      <c r="M335" s="668">
        <v>88</v>
      </c>
      <c r="N335" s="669">
        <v>63465.621830414115</v>
      </c>
    </row>
    <row r="336" spans="1:14" ht="14.4" customHeight="1" x14ac:dyDescent="0.3">
      <c r="A336" s="664" t="s">
        <v>548</v>
      </c>
      <c r="B336" s="665" t="s">
        <v>549</v>
      </c>
      <c r="C336" s="666" t="s">
        <v>553</v>
      </c>
      <c r="D336" s="667" t="s">
        <v>2804</v>
      </c>
      <c r="E336" s="666" t="s">
        <v>567</v>
      </c>
      <c r="F336" s="667" t="s">
        <v>2808</v>
      </c>
      <c r="G336" s="666" t="s">
        <v>1650</v>
      </c>
      <c r="H336" s="666" t="s">
        <v>1693</v>
      </c>
      <c r="I336" s="666" t="s">
        <v>1694</v>
      </c>
      <c r="J336" s="666" t="s">
        <v>1695</v>
      </c>
      <c r="K336" s="666" t="s">
        <v>1696</v>
      </c>
      <c r="L336" s="668">
        <v>46.819904592384802</v>
      </c>
      <c r="M336" s="668">
        <v>2</v>
      </c>
      <c r="N336" s="669">
        <v>93.639809184769604</v>
      </c>
    </row>
    <row r="337" spans="1:14" ht="14.4" customHeight="1" x14ac:dyDescent="0.3">
      <c r="A337" s="664" t="s">
        <v>548</v>
      </c>
      <c r="B337" s="665" t="s">
        <v>549</v>
      </c>
      <c r="C337" s="666" t="s">
        <v>553</v>
      </c>
      <c r="D337" s="667" t="s">
        <v>2804</v>
      </c>
      <c r="E337" s="666" t="s">
        <v>567</v>
      </c>
      <c r="F337" s="667" t="s">
        <v>2808</v>
      </c>
      <c r="G337" s="666" t="s">
        <v>1650</v>
      </c>
      <c r="H337" s="666" t="s">
        <v>1697</v>
      </c>
      <c r="I337" s="666" t="s">
        <v>1698</v>
      </c>
      <c r="J337" s="666" t="s">
        <v>1699</v>
      </c>
      <c r="K337" s="666" t="s">
        <v>586</v>
      </c>
      <c r="L337" s="668">
        <v>43.567193467798262</v>
      </c>
      <c r="M337" s="668">
        <v>72</v>
      </c>
      <c r="N337" s="669">
        <v>3136.8379296814746</v>
      </c>
    </row>
    <row r="338" spans="1:14" ht="14.4" customHeight="1" x14ac:dyDescent="0.3">
      <c r="A338" s="664" t="s">
        <v>548</v>
      </c>
      <c r="B338" s="665" t="s">
        <v>549</v>
      </c>
      <c r="C338" s="666" t="s">
        <v>553</v>
      </c>
      <c r="D338" s="667" t="s">
        <v>2804</v>
      </c>
      <c r="E338" s="666" t="s">
        <v>567</v>
      </c>
      <c r="F338" s="667" t="s">
        <v>2808</v>
      </c>
      <c r="G338" s="666" t="s">
        <v>1650</v>
      </c>
      <c r="H338" s="666" t="s">
        <v>1700</v>
      </c>
      <c r="I338" s="666" t="s">
        <v>1701</v>
      </c>
      <c r="J338" s="666" t="s">
        <v>1702</v>
      </c>
      <c r="K338" s="666" t="s">
        <v>1703</v>
      </c>
      <c r="L338" s="668">
        <v>39.47999999999999</v>
      </c>
      <c r="M338" s="668">
        <v>5</v>
      </c>
      <c r="N338" s="669">
        <v>197.39999999999995</v>
      </c>
    </row>
    <row r="339" spans="1:14" ht="14.4" customHeight="1" x14ac:dyDescent="0.3">
      <c r="A339" s="664" t="s">
        <v>548</v>
      </c>
      <c r="B339" s="665" t="s">
        <v>549</v>
      </c>
      <c r="C339" s="666" t="s">
        <v>553</v>
      </c>
      <c r="D339" s="667" t="s">
        <v>2804</v>
      </c>
      <c r="E339" s="666" t="s">
        <v>567</v>
      </c>
      <c r="F339" s="667" t="s">
        <v>2808</v>
      </c>
      <c r="G339" s="666" t="s">
        <v>1650</v>
      </c>
      <c r="H339" s="666" t="s">
        <v>1704</v>
      </c>
      <c r="I339" s="666" t="s">
        <v>1705</v>
      </c>
      <c r="J339" s="666" t="s">
        <v>1706</v>
      </c>
      <c r="K339" s="666" t="s">
        <v>1707</v>
      </c>
      <c r="L339" s="668">
        <v>43.256988045596799</v>
      </c>
      <c r="M339" s="668">
        <v>23</v>
      </c>
      <c r="N339" s="669">
        <v>994.91072504872636</v>
      </c>
    </row>
    <row r="340" spans="1:14" ht="14.4" customHeight="1" x14ac:dyDescent="0.3">
      <c r="A340" s="664" t="s">
        <v>548</v>
      </c>
      <c r="B340" s="665" t="s">
        <v>549</v>
      </c>
      <c r="C340" s="666" t="s">
        <v>553</v>
      </c>
      <c r="D340" s="667" t="s">
        <v>2804</v>
      </c>
      <c r="E340" s="666" t="s">
        <v>567</v>
      </c>
      <c r="F340" s="667" t="s">
        <v>2808</v>
      </c>
      <c r="G340" s="666" t="s">
        <v>1650</v>
      </c>
      <c r="H340" s="666" t="s">
        <v>1708</v>
      </c>
      <c r="I340" s="666" t="s">
        <v>1709</v>
      </c>
      <c r="J340" s="666" t="s">
        <v>1710</v>
      </c>
      <c r="K340" s="666" t="s">
        <v>1467</v>
      </c>
      <c r="L340" s="668">
        <v>42.959975398560083</v>
      </c>
      <c r="M340" s="668">
        <v>7</v>
      </c>
      <c r="N340" s="669">
        <v>300.7198277899206</v>
      </c>
    </row>
    <row r="341" spans="1:14" ht="14.4" customHeight="1" x14ac:dyDescent="0.3">
      <c r="A341" s="664" t="s">
        <v>548</v>
      </c>
      <c r="B341" s="665" t="s">
        <v>549</v>
      </c>
      <c r="C341" s="666" t="s">
        <v>553</v>
      </c>
      <c r="D341" s="667" t="s">
        <v>2804</v>
      </c>
      <c r="E341" s="666" t="s">
        <v>567</v>
      </c>
      <c r="F341" s="667" t="s">
        <v>2808</v>
      </c>
      <c r="G341" s="666" t="s">
        <v>1650</v>
      </c>
      <c r="H341" s="666" t="s">
        <v>1711</v>
      </c>
      <c r="I341" s="666" t="s">
        <v>1712</v>
      </c>
      <c r="J341" s="666" t="s">
        <v>1713</v>
      </c>
      <c r="K341" s="666" t="s">
        <v>1714</v>
      </c>
      <c r="L341" s="668">
        <v>49.320000000000022</v>
      </c>
      <c r="M341" s="668">
        <v>6</v>
      </c>
      <c r="N341" s="669">
        <v>295.92000000000013</v>
      </c>
    </row>
    <row r="342" spans="1:14" ht="14.4" customHeight="1" x14ac:dyDescent="0.3">
      <c r="A342" s="664" t="s">
        <v>548</v>
      </c>
      <c r="B342" s="665" t="s">
        <v>549</v>
      </c>
      <c r="C342" s="666" t="s">
        <v>553</v>
      </c>
      <c r="D342" s="667" t="s">
        <v>2804</v>
      </c>
      <c r="E342" s="666" t="s">
        <v>567</v>
      </c>
      <c r="F342" s="667" t="s">
        <v>2808</v>
      </c>
      <c r="G342" s="666" t="s">
        <v>1650</v>
      </c>
      <c r="H342" s="666" t="s">
        <v>1715</v>
      </c>
      <c r="I342" s="666" t="s">
        <v>1716</v>
      </c>
      <c r="J342" s="666" t="s">
        <v>1717</v>
      </c>
      <c r="K342" s="666" t="s">
        <v>1718</v>
      </c>
      <c r="L342" s="668">
        <v>36.179945457448028</v>
      </c>
      <c r="M342" s="668">
        <v>21</v>
      </c>
      <c r="N342" s="669">
        <v>759.77885460640857</v>
      </c>
    </row>
    <row r="343" spans="1:14" ht="14.4" customHeight="1" x14ac:dyDescent="0.3">
      <c r="A343" s="664" t="s">
        <v>548</v>
      </c>
      <c r="B343" s="665" t="s">
        <v>549</v>
      </c>
      <c r="C343" s="666" t="s">
        <v>553</v>
      </c>
      <c r="D343" s="667" t="s">
        <v>2804</v>
      </c>
      <c r="E343" s="666" t="s">
        <v>567</v>
      </c>
      <c r="F343" s="667" t="s">
        <v>2808</v>
      </c>
      <c r="G343" s="666" t="s">
        <v>1650</v>
      </c>
      <c r="H343" s="666" t="s">
        <v>1719</v>
      </c>
      <c r="I343" s="666" t="s">
        <v>1720</v>
      </c>
      <c r="J343" s="666" t="s">
        <v>1721</v>
      </c>
      <c r="K343" s="666" t="s">
        <v>1722</v>
      </c>
      <c r="L343" s="668">
        <v>80.316743930083703</v>
      </c>
      <c r="M343" s="668">
        <v>12</v>
      </c>
      <c r="N343" s="669">
        <v>963.80092716100444</v>
      </c>
    </row>
    <row r="344" spans="1:14" ht="14.4" customHeight="1" x14ac:dyDescent="0.3">
      <c r="A344" s="664" t="s">
        <v>548</v>
      </c>
      <c r="B344" s="665" t="s">
        <v>549</v>
      </c>
      <c r="C344" s="666" t="s">
        <v>553</v>
      </c>
      <c r="D344" s="667" t="s">
        <v>2804</v>
      </c>
      <c r="E344" s="666" t="s">
        <v>567</v>
      </c>
      <c r="F344" s="667" t="s">
        <v>2808</v>
      </c>
      <c r="G344" s="666" t="s">
        <v>1650</v>
      </c>
      <c r="H344" s="666" t="s">
        <v>1723</v>
      </c>
      <c r="I344" s="666" t="s">
        <v>1724</v>
      </c>
      <c r="J344" s="666" t="s">
        <v>1725</v>
      </c>
      <c r="K344" s="666" t="s">
        <v>1726</v>
      </c>
      <c r="L344" s="668">
        <v>1501.0184048453343</v>
      </c>
      <c r="M344" s="668">
        <v>8</v>
      </c>
      <c r="N344" s="669">
        <v>12008.147238762675</v>
      </c>
    </row>
    <row r="345" spans="1:14" ht="14.4" customHeight="1" x14ac:dyDescent="0.3">
      <c r="A345" s="664" t="s">
        <v>548</v>
      </c>
      <c r="B345" s="665" t="s">
        <v>549</v>
      </c>
      <c r="C345" s="666" t="s">
        <v>553</v>
      </c>
      <c r="D345" s="667" t="s">
        <v>2804</v>
      </c>
      <c r="E345" s="666" t="s">
        <v>567</v>
      </c>
      <c r="F345" s="667" t="s">
        <v>2808</v>
      </c>
      <c r="G345" s="666" t="s">
        <v>1650</v>
      </c>
      <c r="H345" s="666" t="s">
        <v>1727</v>
      </c>
      <c r="I345" s="666" t="s">
        <v>1728</v>
      </c>
      <c r="J345" s="666" t="s">
        <v>1729</v>
      </c>
      <c r="K345" s="666" t="s">
        <v>1730</v>
      </c>
      <c r="L345" s="668">
        <v>57.699664423586611</v>
      </c>
      <c r="M345" s="668">
        <v>1</v>
      </c>
      <c r="N345" s="669">
        <v>57.699664423586611</v>
      </c>
    </row>
    <row r="346" spans="1:14" ht="14.4" customHeight="1" x14ac:dyDescent="0.3">
      <c r="A346" s="664" t="s">
        <v>548</v>
      </c>
      <c r="B346" s="665" t="s">
        <v>549</v>
      </c>
      <c r="C346" s="666" t="s">
        <v>553</v>
      </c>
      <c r="D346" s="667" t="s">
        <v>2804</v>
      </c>
      <c r="E346" s="666" t="s">
        <v>567</v>
      </c>
      <c r="F346" s="667" t="s">
        <v>2808</v>
      </c>
      <c r="G346" s="666" t="s">
        <v>1650</v>
      </c>
      <c r="H346" s="666" t="s">
        <v>1731</v>
      </c>
      <c r="I346" s="666" t="s">
        <v>1732</v>
      </c>
      <c r="J346" s="666" t="s">
        <v>1729</v>
      </c>
      <c r="K346" s="666" t="s">
        <v>1733</v>
      </c>
      <c r="L346" s="668">
        <v>30.207999999999988</v>
      </c>
      <c r="M346" s="668">
        <v>5</v>
      </c>
      <c r="N346" s="669">
        <v>151.03999999999994</v>
      </c>
    </row>
    <row r="347" spans="1:14" ht="14.4" customHeight="1" x14ac:dyDescent="0.3">
      <c r="A347" s="664" t="s">
        <v>548</v>
      </c>
      <c r="B347" s="665" t="s">
        <v>549</v>
      </c>
      <c r="C347" s="666" t="s">
        <v>553</v>
      </c>
      <c r="D347" s="667" t="s">
        <v>2804</v>
      </c>
      <c r="E347" s="666" t="s">
        <v>567</v>
      </c>
      <c r="F347" s="667" t="s">
        <v>2808</v>
      </c>
      <c r="G347" s="666" t="s">
        <v>1650</v>
      </c>
      <c r="H347" s="666" t="s">
        <v>1734</v>
      </c>
      <c r="I347" s="666" t="s">
        <v>1734</v>
      </c>
      <c r="J347" s="666" t="s">
        <v>1735</v>
      </c>
      <c r="K347" s="666" t="s">
        <v>1736</v>
      </c>
      <c r="L347" s="668">
        <v>66.400000000000006</v>
      </c>
      <c r="M347" s="668">
        <v>1</v>
      </c>
      <c r="N347" s="669">
        <v>66.400000000000006</v>
      </c>
    </row>
    <row r="348" spans="1:14" ht="14.4" customHeight="1" x14ac:dyDescent="0.3">
      <c r="A348" s="664" t="s">
        <v>548</v>
      </c>
      <c r="B348" s="665" t="s">
        <v>549</v>
      </c>
      <c r="C348" s="666" t="s">
        <v>553</v>
      </c>
      <c r="D348" s="667" t="s">
        <v>2804</v>
      </c>
      <c r="E348" s="666" t="s">
        <v>567</v>
      </c>
      <c r="F348" s="667" t="s">
        <v>2808</v>
      </c>
      <c r="G348" s="666" t="s">
        <v>1650</v>
      </c>
      <c r="H348" s="666" t="s">
        <v>1737</v>
      </c>
      <c r="I348" s="666" t="s">
        <v>1738</v>
      </c>
      <c r="J348" s="666" t="s">
        <v>1739</v>
      </c>
      <c r="K348" s="666" t="s">
        <v>1740</v>
      </c>
      <c r="L348" s="668">
        <v>322.49</v>
      </c>
      <c r="M348" s="668">
        <v>3</v>
      </c>
      <c r="N348" s="669">
        <v>967.47</v>
      </c>
    </row>
    <row r="349" spans="1:14" ht="14.4" customHeight="1" x14ac:dyDescent="0.3">
      <c r="A349" s="664" t="s">
        <v>548</v>
      </c>
      <c r="B349" s="665" t="s">
        <v>549</v>
      </c>
      <c r="C349" s="666" t="s">
        <v>553</v>
      </c>
      <c r="D349" s="667" t="s">
        <v>2804</v>
      </c>
      <c r="E349" s="666" t="s">
        <v>567</v>
      </c>
      <c r="F349" s="667" t="s">
        <v>2808</v>
      </c>
      <c r="G349" s="666" t="s">
        <v>1650</v>
      </c>
      <c r="H349" s="666" t="s">
        <v>1741</v>
      </c>
      <c r="I349" s="666" t="s">
        <v>1742</v>
      </c>
      <c r="J349" s="666" t="s">
        <v>1743</v>
      </c>
      <c r="K349" s="666" t="s">
        <v>1744</v>
      </c>
      <c r="L349" s="668">
        <v>676.25998545556354</v>
      </c>
      <c r="M349" s="668">
        <v>2</v>
      </c>
      <c r="N349" s="669">
        <v>1352.5199709111271</v>
      </c>
    </row>
    <row r="350" spans="1:14" ht="14.4" customHeight="1" x14ac:dyDescent="0.3">
      <c r="A350" s="664" t="s">
        <v>548</v>
      </c>
      <c r="B350" s="665" t="s">
        <v>549</v>
      </c>
      <c r="C350" s="666" t="s">
        <v>553</v>
      </c>
      <c r="D350" s="667" t="s">
        <v>2804</v>
      </c>
      <c r="E350" s="666" t="s">
        <v>567</v>
      </c>
      <c r="F350" s="667" t="s">
        <v>2808</v>
      </c>
      <c r="G350" s="666" t="s">
        <v>1650</v>
      </c>
      <c r="H350" s="666" t="s">
        <v>1745</v>
      </c>
      <c r="I350" s="666" t="s">
        <v>1746</v>
      </c>
      <c r="J350" s="666" t="s">
        <v>1747</v>
      </c>
      <c r="K350" s="666" t="s">
        <v>718</v>
      </c>
      <c r="L350" s="668">
        <v>46.990000000000016</v>
      </c>
      <c r="M350" s="668">
        <v>24</v>
      </c>
      <c r="N350" s="669">
        <v>1127.7600000000004</v>
      </c>
    </row>
    <row r="351" spans="1:14" ht="14.4" customHeight="1" x14ac:dyDescent="0.3">
      <c r="A351" s="664" t="s">
        <v>548</v>
      </c>
      <c r="B351" s="665" t="s">
        <v>549</v>
      </c>
      <c r="C351" s="666" t="s">
        <v>553</v>
      </c>
      <c r="D351" s="667" t="s">
        <v>2804</v>
      </c>
      <c r="E351" s="666" t="s">
        <v>567</v>
      </c>
      <c r="F351" s="667" t="s">
        <v>2808</v>
      </c>
      <c r="G351" s="666" t="s">
        <v>1650</v>
      </c>
      <c r="H351" s="666" t="s">
        <v>1748</v>
      </c>
      <c r="I351" s="666" t="s">
        <v>1748</v>
      </c>
      <c r="J351" s="666" t="s">
        <v>1749</v>
      </c>
      <c r="K351" s="666" t="s">
        <v>1037</v>
      </c>
      <c r="L351" s="668">
        <v>117.70999999999998</v>
      </c>
      <c r="M351" s="668">
        <v>2</v>
      </c>
      <c r="N351" s="669">
        <v>235.41999999999996</v>
      </c>
    </row>
    <row r="352" spans="1:14" ht="14.4" customHeight="1" x14ac:dyDescent="0.3">
      <c r="A352" s="664" t="s">
        <v>548</v>
      </c>
      <c r="B352" s="665" t="s">
        <v>549</v>
      </c>
      <c r="C352" s="666" t="s">
        <v>553</v>
      </c>
      <c r="D352" s="667" t="s">
        <v>2804</v>
      </c>
      <c r="E352" s="666" t="s">
        <v>567</v>
      </c>
      <c r="F352" s="667" t="s">
        <v>2808</v>
      </c>
      <c r="G352" s="666" t="s">
        <v>1650</v>
      </c>
      <c r="H352" s="666" t="s">
        <v>1750</v>
      </c>
      <c r="I352" s="666" t="s">
        <v>1751</v>
      </c>
      <c r="J352" s="666" t="s">
        <v>1752</v>
      </c>
      <c r="K352" s="666" t="s">
        <v>1733</v>
      </c>
      <c r="L352" s="668">
        <v>44.12</v>
      </c>
      <c r="M352" s="668">
        <v>2</v>
      </c>
      <c r="N352" s="669">
        <v>88.24</v>
      </c>
    </row>
    <row r="353" spans="1:14" ht="14.4" customHeight="1" x14ac:dyDescent="0.3">
      <c r="A353" s="664" t="s">
        <v>548</v>
      </c>
      <c r="B353" s="665" t="s">
        <v>549</v>
      </c>
      <c r="C353" s="666" t="s">
        <v>553</v>
      </c>
      <c r="D353" s="667" t="s">
        <v>2804</v>
      </c>
      <c r="E353" s="666" t="s">
        <v>567</v>
      </c>
      <c r="F353" s="667" t="s">
        <v>2808</v>
      </c>
      <c r="G353" s="666" t="s">
        <v>1650</v>
      </c>
      <c r="H353" s="666" t="s">
        <v>1753</v>
      </c>
      <c r="I353" s="666" t="s">
        <v>1754</v>
      </c>
      <c r="J353" s="666" t="s">
        <v>1755</v>
      </c>
      <c r="K353" s="666" t="s">
        <v>1756</v>
      </c>
      <c r="L353" s="668">
        <v>88.249865300989796</v>
      </c>
      <c r="M353" s="668">
        <v>26</v>
      </c>
      <c r="N353" s="669">
        <v>2294.4964978257349</v>
      </c>
    </row>
    <row r="354" spans="1:14" ht="14.4" customHeight="1" x14ac:dyDescent="0.3">
      <c r="A354" s="664" t="s">
        <v>548</v>
      </c>
      <c r="B354" s="665" t="s">
        <v>549</v>
      </c>
      <c r="C354" s="666" t="s">
        <v>553</v>
      </c>
      <c r="D354" s="667" t="s">
        <v>2804</v>
      </c>
      <c r="E354" s="666" t="s">
        <v>567</v>
      </c>
      <c r="F354" s="667" t="s">
        <v>2808</v>
      </c>
      <c r="G354" s="666" t="s">
        <v>1650</v>
      </c>
      <c r="H354" s="666" t="s">
        <v>1757</v>
      </c>
      <c r="I354" s="666" t="s">
        <v>1758</v>
      </c>
      <c r="J354" s="666" t="s">
        <v>1759</v>
      </c>
      <c r="K354" s="666" t="s">
        <v>1760</v>
      </c>
      <c r="L354" s="668">
        <v>297.91999999999996</v>
      </c>
      <c r="M354" s="668">
        <v>2</v>
      </c>
      <c r="N354" s="669">
        <v>595.83999999999992</v>
      </c>
    </row>
    <row r="355" spans="1:14" ht="14.4" customHeight="1" x14ac:dyDescent="0.3">
      <c r="A355" s="664" t="s">
        <v>548</v>
      </c>
      <c r="B355" s="665" t="s">
        <v>549</v>
      </c>
      <c r="C355" s="666" t="s">
        <v>553</v>
      </c>
      <c r="D355" s="667" t="s">
        <v>2804</v>
      </c>
      <c r="E355" s="666" t="s">
        <v>567</v>
      </c>
      <c r="F355" s="667" t="s">
        <v>2808</v>
      </c>
      <c r="G355" s="666" t="s">
        <v>1650</v>
      </c>
      <c r="H355" s="666" t="s">
        <v>1761</v>
      </c>
      <c r="I355" s="666" t="s">
        <v>1762</v>
      </c>
      <c r="J355" s="666" t="s">
        <v>1763</v>
      </c>
      <c r="K355" s="666" t="s">
        <v>1764</v>
      </c>
      <c r="L355" s="668">
        <v>138.15700246374573</v>
      </c>
      <c r="M355" s="668">
        <v>7</v>
      </c>
      <c r="N355" s="669">
        <v>967.09901724622</v>
      </c>
    </row>
    <row r="356" spans="1:14" ht="14.4" customHeight="1" x14ac:dyDescent="0.3">
      <c r="A356" s="664" t="s">
        <v>548</v>
      </c>
      <c r="B356" s="665" t="s">
        <v>549</v>
      </c>
      <c r="C356" s="666" t="s">
        <v>553</v>
      </c>
      <c r="D356" s="667" t="s">
        <v>2804</v>
      </c>
      <c r="E356" s="666" t="s">
        <v>567</v>
      </c>
      <c r="F356" s="667" t="s">
        <v>2808</v>
      </c>
      <c r="G356" s="666" t="s">
        <v>1650</v>
      </c>
      <c r="H356" s="666" t="s">
        <v>1765</v>
      </c>
      <c r="I356" s="666" t="s">
        <v>1766</v>
      </c>
      <c r="J356" s="666" t="s">
        <v>1767</v>
      </c>
      <c r="K356" s="666" t="s">
        <v>1768</v>
      </c>
      <c r="L356" s="668">
        <v>222.42961784912146</v>
      </c>
      <c r="M356" s="668">
        <v>9</v>
      </c>
      <c r="N356" s="669">
        <v>2001.8665606420932</v>
      </c>
    </row>
    <row r="357" spans="1:14" ht="14.4" customHeight="1" x14ac:dyDescent="0.3">
      <c r="A357" s="664" t="s">
        <v>548</v>
      </c>
      <c r="B357" s="665" t="s">
        <v>549</v>
      </c>
      <c r="C357" s="666" t="s">
        <v>553</v>
      </c>
      <c r="D357" s="667" t="s">
        <v>2804</v>
      </c>
      <c r="E357" s="666" t="s">
        <v>567</v>
      </c>
      <c r="F357" s="667" t="s">
        <v>2808</v>
      </c>
      <c r="G357" s="666" t="s">
        <v>1650</v>
      </c>
      <c r="H357" s="666" t="s">
        <v>1769</v>
      </c>
      <c r="I357" s="666" t="s">
        <v>1770</v>
      </c>
      <c r="J357" s="666" t="s">
        <v>1771</v>
      </c>
      <c r="K357" s="666" t="s">
        <v>1183</v>
      </c>
      <c r="L357" s="668">
        <v>116.83965757414705</v>
      </c>
      <c r="M357" s="668">
        <v>4</v>
      </c>
      <c r="N357" s="669">
        <v>467.35863029658822</v>
      </c>
    </row>
    <row r="358" spans="1:14" ht="14.4" customHeight="1" x14ac:dyDescent="0.3">
      <c r="A358" s="664" t="s">
        <v>548</v>
      </c>
      <c r="B358" s="665" t="s">
        <v>549</v>
      </c>
      <c r="C358" s="666" t="s">
        <v>553</v>
      </c>
      <c r="D358" s="667" t="s">
        <v>2804</v>
      </c>
      <c r="E358" s="666" t="s">
        <v>567</v>
      </c>
      <c r="F358" s="667" t="s">
        <v>2808</v>
      </c>
      <c r="G358" s="666" t="s">
        <v>1650</v>
      </c>
      <c r="H358" s="666" t="s">
        <v>1772</v>
      </c>
      <c r="I358" s="666" t="s">
        <v>1773</v>
      </c>
      <c r="J358" s="666" t="s">
        <v>1663</v>
      </c>
      <c r="K358" s="666" t="s">
        <v>1774</v>
      </c>
      <c r="L358" s="668">
        <v>128.54358849781067</v>
      </c>
      <c r="M358" s="668">
        <v>181</v>
      </c>
      <c r="N358" s="669">
        <v>23266.389518103733</v>
      </c>
    </row>
    <row r="359" spans="1:14" ht="14.4" customHeight="1" x14ac:dyDescent="0.3">
      <c r="A359" s="664" t="s">
        <v>548</v>
      </c>
      <c r="B359" s="665" t="s">
        <v>549</v>
      </c>
      <c r="C359" s="666" t="s">
        <v>553</v>
      </c>
      <c r="D359" s="667" t="s">
        <v>2804</v>
      </c>
      <c r="E359" s="666" t="s">
        <v>567</v>
      </c>
      <c r="F359" s="667" t="s">
        <v>2808</v>
      </c>
      <c r="G359" s="666" t="s">
        <v>1650</v>
      </c>
      <c r="H359" s="666" t="s">
        <v>1775</v>
      </c>
      <c r="I359" s="666" t="s">
        <v>1776</v>
      </c>
      <c r="J359" s="666" t="s">
        <v>1777</v>
      </c>
      <c r="K359" s="666" t="s">
        <v>1778</v>
      </c>
      <c r="L359" s="668">
        <v>357.07999488014724</v>
      </c>
      <c r="M359" s="668">
        <v>3</v>
      </c>
      <c r="N359" s="669">
        <v>1071.2399846404417</v>
      </c>
    </row>
    <row r="360" spans="1:14" ht="14.4" customHeight="1" x14ac:dyDescent="0.3">
      <c r="A360" s="664" t="s">
        <v>548</v>
      </c>
      <c r="B360" s="665" t="s">
        <v>549</v>
      </c>
      <c r="C360" s="666" t="s">
        <v>553</v>
      </c>
      <c r="D360" s="667" t="s">
        <v>2804</v>
      </c>
      <c r="E360" s="666" t="s">
        <v>567</v>
      </c>
      <c r="F360" s="667" t="s">
        <v>2808</v>
      </c>
      <c r="G360" s="666" t="s">
        <v>1650</v>
      </c>
      <c r="H360" s="666" t="s">
        <v>1779</v>
      </c>
      <c r="I360" s="666" t="s">
        <v>1780</v>
      </c>
      <c r="J360" s="666" t="s">
        <v>1777</v>
      </c>
      <c r="K360" s="666" t="s">
        <v>1781</v>
      </c>
      <c r="L360" s="668">
        <v>116.80999999999995</v>
      </c>
      <c r="M360" s="668">
        <v>3</v>
      </c>
      <c r="N360" s="669">
        <v>350.42999999999984</v>
      </c>
    </row>
    <row r="361" spans="1:14" ht="14.4" customHeight="1" x14ac:dyDescent="0.3">
      <c r="A361" s="664" t="s">
        <v>548</v>
      </c>
      <c r="B361" s="665" t="s">
        <v>549</v>
      </c>
      <c r="C361" s="666" t="s">
        <v>553</v>
      </c>
      <c r="D361" s="667" t="s">
        <v>2804</v>
      </c>
      <c r="E361" s="666" t="s">
        <v>567</v>
      </c>
      <c r="F361" s="667" t="s">
        <v>2808</v>
      </c>
      <c r="G361" s="666" t="s">
        <v>1650</v>
      </c>
      <c r="H361" s="666" t="s">
        <v>1782</v>
      </c>
      <c r="I361" s="666" t="s">
        <v>1783</v>
      </c>
      <c r="J361" s="666" t="s">
        <v>1784</v>
      </c>
      <c r="K361" s="666" t="s">
        <v>1785</v>
      </c>
      <c r="L361" s="668">
        <v>13.879979054612859</v>
      </c>
      <c r="M361" s="668">
        <v>6</v>
      </c>
      <c r="N361" s="669">
        <v>83.279874327677149</v>
      </c>
    </row>
    <row r="362" spans="1:14" ht="14.4" customHeight="1" x14ac:dyDescent="0.3">
      <c r="A362" s="664" t="s">
        <v>548</v>
      </c>
      <c r="B362" s="665" t="s">
        <v>549</v>
      </c>
      <c r="C362" s="666" t="s">
        <v>553</v>
      </c>
      <c r="D362" s="667" t="s">
        <v>2804</v>
      </c>
      <c r="E362" s="666" t="s">
        <v>567</v>
      </c>
      <c r="F362" s="667" t="s">
        <v>2808</v>
      </c>
      <c r="G362" s="666" t="s">
        <v>1650</v>
      </c>
      <c r="H362" s="666" t="s">
        <v>1786</v>
      </c>
      <c r="I362" s="666" t="s">
        <v>1787</v>
      </c>
      <c r="J362" s="666" t="s">
        <v>1788</v>
      </c>
      <c r="K362" s="666" t="s">
        <v>1183</v>
      </c>
      <c r="L362" s="668">
        <v>182.92999999999998</v>
      </c>
      <c r="M362" s="668">
        <v>1</v>
      </c>
      <c r="N362" s="669">
        <v>182.92999999999998</v>
      </c>
    </row>
    <row r="363" spans="1:14" ht="14.4" customHeight="1" x14ac:dyDescent="0.3">
      <c r="A363" s="664" t="s">
        <v>548</v>
      </c>
      <c r="B363" s="665" t="s">
        <v>549</v>
      </c>
      <c r="C363" s="666" t="s">
        <v>553</v>
      </c>
      <c r="D363" s="667" t="s">
        <v>2804</v>
      </c>
      <c r="E363" s="666" t="s">
        <v>567</v>
      </c>
      <c r="F363" s="667" t="s">
        <v>2808</v>
      </c>
      <c r="G363" s="666" t="s">
        <v>1650</v>
      </c>
      <c r="H363" s="666" t="s">
        <v>1789</v>
      </c>
      <c r="I363" s="666" t="s">
        <v>1790</v>
      </c>
      <c r="J363" s="666" t="s">
        <v>1791</v>
      </c>
      <c r="K363" s="666" t="s">
        <v>1792</v>
      </c>
      <c r="L363" s="668">
        <v>24.929949699924645</v>
      </c>
      <c r="M363" s="668">
        <v>9</v>
      </c>
      <c r="N363" s="669">
        <v>224.36954729932179</v>
      </c>
    </row>
    <row r="364" spans="1:14" ht="14.4" customHeight="1" x14ac:dyDescent="0.3">
      <c r="A364" s="664" t="s">
        <v>548</v>
      </c>
      <c r="B364" s="665" t="s">
        <v>549</v>
      </c>
      <c r="C364" s="666" t="s">
        <v>553</v>
      </c>
      <c r="D364" s="667" t="s">
        <v>2804</v>
      </c>
      <c r="E364" s="666" t="s">
        <v>567</v>
      </c>
      <c r="F364" s="667" t="s">
        <v>2808</v>
      </c>
      <c r="G364" s="666" t="s">
        <v>1650</v>
      </c>
      <c r="H364" s="666" t="s">
        <v>1793</v>
      </c>
      <c r="I364" s="666" t="s">
        <v>1794</v>
      </c>
      <c r="J364" s="666" t="s">
        <v>1795</v>
      </c>
      <c r="K364" s="666" t="s">
        <v>1402</v>
      </c>
      <c r="L364" s="668">
        <v>44.11999999999999</v>
      </c>
      <c r="M364" s="668">
        <v>4</v>
      </c>
      <c r="N364" s="669">
        <v>176.47999999999996</v>
      </c>
    </row>
    <row r="365" spans="1:14" ht="14.4" customHeight="1" x14ac:dyDescent="0.3">
      <c r="A365" s="664" t="s">
        <v>548</v>
      </c>
      <c r="B365" s="665" t="s">
        <v>549</v>
      </c>
      <c r="C365" s="666" t="s">
        <v>553</v>
      </c>
      <c r="D365" s="667" t="s">
        <v>2804</v>
      </c>
      <c r="E365" s="666" t="s">
        <v>567</v>
      </c>
      <c r="F365" s="667" t="s">
        <v>2808</v>
      </c>
      <c r="G365" s="666" t="s">
        <v>1650</v>
      </c>
      <c r="H365" s="666" t="s">
        <v>1796</v>
      </c>
      <c r="I365" s="666" t="s">
        <v>1797</v>
      </c>
      <c r="J365" s="666" t="s">
        <v>1798</v>
      </c>
      <c r="K365" s="666" t="s">
        <v>1799</v>
      </c>
      <c r="L365" s="668">
        <v>20.060016592208104</v>
      </c>
      <c r="M365" s="668">
        <v>14</v>
      </c>
      <c r="N365" s="669">
        <v>280.84023229091343</v>
      </c>
    </row>
    <row r="366" spans="1:14" ht="14.4" customHeight="1" x14ac:dyDescent="0.3">
      <c r="A366" s="664" t="s">
        <v>548</v>
      </c>
      <c r="B366" s="665" t="s">
        <v>549</v>
      </c>
      <c r="C366" s="666" t="s">
        <v>553</v>
      </c>
      <c r="D366" s="667" t="s">
        <v>2804</v>
      </c>
      <c r="E366" s="666" t="s">
        <v>567</v>
      </c>
      <c r="F366" s="667" t="s">
        <v>2808</v>
      </c>
      <c r="G366" s="666" t="s">
        <v>1650</v>
      </c>
      <c r="H366" s="666" t="s">
        <v>1800</v>
      </c>
      <c r="I366" s="666" t="s">
        <v>1801</v>
      </c>
      <c r="J366" s="666" t="s">
        <v>1802</v>
      </c>
      <c r="K366" s="666" t="s">
        <v>1803</v>
      </c>
      <c r="L366" s="668">
        <v>449.21008405615282</v>
      </c>
      <c r="M366" s="668">
        <v>10</v>
      </c>
      <c r="N366" s="669">
        <v>4492.1008405615285</v>
      </c>
    </row>
    <row r="367" spans="1:14" ht="14.4" customHeight="1" x14ac:dyDescent="0.3">
      <c r="A367" s="664" t="s">
        <v>548</v>
      </c>
      <c r="B367" s="665" t="s">
        <v>549</v>
      </c>
      <c r="C367" s="666" t="s">
        <v>553</v>
      </c>
      <c r="D367" s="667" t="s">
        <v>2804</v>
      </c>
      <c r="E367" s="666" t="s">
        <v>567</v>
      </c>
      <c r="F367" s="667" t="s">
        <v>2808</v>
      </c>
      <c r="G367" s="666" t="s">
        <v>1650</v>
      </c>
      <c r="H367" s="666" t="s">
        <v>1804</v>
      </c>
      <c r="I367" s="666" t="s">
        <v>1805</v>
      </c>
      <c r="J367" s="666" t="s">
        <v>1806</v>
      </c>
      <c r="K367" s="666" t="s">
        <v>1807</v>
      </c>
      <c r="L367" s="668">
        <v>49.608000000000004</v>
      </c>
      <c r="M367" s="668">
        <v>20</v>
      </c>
      <c r="N367" s="669">
        <v>992.16000000000008</v>
      </c>
    </row>
    <row r="368" spans="1:14" ht="14.4" customHeight="1" x14ac:dyDescent="0.3">
      <c r="A368" s="664" t="s">
        <v>548</v>
      </c>
      <c r="B368" s="665" t="s">
        <v>549</v>
      </c>
      <c r="C368" s="666" t="s">
        <v>553</v>
      </c>
      <c r="D368" s="667" t="s">
        <v>2804</v>
      </c>
      <c r="E368" s="666" t="s">
        <v>567</v>
      </c>
      <c r="F368" s="667" t="s">
        <v>2808</v>
      </c>
      <c r="G368" s="666" t="s">
        <v>1650</v>
      </c>
      <c r="H368" s="666" t="s">
        <v>1808</v>
      </c>
      <c r="I368" s="666" t="s">
        <v>1809</v>
      </c>
      <c r="J368" s="666" t="s">
        <v>1810</v>
      </c>
      <c r="K368" s="666" t="s">
        <v>872</v>
      </c>
      <c r="L368" s="668">
        <v>122.64</v>
      </c>
      <c r="M368" s="668">
        <v>1</v>
      </c>
      <c r="N368" s="669">
        <v>122.64</v>
      </c>
    </row>
    <row r="369" spans="1:14" ht="14.4" customHeight="1" x14ac:dyDescent="0.3">
      <c r="A369" s="664" t="s">
        <v>548</v>
      </c>
      <c r="B369" s="665" t="s">
        <v>549</v>
      </c>
      <c r="C369" s="666" t="s">
        <v>553</v>
      </c>
      <c r="D369" s="667" t="s">
        <v>2804</v>
      </c>
      <c r="E369" s="666" t="s">
        <v>567</v>
      </c>
      <c r="F369" s="667" t="s">
        <v>2808</v>
      </c>
      <c r="G369" s="666" t="s">
        <v>1650</v>
      </c>
      <c r="H369" s="666" t="s">
        <v>1811</v>
      </c>
      <c r="I369" s="666" t="s">
        <v>1811</v>
      </c>
      <c r="J369" s="666" t="s">
        <v>1812</v>
      </c>
      <c r="K369" s="666" t="s">
        <v>1813</v>
      </c>
      <c r="L369" s="668">
        <v>70.060000000000016</v>
      </c>
      <c r="M369" s="668">
        <v>5</v>
      </c>
      <c r="N369" s="669">
        <v>350.30000000000007</v>
      </c>
    </row>
    <row r="370" spans="1:14" ht="14.4" customHeight="1" x14ac:dyDescent="0.3">
      <c r="A370" s="664" t="s">
        <v>548</v>
      </c>
      <c r="B370" s="665" t="s">
        <v>549</v>
      </c>
      <c r="C370" s="666" t="s">
        <v>553</v>
      </c>
      <c r="D370" s="667" t="s">
        <v>2804</v>
      </c>
      <c r="E370" s="666" t="s">
        <v>567</v>
      </c>
      <c r="F370" s="667" t="s">
        <v>2808</v>
      </c>
      <c r="G370" s="666" t="s">
        <v>1650</v>
      </c>
      <c r="H370" s="666" t="s">
        <v>1814</v>
      </c>
      <c r="I370" s="666" t="s">
        <v>1815</v>
      </c>
      <c r="J370" s="666" t="s">
        <v>1816</v>
      </c>
      <c r="K370" s="666" t="s">
        <v>1817</v>
      </c>
      <c r="L370" s="668">
        <v>63.005000000000003</v>
      </c>
      <c r="M370" s="668">
        <v>4</v>
      </c>
      <c r="N370" s="669">
        <v>252.02</v>
      </c>
    </row>
    <row r="371" spans="1:14" ht="14.4" customHeight="1" x14ac:dyDescent="0.3">
      <c r="A371" s="664" t="s">
        <v>548</v>
      </c>
      <c r="B371" s="665" t="s">
        <v>549</v>
      </c>
      <c r="C371" s="666" t="s">
        <v>553</v>
      </c>
      <c r="D371" s="667" t="s">
        <v>2804</v>
      </c>
      <c r="E371" s="666" t="s">
        <v>567</v>
      </c>
      <c r="F371" s="667" t="s">
        <v>2808</v>
      </c>
      <c r="G371" s="666" t="s">
        <v>1650</v>
      </c>
      <c r="H371" s="666" t="s">
        <v>1818</v>
      </c>
      <c r="I371" s="666" t="s">
        <v>1819</v>
      </c>
      <c r="J371" s="666" t="s">
        <v>1820</v>
      </c>
      <c r="K371" s="666" t="s">
        <v>1821</v>
      </c>
      <c r="L371" s="668">
        <v>135.78001472953625</v>
      </c>
      <c r="M371" s="668">
        <v>86</v>
      </c>
      <c r="N371" s="669">
        <v>11677.081266740117</v>
      </c>
    </row>
    <row r="372" spans="1:14" ht="14.4" customHeight="1" x14ac:dyDescent="0.3">
      <c r="A372" s="664" t="s">
        <v>548</v>
      </c>
      <c r="B372" s="665" t="s">
        <v>549</v>
      </c>
      <c r="C372" s="666" t="s">
        <v>553</v>
      </c>
      <c r="D372" s="667" t="s">
        <v>2804</v>
      </c>
      <c r="E372" s="666" t="s">
        <v>567</v>
      </c>
      <c r="F372" s="667" t="s">
        <v>2808</v>
      </c>
      <c r="G372" s="666" t="s">
        <v>1650</v>
      </c>
      <c r="H372" s="666" t="s">
        <v>1822</v>
      </c>
      <c r="I372" s="666" t="s">
        <v>1823</v>
      </c>
      <c r="J372" s="666" t="s">
        <v>1824</v>
      </c>
      <c r="K372" s="666" t="s">
        <v>1825</v>
      </c>
      <c r="L372" s="668">
        <v>469.94999595708276</v>
      </c>
      <c r="M372" s="668">
        <v>5</v>
      </c>
      <c r="N372" s="669">
        <v>2349.7499797854139</v>
      </c>
    </row>
    <row r="373" spans="1:14" ht="14.4" customHeight="1" x14ac:dyDescent="0.3">
      <c r="A373" s="664" t="s">
        <v>548</v>
      </c>
      <c r="B373" s="665" t="s">
        <v>549</v>
      </c>
      <c r="C373" s="666" t="s">
        <v>553</v>
      </c>
      <c r="D373" s="667" t="s">
        <v>2804</v>
      </c>
      <c r="E373" s="666" t="s">
        <v>567</v>
      </c>
      <c r="F373" s="667" t="s">
        <v>2808</v>
      </c>
      <c r="G373" s="666" t="s">
        <v>1650</v>
      </c>
      <c r="H373" s="666" t="s">
        <v>1826</v>
      </c>
      <c r="I373" s="666" t="s">
        <v>1827</v>
      </c>
      <c r="J373" s="666" t="s">
        <v>1763</v>
      </c>
      <c r="K373" s="666" t="s">
        <v>1828</v>
      </c>
      <c r="L373" s="668">
        <v>112.03999999999999</v>
      </c>
      <c r="M373" s="668">
        <v>4</v>
      </c>
      <c r="N373" s="669">
        <v>448.15999999999997</v>
      </c>
    </row>
    <row r="374" spans="1:14" ht="14.4" customHeight="1" x14ac:dyDescent="0.3">
      <c r="A374" s="664" t="s">
        <v>548</v>
      </c>
      <c r="B374" s="665" t="s">
        <v>549</v>
      </c>
      <c r="C374" s="666" t="s">
        <v>553</v>
      </c>
      <c r="D374" s="667" t="s">
        <v>2804</v>
      </c>
      <c r="E374" s="666" t="s">
        <v>567</v>
      </c>
      <c r="F374" s="667" t="s">
        <v>2808</v>
      </c>
      <c r="G374" s="666" t="s">
        <v>1650</v>
      </c>
      <c r="H374" s="666" t="s">
        <v>1829</v>
      </c>
      <c r="I374" s="666" t="s">
        <v>1830</v>
      </c>
      <c r="J374" s="666" t="s">
        <v>1831</v>
      </c>
      <c r="K374" s="666" t="s">
        <v>1832</v>
      </c>
      <c r="L374" s="668">
        <v>158.97999999999999</v>
      </c>
      <c r="M374" s="668">
        <v>1</v>
      </c>
      <c r="N374" s="669">
        <v>158.97999999999999</v>
      </c>
    </row>
    <row r="375" spans="1:14" ht="14.4" customHeight="1" x14ac:dyDescent="0.3">
      <c r="A375" s="664" t="s">
        <v>548</v>
      </c>
      <c r="B375" s="665" t="s">
        <v>549</v>
      </c>
      <c r="C375" s="666" t="s">
        <v>553</v>
      </c>
      <c r="D375" s="667" t="s">
        <v>2804</v>
      </c>
      <c r="E375" s="666" t="s">
        <v>567</v>
      </c>
      <c r="F375" s="667" t="s">
        <v>2808</v>
      </c>
      <c r="G375" s="666" t="s">
        <v>1650</v>
      </c>
      <c r="H375" s="666" t="s">
        <v>1833</v>
      </c>
      <c r="I375" s="666" t="s">
        <v>1834</v>
      </c>
      <c r="J375" s="666" t="s">
        <v>1835</v>
      </c>
      <c r="K375" s="666" t="s">
        <v>1836</v>
      </c>
      <c r="L375" s="668">
        <v>210.07000000000005</v>
      </c>
      <c r="M375" s="668">
        <v>2</v>
      </c>
      <c r="N375" s="669">
        <v>420.1400000000001</v>
      </c>
    </row>
    <row r="376" spans="1:14" ht="14.4" customHeight="1" x14ac:dyDescent="0.3">
      <c r="A376" s="664" t="s">
        <v>548</v>
      </c>
      <c r="B376" s="665" t="s">
        <v>549</v>
      </c>
      <c r="C376" s="666" t="s">
        <v>553</v>
      </c>
      <c r="D376" s="667" t="s">
        <v>2804</v>
      </c>
      <c r="E376" s="666" t="s">
        <v>567</v>
      </c>
      <c r="F376" s="667" t="s">
        <v>2808</v>
      </c>
      <c r="G376" s="666" t="s">
        <v>1650</v>
      </c>
      <c r="H376" s="666" t="s">
        <v>1837</v>
      </c>
      <c r="I376" s="666" t="s">
        <v>1838</v>
      </c>
      <c r="J376" s="666" t="s">
        <v>1839</v>
      </c>
      <c r="K376" s="666" t="s">
        <v>1840</v>
      </c>
      <c r="L376" s="668">
        <v>565.57999999999959</v>
      </c>
      <c r="M376" s="668">
        <v>1</v>
      </c>
      <c r="N376" s="669">
        <v>565.57999999999959</v>
      </c>
    </row>
    <row r="377" spans="1:14" ht="14.4" customHeight="1" x14ac:dyDescent="0.3">
      <c r="A377" s="664" t="s">
        <v>548</v>
      </c>
      <c r="B377" s="665" t="s">
        <v>549</v>
      </c>
      <c r="C377" s="666" t="s">
        <v>553</v>
      </c>
      <c r="D377" s="667" t="s">
        <v>2804</v>
      </c>
      <c r="E377" s="666" t="s">
        <v>567</v>
      </c>
      <c r="F377" s="667" t="s">
        <v>2808</v>
      </c>
      <c r="G377" s="666" t="s">
        <v>1650</v>
      </c>
      <c r="H377" s="666" t="s">
        <v>1841</v>
      </c>
      <c r="I377" s="666" t="s">
        <v>1842</v>
      </c>
      <c r="J377" s="666" t="s">
        <v>1843</v>
      </c>
      <c r="K377" s="666" t="s">
        <v>1703</v>
      </c>
      <c r="L377" s="668">
        <v>71.17004307212072</v>
      </c>
      <c r="M377" s="668">
        <v>2</v>
      </c>
      <c r="N377" s="669">
        <v>142.34008614424144</v>
      </c>
    </row>
    <row r="378" spans="1:14" ht="14.4" customHeight="1" x14ac:dyDescent="0.3">
      <c r="A378" s="664" t="s">
        <v>548</v>
      </c>
      <c r="B378" s="665" t="s">
        <v>549</v>
      </c>
      <c r="C378" s="666" t="s">
        <v>553</v>
      </c>
      <c r="D378" s="667" t="s">
        <v>2804</v>
      </c>
      <c r="E378" s="666" t="s">
        <v>567</v>
      </c>
      <c r="F378" s="667" t="s">
        <v>2808</v>
      </c>
      <c r="G378" s="666" t="s">
        <v>1650</v>
      </c>
      <c r="H378" s="666" t="s">
        <v>1844</v>
      </c>
      <c r="I378" s="666" t="s">
        <v>1845</v>
      </c>
      <c r="J378" s="666" t="s">
        <v>1846</v>
      </c>
      <c r="K378" s="666" t="s">
        <v>1227</v>
      </c>
      <c r="L378" s="668">
        <v>36.57798495318481</v>
      </c>
      <c r="M378" s="668">
        <v>10</v>
      </c>
      <c r="N378" s="669">
        <v>365.77984953184813</v>
      </c>
    </row>
    <row r="379" spans="1:14" ht="14.4" customHeight="1" x14ac:dyDescent="0.3">
      <c r="A379" s="664" t="s">
        <v>548</v>
      </c>
      <c r="B379" s="665" t="s">
        <v>549</v>
      </c>
      <c r="C379" s="666" t="s">
        <v>553</v>
      </c>
      <c r="D379" s="667" t="s">
        <v>2804</v>
      </c>
      <c r="E379" s="666" t="s">
        <v>567</v>
      </c>
      <c r="F379" s="667" t="s">
        <v>2808</v>
      </c>
      <c r="G379" s="666" t="s">
        <v>1650</v>
      </c>
      <c r="H379" s="666" t="s">
        <v>1847</v>
      </c>
      <c r="I379" s="666" t="s">
        <v>1848</v>
      </c>
      <c r="J379" s="666" t="s">
        <v>1729</v>
      </c>
      <c r="K379" s="666" t="s">
        <v>1849</v>
      </c>
      <c r="L379" s="668">
        <v>101.09000000000005</v>
      </c>
      <c r="M379" s="668">
        <v>2</v>
      </c>
      <c r="N379" s="669">
        <v>202.18000000000009</v>
      </c>
    </row>
    <row r="380" spans="1:14" ht="14.4" customHeight="1" x14ac:dyDescent="0.3">
      <c r="A380" s="664" t="s">
        <v>548</v>
      </c>
      <c r="B380" s="665" t="s">
        <v>549</v>
      </c>
      <c r="C380" s="666" t="s">
        <v>553</v>
      </c>
      <c r="D380" s="667" t="s">
        <v>2804</v>
      </c>
      <c r="E380" s="666" t="s">
        <v>567</v>
      </c>
      <c r="F380" s="667" t="s">
        <v>2808</v>
      </c>
      <c r="G380" s="666" t="s">
        <v>1650</v>
      </c>
      <c r="H380" s="666" t="s">
        <v>1850</v>
      </c>
      <c r="I380" s="666" t="s">
        <v>1851</v>
      </c>
      <c r="J380" s="666" t="s">
        <v>1691</v>
      </c>
      <c r="K380" s="666" t="s">
        <v>1852</v>
      </c>
      <c r="L380" s="668">
        <v>301.47000000000003</v>
      </c>
      <c r="M380" s="668">
        <v>11</v>
      </c>
      <c r="N380" s="669">
        <v>3316.17</v>
      </c>
    </row>
    <row r="381" spans="1:14" ht="14.4" customHeight="1" x14ac:dyDescent="0.3">
      <c r="A381" s="664" t="s">
        <v>548</v>
      </c>
      <c r="B381" s="665" t="s">
        <v>549</v>
      </c>
      <c r="C381" s="666" t="s">
        <v>553</v>
      </c>
      <c r="D381" s="667" t="s">
        <v>2804</v>
      </c>
      <c r="E381" s="666" t="s">
        <v>567</v>
      </c>
      <c r="F381" s="667" t="s">
        <v>2808</v>
      </c>
      <c r="G381" s="666" t="s">
        <v>1650</v>
      </c>
      <c r="H381" s="666" t="s">
        <v>1853</v>
      </c>
      <c r="I381" s="666" t="s">
        <v>1854</v>
      </c>
      <c r="J381" s="666" t="s">
        <v>1855</v>
      </c>
      <c r="K381" s="666" t="s">
        <v>1849</v>
      </c>
      <c r="L381" s="668">
        <v>368.25</v>
      </c>
      <c r="M381" s="668">
        <v>3</v>
      </c>
      <c r="N381" s="669">
        <v>1104.75</v>
      </c>
    </row>
    <row r="382" spans="1:14" ht="14.4" customHeight="1" x14ac:dyDescent="0.3">
      <c r="A382" s="664" t="s">
        <v>548</v>
      </c>
      <c r="B382" s="665" t="s">
        <v>549</v>
      </c>
      <c r="C382" s="666" t="s">
        <v>553</v>
      </c>
      <c r="D382" s="667" t="s">
        <v>2804</v>
      </c>
      <c r="E382" s="666" t="s">
        <v>567</v>
      </c>
      <c r="F382" s="667" t="s">
        <v>2808</v>
      </c>
      <c r="G382" s="666" t="s">
        <v>1650</v>
      </c>
      <c r="H382" s="666" t="s">
        <v>1856</v>
      </c>
      <c r="I382" s="666" t="s">
        <v>1857</v>
      </c>
      <c r="J382" s="666" t="s">
        <v>1788</v>
      </c>
      <c r="K382" s="666" t="s">
        <v>1532</v>
      </c>
      <c r="L382" s="668">
        <v>529.24</v>
      </c>
      <c r="M382" s="668">
        <v>2</v>
      </c>
      <c r="N382" s="669">
        <v>1058.48</v>
      </c>
    </row>
    <row r="383" spans="1:14" ht="14.4" customHeight="1" x14ac:dyDescent="0.3">
      <c r="A383" s="664" t="s">
        <v>548</v>
      </c>
      <c r="B383" s="665" t="s">
        <v>549</v>
      </c>
      <c r="C383" s="666" t="s">
        <v>553</v>
      </c>
      <c r="D383" s="667" t="s">
        <v>2804</v>
      </c>
      <c r="E383" s="666" t="s">
        <v>567</v>
      </c>
      <c r="F383" s="667" t="s">
        <v>2808</v>
      </c>
      <c r="G383" s="666" t="s">
        <v>1650</v>
      </c>
      <c r="H383" s="666" t="s">
        <v>1858</v>
      </c>
      <c r="I383" s="666" t="s">
        <v>1859</v>
      </c>
      <c r="J383" s="666" t="s">
        <v>1659</v>
      </c>
      <c r="K383" s="666" t="s">
        <v>1860</v>
      </c>
      <c r="L383" s="668">
        <v>64.099999910974162</v>
      </c>
      <c r="M383" s="668">
        <v>29</v>
      </c>
      <c r="N383" s="669">
        <v>1858.8999974182509</v>
      </c>
    </row>
    <row r="384" spans="1:14" ht="14.4" customHeight="1" x14ac:dyDescent="0.3">
      <c r="A384" s="664" t="s">
        <v>548</v>
      </c>
      <c r="B384" s="665" t="s">
        <v>549</v>
      </c>
      <c r="C384" s="666" t="s">
        <v>553</v>
      </c>
      <c r="D384" s="667" t="s">
        <v>2804</v>
      </c>
      <c r="E384" s="666" t="s">
        <v>567</v>
      </c>
      <c r="F384" s="667" t="s">
        <v>2808</v>
      </c>
      <c r="G384" s="666" t="s">
        <v>1650</v>
      </c>
      <c r="H384" s="666" t="s">
        <v>1861</v>
      </c>
      <c r="I384" s="666" t="s">
        <v>1862</v>
      </c>
      <c r="J384" s="666" t="s">
        <v>1863</v>
      </c>
      <c r="K384" s="666" t="s">
        <v>1864</v>
      </c>
      <c r="L384" s="668">
        <v>36.181249999999999</v>
      </c>
      <c r="M384" s="668">
        <v>8</v>
      </c>
      <c r="N384" s="669">
        <v>289.45</v>
      </c>
    </row>
    <row r="385" spans="1:14" ht="14.4" customHeight="1" x14ac:dyDescent="0.3">
      <c r="A385" s="664" t="s">
        <v>548</v>
      </c>
      <c r="B385" s="665" t="s">
        <v>549</v>
      </c>
      <c r="C385" s="666" t="s">
        <v>553</v>
      </c>
      <c r="D385" s="667" t="s">
        <v>2804</v>
      </c>
      <c r="E385" s="666" t="s">
        <v>567</v>
      </c>
      <c r="F385" s="667" t="s">
        <v>2808</v>
      </c>
      <c r="G385" s="666" t="s">
        <v>1650</v>
      </c>
      <c r="H385" s="666" t="s">
        <v>1865</v>
      </c>
      <c r="I385" s="666" t="s">
        <v>1866</v>
      </c>
      <c r="J385" s="666" t="s">
        <v>1867</v>
      </c>
      <c r="K385" s="666" t="s">
        <v>1868</v>
      </c>
      <c r="L385" s="668">
        <v>126.88999999999999</v>
      </c>
      <c r="M385" s="668">
        <v>1</v>
      </c>
      <c r="N385" s="669">
        <v>126.88999999999999</v>
      </c>
    </row>
    <row r="386" spans="1:14" ht="14.4" customHeight="1" x14ac:dyDescent="0.3">
      <c r="A386" s="664" t="s">
        <v>548</v>
      </c>
      <c r="B386" s="665" t="s">
        <v>549</v>
      </c>
      <c r="C386" s="666" t="s">
        <v>553</v>
      </c>
      <c r="D386" s="667" t="s">
        <v>2804</v>
      </c>
      <c r="E386" s="666" t="s">
        <v>567</v>
      </c>
      <c r="F386" s="667" t="s">
        <v>2808</v>
      </c>
      <c r="G386" s="666" t="s">
        <v>1650</v>
      </c>
      <c r="H386" s="666" t="s">
        <v>1869</v>
      </c>
      <c r="I386" s="666" t="s">
        <v>1870</v>
      </c>
      <c r="J386" s="666" t="s">
        <v>1871</v>
      </c>
      <c r="K386" s="666" t="s">
        <v>1832</v>
      </c>
      <c r="L386" s="668">
        <v>213.24</v>
      </c>
      <c r="M386" s="668">
        <v>2</v>
      </c>
      <c r="N386" s="669">
        <v>426.48</v>
      </c>
    </row>
    <row r="387" spans="1:14" ht="14.4" customHeight="1" x14ac:dyDescent="0.3">
      <c r="A387" s="664" t="s">
        <v>548</v>
      </c>
      <c r="B387" s="665" t="s">
        <v>549</v>
      </c>
      <c r="C387" s="666" t="s">
        <v>553</v>
      </c>
      <c r="D387" s="667" t="s">
        <v>2804</v>
      </c>
      <c r="E387" s="666" t="s">
        <v>567</v>
      </c>
      <c r="F387" s="667" t="s">
        <v>2808</v>
      </c>
      <c r="G387" s="666" t="s">
        <v>1650</v>
      </c>
      <c r="H387" s="666" t="s">
        <v>1872</v>
      </c>
      <c r="I387" s="666" t="s">
        <v>1873</v>
      </c>
      <c r="J387" s="666" t="s">
        <v>1874</v>
      </c>
      <c r="K387" s="666" t="s">
        <v>1875</v>
      </c>
      <c r="L387" s="668">
        <v>147.76</v>
      </c>
      <c r="M387" s="668">
        <v>2</v>
      </c>
      <c r="N387" s="669">
        <v>295.52</v>
      </c>
    </row>
    <row r="388" spans="1:14" ht="14.4" customHeight="1" x14ac:dyDescent="0.3">
      <c r="A388" s="664" t="s">
        <v>548</v>
      </c>
      <c r="B388" s="665" t="s">
        <v>549</v>
      </c>
      <c r="C388" s="666" t="s">
        <v>553</v>
      </c>
      <c r="D388" s="667" t="s">
        <v>2804</v>
      </c>
      <c r="E388" s="666" t="s">
        <v>567</v>
      </c>
      <c r="F388" s="667" t="s">
        <v>2808</v>
      </c>
      <c r="G388" s="666" t="s">
        <v>1650</v>
      </c>
      <c r="H388" s="666" t="s">
        <v>1876</v>
      </c>
      <c r="I388" s="666" t="s">
        <v>1877</v>
      </c>
      <c r="J388" s="666" t="s">
        <v>1846</v>
      </c>
      <c r="K388" s="666" t="s">
        <v>1878</v>
      </c>
      <c r="L388" s="668">
        <v>115.16</v>
      </c>
      <c r="M388" s="668">
        <v>1</v>
      </c>
      <c r="N388" s="669">
        <v>115.16</v>
      </c>
    </row>
    <row r="389" spans="1:14" ht="14.4" customHeight="1" x14ac:dyDescent="0.3">
      <c r="A389" s="664" t="s">
        <v>548</v>
      </c>
      <c r="B389" s="665" t="s">
        <v>549</v>
      </c>
      <c r="C389" s="666" t="s">
        <v>553</v>
      </c>
      <c r="D389" s="667" t="s">
        <v>2804</v>
      </c>
      <c r="E389" s="666" t="s">
        <v>567</v>
      </c>
      <c r="F389" s="667" t="s">
        <v>2808</v>
      </c>
      <c r="G389" s="666" t="s">
        <v>1650</v>
      </c>
      <c r="H389" s="666" t="s">
        <v>1879</v>
      </c>
      <c r="I389" s="666" t="s">
        <v>1879</v>
      </c>
      <c r="J389" s="666" t="s">
        <v>1880</v>
      </c>
      <c r="K389" s="666" t="s">
        <v>1881</v>
      </c>
      <c r="L389" s="668">
        <v>115.23000000000006</v>
      </c>
      <c r="M389" s="668">
        <v>1</v>
      </c>
      <c r="N389" s="669">
        <v>115.23000000000006</v>
      </c>
    </row>
    <row r="390" spans="1:14" ht="14.4" customHeight="1" x14ac:dyDescent="0.3">
      <c r="A390" s="664" t="s">
        <v>548</v>
      </c>
      <c r="B390" s="665" t="s">
        <v>549</v>
      </c>
      <c r="C390" s="666" t="s">
        <v>553</v>
      </c>
      <c r="D390" s="667" t="s">
        <v>2804</v>
      </c>
      <c r="E390" s="666" t="s">
        <v>567</v>
      </c>
      <c r="F390" s="667" t="s">
        <v>2808</v>
      </c>
      <c r="G390" s="666" t="s">
        <v>1650</v>
      </c>
      <c r="H390" s="666" t="s">
        <v>1882</v>
      </c>
      <c r="I390" s="666" t="s">
        <v>1883</v>
      </c>
      <c r="J390" s="666" t="s">
        <v>1884</v>
      </c>
      <c r="K390" s="666" t="s">
        <v>1885</v>
      </c>
      <c r="L390" s="668">
        <v>683.61</v>
      </c>
      <c r="M390" s="668">
        <v>1</v>
      </c>
      <c r="N390" s="669">
        <v>683.61</v>
      </c>
    </row>
    <row r="391" spans="1:14" ht="14.4" customHeight="1" x14ac:dyDescent="0.3">
      <c r="A391" s="664" t="s">
        <v>548</v>
      </c>
      <c r="B391" s="665" t="s">
        <v>549</v>
      </c>
      <c r="C391" s="666" t="s">
        <v>553</v>
      </c>
      <c r="D391" s="667" t="s">
        <v>2804</v>
      </c>
      <c r="E391" s="666" t="s">
        <v>567</v>
      </c>
      <c r="F391" s="667" t="s">
        <v>2808</v>
      </c>
      <c r="G391" s="666" t="s">
        <v>1650</v>
      </c>
      <c r="H391" s="666" t="s">
        <v>1886</v>
      </c>
      <c r="I391" s="666" t="s">
        <v>1887</v>
      </c>
      <c r="J391" s="666" t="s">
        <v>1888</v>
      </c>
      <c r="K391" s="666" t="s">
        <v>1889</v>
      </c>
      <c r="L391" s="668">
        <v>189.12</v>
      </c>
      <c r="M391" s="668">
        <v>3</v>
      </c>
      <c r="N391" s="669">
        <v>567.36</v>
      </c>
    </row>
    <row r="392" spans="1:14" ht="14.4" customHeight="1" x14ac:dyDescent="0.3">
      <c r="A392" s="664" t="s">
        <v>548</v>
      </c>
      <c r="B392" s="665" t="s">
        <v>549</v>
      </c>
      <c r="C392" s="666" t="s">
        <v>553</v>
      </c>
      <c r="D392" s="667" t="s">
        <v>2804</v>
      </c>
      <c r="E392" s="666" t="s">
        <v>567</v>
      </c>
      <c r="F392" s="667" t="s">
        <v>2808</v>
      </c>
      <c r="G392" s="666" t="s">
        <v>1650</v>
      </c>
      <c r="H392" s="666" t="s">
        <v>1890</v>
      </c>
      <c r="I392" s="666" t="s">
        <v>1891</v>
      </c>
      <c r="J392" s="666" t="s">
        <v>1892</v>
      </c>
      <c r="K392" s="666" t="s">
        <v>1893</v>
      </c>
      <c r="L392" s="668">
        <v>298.93</v>
      </c>
      <c r="M392" s="668">
        <v>2</v>
      </c>
      <c r="N392" s="669">
        <v>597.86</v>
      </c>
    </row>
    <row r="393" spans="1:14" ht="14.4" customHeight="1" x14ac:dyDescent="0.3">
      <c r="A393" s="664" t="s">
        <v>548</v>
      </c>
      <c r="B393" s="665" t="s">
        <v>549</v>
      </c>
      <c r="C393" s="666" t="s">
        <v>553</v>
      </c>
      <c r="D393" s="667" t="s">
        <v>2804</v>
      </c>
      <c r="E393" s="666" t="s">
        <v>567</v>
      </c>
      <c r="F393" s="667" t="s">
        <v>2808</v>
      </c>
      <c r="G393" s="666" t="s">
        <v>1650</v>
      </c>
      <c r="H393" s="666" t="s">
        <v>1894</v>
      </c>
      <c r="I393" s="666" t="s">
        <v>1895</v>
      </c>
      <c r="J393" s="666" t="s">
        <v>1896</v>
      </c>
      <c r="K393" s="666" t="s">
        <v>1897</v>
      </c>
      <c r="L393" s="668">
        <v>94.929999999999993</v>
      </c>
      <c r="M393" s="668">
        <v>1</v>
      </c>
      <c r="N393" s="669">
        <v>94.929999999999993</v>
      </c>
    </row>
    <row r="394" spans="1:14" ht="14.4" customHeight="1" x14ac:dyDescent="0.3">
      <c r="A394" s="664" t="s">
        <v>548</v>
      </c>
      <c r="B394" s="665" t="s">
        <v>549</v>
      </c>
      <c r="C394" s="666" t="s">
        <v>553</v>
      </c>
      <c r="D394" s="667" t="s">
        <v>2804</v>
      </c>
      <c r="E394" s="666" t="s">
        <v>567</v>
      </c>
      <c r="F394" s="667" t="s">
        <v>2808</v>
      </c>
      <c r="G394" s="666" t="s">
        <v>1650</v>
      </c>
      <c r="H394" s="666" t="s">
        <v>1898</v>
      </c>
      <c r="I394" s="666" t="s">
        <v>1898</v>
      </c>
      <c r="J394" s="666" t="s">
        <v>1899</v>
      </c>
      <c r="K394" s="666" t="s">
        <v>1900</v>
      </c>
      <c r="L394" s="668">
        <v>2032.8</v>
      </c>
      <c r="M394" s="668">
        <v>2</v>
      </c>
      <c r="N394" s="669">
        <v>4065.6</v>
      </c>
    </row>
    <row r="395" spans="1:14" ht="14.4" customHeight="1" x14ac:dyDescent="0.3">
      <c r="A395" s="664" t="s">
        <v>548</v>
      </c>
      <c r="B395" s="665" t="s">
        <v>549</v>
      </c>
      <c r="C395" s="666" t="s">
        <v>553</v>
      </c>
      <c r="D395" s="667" t="s">
        <v>2804</v>
      </c>
      <c r="E395" s="666" t="s">
        <v>567</v>
      </c>
      <c r="F395" s="667" t="s">
        <v>2808</v>
      </c>
      <c r="G395" s="666" t="s">
        <v>1650</v>
      </c>
      <c r="H395" s="666" t="s">
        <v>1901</v>
      </c>
      <c r="I395" s="666" t="s">
        <v>1902</v>
      </c>
      <c r="J395" s="666" t="s">
        <v>1903</v>
      </c>
      <c r="K395" s="666" t="s">
        <v>1904</v>
      </c>
      <c r="L395" s="668">
        <v>91.86</v>
      </c>
      <c r="M395" s="668">
        <v>1</v>
      </c>
      <c r="N395" s="669">
        <v>91.86</v>
      </c>
    </row>
    <row r="396" spans="1:14" ht="14.4" customHeight="1" x14ac:dyDescent="0.3">
      <c r="A396" s="664" t="s">
        <v>548</v>
      </c>
      <c r="B396" s="665" t="s">
        <v>549</v>
      </c>
      <c r="C396" s="666" t="s">
        <v>553</v>
      </c>
      <c r="D396" s="667" t="s">
        <v>2804</v>
      </c>
      <c r="E396" s="666" t="s">
        <v>567</v>
      </c>
      <c r="F396" s="667" t="s">
        <v>2808</v>
      </c>
      <c r="G396" s="666" t="s">
        <v>1650</v>
      </c>
      <c r="H396" s="666" t="s">
        <v>1905</v>
      </c>
      <c r="I396" s="666" t="s">
        <v>1906</v>
      </c>
      <c r="J396" s="666" t="s">
        <v>1907</v>
      </c>
      <c r="K396" s="666" t="s">
        <v>1908</v>
      </c>
      <c r="L396" s="668">
        <v>425.78</v>
      </c>
      <c r="M396" s="668">
        <v>1</v>
      </c>
      <c r="N396" s="669">
        <v>425.78</v>
      </c>
    </row>
    <row r="397" spans="1:14" ht="14.4" customHeight="1" x14ac:dyDescent="0.3">
      <c r="A397" s="664" t="s">
        <v>548</v>
      </c>
      <c r="B397" s="665" t="s">
        <v>549</v>
      </c>
      <c r="C397" s="666" t="s">
        <v>553</v>
      </c>
      <c r="D397" s="667" t="s">
        <v>2804</v>
      </c>
      <c r="E397" s="666" t="s">
        <v>567</v>
      </c>
      <c r="F397" s="667" t="s">
        <v>2808</v>
      </c>
      <c r="G397" s="666" t="s">
        <v>1650</v>
      </c>
      <c r="H397" s="666" t="s">
        <v>1909</v>
      </c>
      <c r="I397" s="666" t="s">
        <v>1910</v>
      </c>
      <c r="J397" s="666" t="s">
        <v>1911</v>
      </c>
      <c r="K397" s="666" t="s">
        <v>1912</v>
      </c>
      <c r="L397" s="668">
        <v>55.77999874026905</v>
      </c>
      <c r="M397" s="668">
        <v>1</v>
      </c>
      <c r="N397" s="669">
        <v>55.77999874026905</v>
      </c>
    </row>
    <row r="398" spans="1:14" ht="14.4" customHeight="1" x14ac:dyDescent="0.3">
      <c r="A398" s="664" t="s">
        <v>548</v>
      </c>
      <c r="B398" s="665" t="s">
        <v>549</v>
      </c>
      <c r="C398" s="666" t="s">
        <v>553</v>
      </c>
      <c r="D398" s="667" t="s">
        <v>2804</v>
      </c>
      <c r="E398" s="666" t="s">
        <v>567</v>
      </c>
      <c r="F398" s="667" t="s">
        <v>2808</v>
      </c>
      <c r="G398" s="666" t="s">
        <v>1650</v>
      </c>
      <c r="H398" s="666" t="s">
        <v>1913</v>
      </c>
      <c r="I398" s="666" t="s">
        <v>1914</v>
      </c>
      <c r="J398" s="666" t="s">
        <v>1915</v>
      </c>
      <c r="K398" s="666" t="s">
        <v>1916</v>
      </c>
      <c r="L398" s="668">
        <v>70.047567567567555</v>
      </c>
      <c r="M398" s="668">
        <v>37</v>
      </c>
      <c r="N398" s="669">
        <v>2591.7599999999993</v>
      </c>
    </row>
    <row r="399" spans="1:14" ht="14.4" customHeight="1" x14ac:dyDescent="0.3">
      <c r="A399" s="664" t="s">
        <v>548</v>
      </c>
      <c r="B399" s="665" t="s">
        <v>549</v>
      </c>
      <c r="C399" s="666" t="s">
        <v>553</v>
      </c>
      <c r="D399" s="667" t="s">
        <v>2804</v>
      </c>
      <c r="E399" s="666" t="s">
        <v>567</v>
      </c>
      <c r="F399" s="667" t="s">
        <v>2808</v>
      </c>
      <c r="G399" s="666" t="s">
        <v>1650</v>
      </c>
      <c r="H399" s="666" t="s">
        <v>1917</v>
      </c>
      <c r="I399" s="666" t="s">
        <v>1918</v>
      </c>
      <c r="J399" s="666" t="s">
        <v>1919</v>
      </c>
      <c r="K399" s="666" t="s">
        <v>1920</v>
      </c>
      <c r="L399" s="668">
        <v>313.79003399817157</v>
      </c>
      <c r="M399" s="668">
        <v>3</v>
      </c>
      <c r="N399" s="669">
        <v>941.3701019945147</v>
      </c>
    </row>
    <row r="400" spans="1:14" ht="14.4" customHeight="1" x14ac:dyDescent="0.3">
      <c r="A400" s="664" t="s">
        <v>548</v>
      </c>
      <c r="B400" s="665" t="s">
        <v>549</v>
      </c>
      <c r="C400" s="666" t="s">
        <v>553</v>
      </c>
      <c r="D400" s="667" t="s">
        <v>2804</v>
      </c>
      <c r="E400" s="666" t="s">
        <v>567</v>
      </c>
      <c r="F400" s="667" t="s">
        <v>2808</v>
      </c>
      <c r="G400" s="666" t="s">
        <v>1650</v>
      </c>
      <c r="H400" s="666" t="s">
        <v>1921</v>
      </c>
      <c r="I400" s="666" t="s">
        <v>1921</v>
      </c>
      <c r="J400" s="666" t="s">
        <v>1922</v>
      </c>
      <c r="K400" s="666" t="s">
        <v>1923</v>
      </c>
      <c r="L400" s="668">
        <v>93.069951614573554</v>
      </c>
      <c r="M400" s="668">
        <v>8</v>
      </c>
      <c r="N400" s="669">
        <v>744.55961291658843</v>
      </c>
    </row>
    <row r="401" spans="1:14" ht="14.4" customHeight="1" x14ac:dyDescent="0.3">
      <c r="A401" s="664" t="s">
        <v>548</v>
      </c>
      <c r="B401" s="665" t="s">
        <v>549</v>
      </c>
      <c r="C401" s="666" t="s">
        <v>553</v>
      </c>
      <c r="D401" s="667" t="s">
        <v>2804</v>
      </c>
      <c r="E401" s="666" t="s">
        <v>567</v>
      </c>
      <c r="F401" s="667" t="s">
        <v>2808</v>
      </c>
      <c r="G401" s="666" t="s">
        <v>1650</v>
      </c>
      <c r="H401" s="666" t="s">
        <v>1924</v>
      </c>
      <c r="I401" s="666" t="s">
        <v>1925</v>
      </c>
      <c r="J401" s="666" t="s">
        <v>1926</v>
      </c>
      <c r="K401" s="666" t="s">
        <v>1927</v>
      </c>
      <c r="L401" s="668">
        <v>188.84000000000003</v>
      </c>
      <c r="M401" s="668">
        <v>1</v>
      </c>
      <c r="N401" s="669">
        <v>188.84000000000003</v>
      </c>
    </row>
    <row r="402" spans="1:14" ht="14.4" customHeight="1" x14ac:dyDescent="0.3">
      <c r="A402" s="664" t="s">
        <v>548</v>
      </c>
      <c r="B402" s="665" t="s">
        <v>549</v>
      </c>
      <c r="C402" s="666" t="s">
        <v>553</v>
      </c>
      <c r="D402" s="667" t="s">
        <v>2804</v>
      </c>
      <c r="E402" s="666" t="s">
        <v>567</v>
      </c>
      <c r="F402" s="667" t="s">
        <v>2808</v>
      </c>
      <c r="G402" s="666" t="s">
        <v>1650</v>
      </c>
      <c r="H402" s="666" t="s">
        <v>1928</v>
      </c>
      <c r="I402" s="666" t="s">
        <v>1928</v>
      </c>
      <c r="J402" s="666" t="s">
        <v>1699</v>
      </c>
      <c r="K402" s="666" t="s">
        <v>1768</v>
      </c>
      <c r="L402" s="668">
        <v>101.43000000000004</v>
      </c>
      <c r="M402" s="668">
        <v>2</v>
      </c>
      <c r="N402" s="669">
        <v>202.86000000000007</v>
      </c>
    </row>
    <row r="403" spans="1:14" ht="14.4" customHeight="1" x14ac:dyDescent="0.3">
      <c r="A403" s="664" t="s">
        <v>548</v>
      </c>
      <c r="B403" s="665" t="s">
        <v>549</v>
      </c>
      <c r="C403" s="666" t="s">
        <v>553</v>
      </c>
      <c r="D403" s="667" t="s">
        <v>2804</v>
      </c>
      <c r="E403" s="666" t="s">
        <v>567</v>
      </c>
      <c r="F403" s="667" t="s">
        <v>2808</v>
      </c>
      <c r="G403" s="666" t="s">
        <v>1650</v>
      </c>
      <c r="H403" s="666" t="s">
        <v>1929</v>
      </c>
      <c r="I403" s="666" t="s">
        <v>1930</v>
      </c>
      <c r="J403" s="666" t="s">
        <v>1931</v>
      </c>
      <c r="K403" s="666" t="s">
        <v>1778</v>
      </c>
      <c r="L403" s="668">
        <v>244.39999999999998</v>
      </c>
      <c r="M403" s="668">
        <v>1</v>
      </c>
      <c r="N403" s="669">
        <v>244.39999999999998</v>
      </c>
    </row>
    <row r="404" spans="1:14" ht="14.4" customHeight="1" x14ac:dyDescent="0.3">
      <c r="A404" s="664" t="s">
        <v>548</v>
      </c>
      <c r="B404" s="665" t="s">
        <v>549</v>
      </c>
      <c r="C404" s="666" t="s">
        <v>553</v>
      </c>
      <c r="D404" s="667" t="s">
        <v>2804</v>
      </c>
      <c r="E404" s="666" t="s">
        <v>567</v>
      </c>
      <c r="F404" s="667" t="s">
        <v>2808</v>
      </c>
      <c r="G404" s="666" t="s">
        <v>1650</v>
      </c>
      <c r="H404" s="666" t="s">
        <v>1932</v>
      </c>
      <c r="I404" s="666" t="s">
        <v>1932</v>
      </c>
      <c r="J404" s="666" t="s">
        <v>1933</v>
      </c>
      <c r="K404" s="666" t="s">
        <v>1934</v>
      </c>
      <c r="L404" s="668">
        <v>168.71111356435739</v>
      </c>
      <c r="M404" s="668">
        <v>18</v>
      </c>
      <c r="N404" s="669">
        <v>3036.8000441584331</v>
      </c>
    </row>
    <row r="405" spans="1:14" ht="14.4" customHeight="1" x14ac:dyDescent="0.3">
      <c r="A405" s="664" t="s">
        <v>548</v>
      </c>
      <c r="B405" s="665" t="s">
        <v>549</v>
      </c>
      <c r="C405" s="666" t="s">
        <v>553</v>
      </c>
      <c r="D405" s="667" t="s">
        <v>2804</v>
      </c>
      <c r="E405" s="666" t="s">
        <v>567</v>
      </c>
      <c r="F405" s="667" t="s">
        <v>2808</v>
      </c>
      <c r="G405" s="666" t="s">
        <v>1650</v>
      </c>
      <c r="H405" s="666" t="s">
        <v>1935</v>
      </c>
      <c r="I405" s="666" t="s">
        <v>1935</v>
      </c>
      <c r="J405" s="666" t="s">
        <v>1915</v>
      </c>
      <c r="K405" s="666" t="s">
        <v>1936</v>
      </c>
      <c r="L405" s="668">
        <v>140.09000000000006</v>
      </c>
      <c r="M405" s="668">
        <v>5</v>
      </c>
      <c r="N405" s="669">
        <v>700.45000000000027</v>
      </c>
    </row>
    <row r="406" spans="1:14" ht="14.4" customHeight="1" x14ac:dyDescent="0.3">
      <c r="A406" s="664" t="s">
        <v>548</v>
      </c>
      <c r="B406" s="665" t="s">
        <v>549</v>
      </c>
      <c r="C406" s="666" t="s">
        <v>553</v>
      </c>
      <c r="D406" s="667" t="s">
        <v>2804</v>
      </c>
      <c r="E406" s="666" t="s">
        <v>567</v>
      </c>
      <c r="F406" s="667" t="s">
        <v>2808</v>
      </c>
      <c r="G406" s="666" t="s">
        <v>1650</v>
      </c>
      <c r="H406" s="666" t="s">
        <v>1937</v>
      </c>
      <c r="I406" s="666" t="s">
        <v>1937</v>
      </c>
      <c r="J406" s="666" t="s">
        <v>1725</v>
      </c>
      <c r="K406" s="666" t="s">
        <v>1938</v>
      </c>
      <c r="L406" s="668">
        <v>1106.2593144905927</v>
      </c>
      <c r="M406" s="668">
        <v>15</v>
      </c>
      <c r="N406" s="669">
        <v>16593.889717358892</v>
      </c>
    </row>
    <row r="407" spans="1:14" ht="14.4" customHeight="1" x14ac:dyDescent="0.3">
      <c r="A407" s="664" t="s">
        <v>548</v>
      </c>
      <c r="B407" s="665" t="s">
        <v>549</v>
      </c>
      <c r="C407" s="666" t="s">
        <v>553</v>
      </c>
      <c r="D407" s="667" t="s">
        <v>2804</v>
      </c>
      <c r="E407" s="666" t="s">
        <v>567</v>
      </c>
      <c r="F407" s="667" t="s">
        <v>2808</v>
      </c>
      <c r="G407" s="666" t="s">
        <v>1650</v>
      </c>
      <c r="H407" s="666" t="s">
        <v>1939</v>
      </c>
      <c r="I407" s="666" t="s">
        <v>1939</v>
      </c>
      <c r="J407" s="666" t="s">
        <v>1691</v>
      </c>
      <c r="K407" s="666" t="s">
        <v>1940</v>
      </c>
      <c r="L407" s="668">
        <v>408.94996024335097</v>
      </c>
      <c r="M407" s="668">
        <v>66</v>
      </c>
      <c r="N407" s="669">
        <v>26990.697376061165</v>
      </c>
    </row>
    <row r="408" spans="1:14" ht="14.4" customHeight="1" x14ac:dyDescent="0.3">
      <c r="A408" s="664" t="s">
        <v>548</v>
      </c>
      <c r="B408" s="665" t="s">
        <v>549</v>
      </c>
      <c r="C408" s="666" t="s">
        <v>553</v>
      </c>
      <c r="D408" s="667" t="s">
        <v>2804</v>
      </c>
      <c r="E408" s="666" t="s">
        <v>567</v>
      </c>
      <c r="F408" s="667" t="s">
        <v>2808</v>
      </c>
      <c r="G408" s="666" t="s">
        <v>1650</v>
      </c>
      <c r="H408" s="666" t="s">
        <v>1941</v>
      </c>
      <c r="I408" s="666" t="s">
        <v>1941</v>
      </c>
      <c r="J408" s="666" t="s">
        <v>1942</v>
      </c>
      <c r="K408" s="666" t="s">
        <v>1943</v>
      </c>
      <c r="L408" s="668">
        <v>67.848840487360533</v>
      </c>
      <c r="M408" s="668">
        <v>69</v>
      </c>
      <c r="N408" s="669">
        <v>4681.569993627877</v>
      </c>
    </row>
    <row r="409" spans="1:14" ht="14.4" customHeight="1" x14ac:dyDescent="0.3">
      <c r="A409" s="664" t="s">
        <v>548</v>
      </c>
      <c r="B409" s="665" t="s">
        <v>549</v>
      </c>
      <c r="C409" s="666" t="s">
        <v>553</v>
      </c>
      <c r="D409" s="667" t="s">
        <v>2804</v>
      </c>
      <c r="E409" s="666" t="s">
        <v>567</v>
      </c>
      <c r="F409" s="667" t="s">
        <v>2808</v>
      </c>
      <c r="G409" s="666" t="s">
        <v>1650</v>
      </c>
      <c r="H409" s="666" t="s">
        <v>1944</v>
      </c>
      <c r="I409" s="666" t="s">
        <v>1944</v>
      </c>
      <c r="J409" s="666" t="s">
        <v>1691</v>
      </c>
      <c r="K409" s="666" t="s">
        <v>1852</v>
      </c>
      <c r="L409" s="668">
        <v>301.46966236555966</v>
      </c>
      <c r="M409" s="668">
        <v>102</v>
      </c>
      <c r="N409" s="669">
        <v>30749.905561287083</v>
      </c>
    </row>
    <row r="410" spans="1:14" ht="14.4" customHeight="1" x14ac:dyDescent="0.3">
      <c r="A410" s="664" t="s">
        <v>548</v>
      </c>
      <c r="B410" s="665" t="s">
        <v>549</v>
      </c>
      <c r="C410" s="666" t="s">
        <v>553</v>
      </c>
      <c r="D410" s="667" t="s">
        <v>2804</v>
      </c>
      <c r="E410" s="666" t="s">
        <v>567</v>
      </c>
      <c r="F410" s="667" t="s">
        <v>2808</v>
      </c>
      <c r="G410" s="666" t="s">
        <v>1650</v>
      </c>
      <c r="H410" s="666" t="s">
        <v>1945</v>
      </c>
      <c r="I410" s="666" t="s">
        <v>1945</v>
      </c>
      <c r="J410" s="666" t="s">
        <v>1691</v>
      </c>
      <c r="K410" s="666" t="s">
        <v>1938</v>
      </c>
      <c r="L410" s="668">
        <v>630.66000160275598</v>
      </c>
      <c r="M410" s="668">
        <v>100</v>
      </c>
      <c r="N410" s="669">
        <v>63066.000160275602</v>
      </c>
    </row>
    <row r="411" spans="1:14" ht="14.4" customHeight="1" x14ac:dyDescent="0.3">
      <c r="A411" s="664" t="s">
        <v>548</v>
      </c>
      <c r="B411" s="665" t="s">
        <v>549</v>
      </c>
      <c r="C411" s="666" t="s">
        <v>553</v>
      </c>
      <c r="D411" s="667" t="s">
        <v>2804</v>
      </c>
      <c r="E411" s="666" t="s">
        <v>567</v>
      </c>
      <c r="F411" s="667" t="s">
        <v>2808</v>
      </c>
      <c r="G411" s="666" t="s">
        <v>1650</v>
      </c>
      <c r="H411" s="666" t="s">
        <v>1946</v>
      </c>
      <c r="I411" s="666" t="s">
        <v>1946</v>
      </c>
      <c r="J411" s="666" t="s">
        <v>1725</v>
      </c>
      <c r="K411" s="666" t="s">
        <v>1947</v>
      </c>
      <c r="L411" s="668">
        <v>1895.7694187651416</v>
      </c>
      <c r="M411" s="668">
        <v>3</v>
      </c>
      <c r="N411" s="669">
        <v>5687.3082562954251</v>
      </c>
    </row>
    <row r="412" spans="1:14" ht="14.4" customHeight="1" x14ac:dyDescent="0.3">
      <c r="A412" s="664" t="s">
        <v>548</v>
      </c>
      <c r="B412" s="665" t="s">
        <v>549</v>
      </c>
      <c r="C412" s="666" t="s">
        <v>553</v>
      </c>
      <c r="D412" s="667" t="s">
        <v>2804</v>
      </c>
      <c r="E412" s="666" t="s">
        <v>567</v>
      </c>
      <c r="F412" s="667" t="s">
        <v>2808</v>
      </c>
      <c r="G412" s="666" t="s">
        <v>1650</v>
      </c>
      <c r="H412" s="666" t="s">
        <v>1948</v>
      </c>
      <c r="I412" s="666" t="s">
        <v>1948</v>
      </c>
      <c r="J412" s="666" t="s">
        <v>1691</v>
      </c>
      <c r="K412" s="666" t="s">
        <v>1947</v>
      </c>
      <c r="L412" s="668">
        <v>913.64989400620254</v>
      </c>
      <c r="M412" s="668">
        <v>29</v>
      </c>
      <c r="N412" s="669">
        <v>26495.846926179875</v>
      </c>
    </row>
    <row r="413" spans="1:14" ht="14.4" customHeight="1" x14ac:dyDescent="0.3">
      <c r="A413" s="664" t="s">
        <v>548</v>
      </c>
      <c r="B413" s="665" t="s">
        <v>549</v>
      </c>
      <c r="C413" s="666" t="s">
        <v>553</v>
      </c>
      <c r="D413" s="667" t="s">
        <v>2804</v>
      </c>
      <c r="E413" s="666" t="s">
        <v>567</v>
      </c>
      <c r="F413" s="667" t="s">
        <v>2808</v>
      </c>
      <c r="G413" s="666" t="s">
        <v>1650</v>
      </c>
      <c r="H413" s="666" t="s">
        <v>1949</v>
      </c>
      <c r="I413" s="666" t="s">
        <v>1949</v>
      </c>
      <c r="J413" s="666" t="s">
        <v>1706</v>
      </c>
      <c r="K413" s="666" t="s">
        <v>1707</v>
      </c>
      <c r="L413" s="668">
        <v>43.254999999999995</v>
      </c>
      <c r="M413" s="668">
        <v>2</v>
      </c>
      <c r="N413" s="669">
        <v>86.509999999999991</v>
      </c>
    </row>
    <row r="414" spans="1:14" ht="14.4" customHeight="1" x14ac:dyDescent="0.3">
      <c r="A414" s="664" t="s">
        <v>548</v>
      </c>
      <c r="B414" s="665" t="s">
        <v>549</v>
      </c>
      <c r="C414" s="666" t="s">
        <v>553</v>
      </c>
      <c r="D414" s="667" t="s">
        <v>2804</v>
      </c>
      <c r="E414" s="666" t="s">
        <v>567</v>
      </c>
      <c r="F414" s="667" t="s">
        <v>2808</v>
      </c>
      <c r="G414" s="666" t="s">
        <v>1650</v>
      </c>
      <c r="H414" s="666" t="s">
        <v>1950</v>
      </c>
      <c r="I414" s="666" t="s">
        <v>1951</v>
      </c>
      <c r="J414" s="666" t="s">
        <v>1952</v>
      </c>
      <c r="K414" s="666" t="s">
        <v>609</v>
      </c>
      <c r="L414" s="668">
        <v>245.38</v>
      </c>
      <c r="M414" s="668">
        <v>1</v>
      </c>
      <c r="N414" s="669">
        <v>245.38</v>
      </c>
    </row>
    <row r="415" spans="1:14" ht="14.4" customHeight="1" x14ac:dyDescent="0.3">
      <c r="A415" s="664" t="s">
        <v>548</v>
      </c>
      <c r="B415" s="665" t="s">
        <v>549</v>
      </c>
      <c r="C415" s="666" t="s">
        <v>553</v>
      </c>
      <c r="D415" s="667" t="s">
        <v>2804</v>
      </c>
      <c r="E415" s="666" t="s">
        <v>567</v>
      </c>
      <c r="F415" s="667" t="s">
        <v>2808</v>
      </c>
      <c r="G415" s="666" t="s">
        <v>1650</v>
      </c>
      <c r="H415" s="666" t="s">
        <v>1953</v>
      </c>
      <c r="I415" s="666" t="s">
        <v>1953</v>
      </c>
      <c r="J415" s="666" t="s">
        <v>1706</v>
      </c>
      <c r="K415" s="666" t="s">
        <v>1954</v>
      </c>
      <c r="L415" s="668">
        <v>154.30984551124914</v>
      </c>
      <c r="M415" s="668">
        <v>27</v>
      </c>
      <c r="N415" s="669">
        <v>4166.3658288037268</v>
      </c>
    </row>
    <row r="416" spans="1:14" ht="14.4" customHeight="1" x14ac:dyDescent="0.3">
      <c r="A416" s="664" t="s">
        <v>548</v>
      </c>
      <c r="B416" s="665" t="s">
        <v>549</v>
      </c>
      <c r="C416" s="666" t="s">
        <v>553</v>
      </c>
      <c r="D416" s="667" t="s">
        <v>2804</v>
      </c>
      <c r="E416" s="666" t="s">
        <v>567</v>
      </c>
      <c r="F416" s="667" t="s">
        <v>2808</v>
      </c>
      <c r="G416" s="666" t="s">
        <v>1650</v>
      </c>
      <c r="H416" s="666" t="s">
        <v>1955</v>
      </c>
      <c r="I416" s="666" t="s">
        <v>1955</v>
      </c>
      <c r="J416" s="666" t="s">
        <v>1956</v>
      </c>
      <c r="K416" s="666" t="s">
        <v>1957</v>
      </c>
      <c r="L416" s="668">
        <v>63.109558797543094</v>
      </c>
      <c r="M416" s="668">
        <v>3</v>
      </c>
      <c r="N416" s="669">
        <v>189.32867639262929</v>
      </c>
    </row>
    <row r="417" spans="1:14" ht="14.4" customHeight="1" x14ac:dyDescent="0.3">
      <c r="A417" s="664" t="s">
        <v>548</v>
      </c>
      <c r="B417" s="665" t="s">
        <v>549</v>
      </c>
      <c r="C417" s="666" t="s">
        <v>553</v>
      </c>
      <c r="D417" s="667" t="s">
        <v>2804</v>
      </c>
      <c r="E417" s="666" t="s">
        <v>567</v>
      </c>
      <c r="F417" s="667" t="s">
        <v>2808</v>
      </c>
      <c r="G417" s="666" t="s">
        <v>1650</v>
      </c>
      <c r="H417" s="666" t="s">
        <v>1958</v>
      </c>
      <c r="I417" s="666" t="s">
        <v>1958</v>
      </c>
      <c r="J417" s="666" t="s">
        <v>1959</v>
      </c>
      <c r="K417" s="666" t="s">
        <v>1960</v>
      </c>
      <c r="L417" s="668">
        <v>77.150106402969598</v>
      </c>
      <c r="M417" s="668">
        <v>17</v>
      </c>
      <c r="N417" s="669">
        <v>1311.5518088504832</v>
      </c>
    </row>
    <row r="418" spans="1:14" ht="14.4" customHeight="1" x14ac:dyDescent="0.3">
      <c r="A418" s="664" t="s">
        <v>548</v>
      </c>
      <c r="B418" s="665" t="s">
        <v>549</v>
      </c>
      <c r="C418" s="666" t="s">
        <v>553</v>
      </c>
      <c r="D418" s="667" t="s">
        <v>2804</v>
      </c>
      <c r="E418" s="666" t="s">
        <v>567</v>
      </c>
      <c r="F418" s="667" t="s">
        <v>2808</v>
      </c>
      <c r="G418" s="666" t="s">
        <v>1650</v>
      </c>
      <c r="H418" s="666" t="s">
        <v>1961</v>
      </c>
      <c r="I418" s="666" t="s">
        <v>1961</v>
      </c>
      <c r="J418" s="666" t="s">
        <v>1952</v>
      </c>
      <c r="K418" s="666" t="s">
        <v>1962</v>
      </c>
      <c r="L418" s="668">
        <v>214.09000000000006</v>
      </c>
      <c r="M418" s="668">
        <v>1</v>
      </c>
      <c r="N418" s="669">
        <v>214.09000000000006</v>
      </c>
    </row>
    <row r="419" spans="1:14" ht="14.4" customHeight="1" x14ac:dyDescent="0.3">
      <c r="A419" s="664" t="s">
        <v>548</v>
      </c>
      <c r="B419" s="665" t="s">
        <v>549</v>
      </c>
      <c r="C419" s="666" t="s">
        <v>553</v>
      </c>
      <c r="D419" s="667" t="s">
        <v>2804</v>
      </c>
      <c r="E419" s="666" t="s">
        <v>567</v>
      </c>
      <c r="F419" s="667" t="s">
        <v>2808</v>
      </c>
      <c r="G419" s="666" t="s">
        <v>1650</v>
      </c>
      <c r="H419" s="666" t="s">
        <v>1963</v>
      </c>
      <c r="I419" s="666" t="s">
        <v>1963</v>
      </c>
      <c r="J419" s="666" t="s">
        <v>1964</v>
      </c>
      <c r="K419" s="666" t="s">
        <v>1965</v>
      </c>
      <c r="L419" s="668">
        <v>67.319999999999979</v>
      </c>
      <c r="M419" s="668">
        <v>5</v>
      </c>
      <c r="N419" s="669">
        <v>336.59999999999991</v>
      </c>
    </row>
    <row r="420" spans="1:14" ht="14.4" customHeight="1" x14ac:dyDescent="0.3">
      <c r="A420" s="664" t="s">
        <v>548</v>
      </c>
      <c r="B420" s="665" t="s">
        <v>549</v>
      </c>
      <c r="C420" s="666" t="s">
        <v>553</v>
      </c>
      <c r="D420" s="667" t="s">
        <v>2804</v>
      </c>
      <c r="E420" s="666" t="s">
        <v>567</v>
      </c>
      <c r="F420" s="667" t="s">
        <v>2808</v>
      </c>
      <c r="G420" s="666" t="s">
        <v>1650</v>
      </c>
      <c r="H420" s="666" t="s">
        <v>1966</v>
      </c>
      <c r="I420" s="666" t="s">
        <v>1966</v>
      </c>
      <c r="J420" s="666" t="s">
        <v>1967</v>
      </c>
      <c r="K420" s="666" t="s">
        <v>1968</v>
      </c>
      <c r="L420" s="668">
        <v>67.319991415434572</v>
      </c>
      <c r="M420" s="668">
        <v>22</v>
      </c>
      <c r="N420" s="669">
        <v>1481.0398111395605</v>
      </c>
    </row>
    <row r="421" spans="1:14" ht="14.4" customHeight="1" x14ac:dyDescent="0.3">
      <c r="A421" s="664" t="s">
        <v>548</v>
      </c>
      <c r="B421" s="665" t="s">
        <v>549</v>
      </c>
      <c r="C421" s="666" t="s">
        <v>553</v>
      </c>
      <c r="D421" s="667" t="s">
        <v>2804</v>
      </c>
      <c r="E421" s="666" t="s">
        <v>567</v>
      </c>
      <c r="F421" s="667" t="s">
        <v>2808</v>
      </c>
      <c r="G421" s="666" t="s">
        <v>1650</v>
      </c>
      <c r="H421" s="666" t="s">
        <v>1969</v>
      </c>
      <c r="I421" s="666" t="s">
        <v>1970</v>
      </c>
      <c r="J421" s="666" t="s">
        <v>1971</v>
      </c>
      <c r="K421" s="666" t="s">
        <v>1972</v>
      </c>
      <c r="L421" s="668">
        <v>77.67000000000003</v>
      </c>
      <c r="M421" s="668">
        <v>3</v>
      </c>
      <c r="N421" s="669">
        <v>233.0100000000001</v>
      </c>
    </row>
    <row r="422" spans="1:14" ht="14.4" customHeight="1" x14ac:dyDescent="0.3">
      <c r="A422" s="664" t="s">
        <v>548</v>
      </c>
      <c r="B422" s="665" t="s">
        <v>549</v>
      </c>
      <c r="C422" s="666" t="s">
        <v>553</v>
      </c>
      <c r="D422" s="667" t="s">
        <v>2804</v>
      </c>
      <c r="E422" s="666" t="s">
        <v>1973</v>
      </c>
      <c r="F422" s="667" t="s">
        <v>2809</v>
      </c>
      <c r="G422" s="666" t="s">
        <v>610</v>
      </c>
      <c r="H422" s="666" t="s">
        <v>1974</v>
      </c>
      <c r="I422" s="666" t="s">
        <v>952</v>
      </c>
      <c r="J422" s="666" t="s">
        <v>1975</v>
      </c>
      <c r="K422" s="666"/>
      <c r="L422" s="668">
        <v>134.32998769179608</v>
      </c>
      <c r="M422" s="668">
        <v>113</v>
      </c>
      <c r="N422" s="669">
        <v>15179.288609172956</v>
      </c>
    </row>
    <row r="423" spans="1:14" ht="14.4" customHeight="1" x14ac:dyDescent="0.3">
      <c r="A423" s="664" t="s">
        <v>548</v>
      </c>
      <c r="B423" s="665" t="s">
        <v>549</v>
      </c>
      <c r="C423" s="666" t="s">
        <v>553</v>
      </c>
      <c r="D423" s="667" t="s">
        <v>2804</v>
      </c>
      <c r="E423" s="666" t="s">
        <v>1973</v>
      </c>
      <c r="F423" s="667" t="s">
        <v>2809</v>
      </c>
      <c r="G423" s="666" t="s">
        <v>1650</v>
      </c>
      <c r="H423" s="666" t="s">
        <v>1976</v>
      </c>
      <c r="I423" s="666" t="s">
        <v>1977</v>
      </c>
      <c r="J423" s="666" t="s">
        <v>1978</v>
      </c>
      <c r="K423" s="666" t="s">
        <v>1979</v>
      </c>
      <c r="L423" s="668">
        <v>40.919811725703553</v>
      </c>
      <c r="M423" s="668">
        <v>18</v>
      </c>
      <c r="N423" s="669">
        <v>736.55661106266393</v>
      </c>
    </row>
    <row r="424" spans="1:14" ht="14.4" customHeight="1" x14ac:dyDescent="0.3">
      <c r="A424" s="664" t="s">
        <v>548</v>
      </c>
      <c r="B424" s="665" t="s">
        <v>549</v>
      </c>
      <c r="C424" s="666" t="s">
        <v>553</v>
      </c>
      <c r="D424" s="667" t="s">
        <v>2804</v>
      </c>
      <c r="E424" s="666" t="s">
        <v>1973</v>
      </c>
      <c r="F424" s="667" t="s">
        <v>2809</v>
      </c>
      <c r="G424" s="666" t="s">
        <v>1650</v>
      </c>
      <c r="H424" s="666" t="s">
        <v>1980</v>
      </c>
      <c r="I424" s="666" t="s">
        <v>1981</v>
      </c>
      <c r="J424" s="666" t="s">
        <v>1982</v>
      </c>
      <c r="K424" s="666" t="s">
        <v>1979</v>
      </c>
      <c r="L424" s="668">
        <v>41.179999999999993</v>
      </c>
      <c r="M424" s="668">
        <v>82</v>
      </c>
      <c r="N424" s="669">
        <v>3376.7599999999993</v>
      </c>
    </row>
    <row r="425" spans="1:14" ht="14.4" customHeight="1" x14ac:dyDescent="0.3">
      <c r="A425" s="664" t="s">
        <v>548</v>
      </c>
      <c r="B425" s="665" t="s">
        <v>549</v>
      </c>
      <c r="C425" s="666" t="s">
        <v>553</v>
      </c>
      <c r="D425" s="667" t="s">
        <v>2804</v>
      </c>
      <c r="E425" s="666" t="s">
        <v>1973</v>
      </c>
      <c r="F425" s="667" t="s">
        <v>2809</v>
      </c>
      <c r="G425" s="666" t="s">
        <v>1650</v>
      </c>
      <c r="H425" s="666" t="s">
        <v>1983</v>
      </c>
      <c r="I425" s="666" t="s">
        <v>1984</v>
      </c>
      <c r="J425" s="666" t="s">
        <v>1985</v>
      </c>
      <c r="K425" s="666" t="s">
        <v>1979</v>
      </c>
      <c r="L425" s="668">
        <v>41.18</v>
      </c>
      <c r="M425" s="668">
        <v>43</v>
      </c>
      <c r="N425" s="669">
        <v>1770.74</v>
      </c>
    </row>
    <row r="426" spans="1:14" ht="14.4" customHeight="1" x14ac:dyDescent="0.3">
      <c r="A426" s="664" t="s">
        <v>548</v>
      </c>
      <c r="B426" s="665" t="s">
        <v>549</v>
      </c>
      <c r="C426" s="666" t="s">
        <v>553</v>
      </c>
      <c r="D426" s="667" t="s">
        <v>2804</v>
      </c>
      <c r="E426" s="666" t="s">
        <v>1973</v>
      </c>
      <c r="F426" s="667" t="s">
        <v>2809</v>
      </c>
      <c r="G426" s="666" t="s">
        <v>1650</v>
      </c>
      <c r="H426" s="666" t="s">
        <v>1986</v>
      </c>
      <c r="I426" s="666" t="s">
        <v>1987</v>
      </c>
      <c r="J426" s="666" t="s">
        <v>1988</v>
      </c>
      <c r="K426" s="666" t="s">
        <v>1979</v>
      </c>
      <c r="L426" s="668">
        <v>41.18</v>
      </c>
      <c r="M426" s="668">
        <v>9</v>
      </c>
      <c r="N426" s="669">
        <v>370.62</v>
      </c>
    </row>
    <row r="427" spans="1:14" ht="14.4" customHeight="1" x14ac:dyDescent="0.3">
      <c r="A427" s="664" t="s">
        <v>548</v>
      </c>
      <c r="B427" s="665" t="s">
        <v>549</v>
      </c>
      <c r="C427" s="666" t="s">
        <v>553</v>
      </c>
      <c r="D427" s="667" t="s">
        <v>2804</v>
      </c>
      <c r="E427" s="666" t="s">
        <v>1973</v>
      </c>
      <c r="F427" s="667" t="s">
        <v>2809</v>
      </c>
      <c r="G427" s="666" t="s">
        <v>1650</v>
      </c>
      <c r="H427" s="666" t="s">
        <v>1989</v>
      </c>
      <c r="I427" s="666" t="s">
        <v>1989</v>
      </c>
      <c r="J427" s="666" t="s">
        <v>1990</v>
      </c>
      <c r="K427" s="666" t="s">
        <v>1991</v>
      </c>
      <c r="L427" s="668">
        <v>148.96</v>
      </c>
      <c r="M427" s="668">
        <v>2</v>
      </c>
      <c r="N427" s="669">
        <v>297.92</v>
      </c>
    </row>
    <row r="428" spans="1:14" ht="14.4" customHeight="1" x14ac:dyDescent="0.3">
      <c r="A428" s="664" t="s">
        <v>548</v>
      </c>
      <c r="B428" s="665" t="s">
        <v>549</v>
      </c>
      <c r="C428" s="666" t="s">
        <v>553</v>
      </c>
      <c r="D428" s="667" t="s">
        <v>2804</v>
      </c>
      <c r="E428" s="666" t="s">
        <v>1973</v>
      </c>
      <c r="F428" s="667" t="s">
        <v>2809</v>
      </c>
      <c r="G428" s="666" t="s">
        <v>1650</v>
      </c>
      <c r="H428" s="666" t="s">
        <v>1992</v>
      </c>
      <c r="I428" s="666" t="s">
        <v>1993</v>
      </c>
      <c r="J428" s="666" t="s">
        <v>1994</v>
      </c>
      <c r="K428" s="666" t="s">
        <v>1995</v>
      </c>
      <c r="L428" s="668">
        <v>198.89003070194121</v>
      </c>
      <c r="M428" s="668">
        <v>6</v>
      </c>
      <c r="N428" s="669">
        <v>1193.3401842116473</v>
      </c>
    </row>
    <row r="429" spans="1:14" ht="14.4" customHeight="1" x14ac:dyDescent="0.3">
      <c r="A429" s="664" t="s">
        <v>548</v>
      </c>
      <c r="B429" s="665" t="s">
        <v>549</v>
      </c>
      <c r="C429" s="666" t="s">
        <v>553</v>
      </c>
      <c r="D429" s="667" t="s">
        <v>2804</v>
      </c>
      <c r="E429" s="666" t="s">
        <v>1973</v>
      </c>
      <c r="F429" s="667" t="s">
        <v>2809</v>
      </c>
      <c r="G429" s="666" t="s">
        <v>1650</v>
      </c>
      <c r="H429" s="666" t="s">
        <v>1996</v>
      </c>
      <c r="I429" s="666" t="s">
        <v>1997</v>
      </c>
      <c r="J429" s="666" t="s">
        <v>1998</v>
      </c>
      <c r="K429" s="666" t="s">
        <v>1991</v>
      </c>
      <c r="L429" s="668">
        <v>135.6001860433027</v>
      </c>
      <c r="M429" s="668">
        <v>6</v>
      </c>
      <c r="N429" s="669">
        <v>813.60111625981619</v>
      </c>
    </row>
    <row r="430" spans="1:14" ht="14.4" customHeight="1" x14ac:dyDescent="0.3">
      <c r="A430" s="664" t="s">
        <v>548</v>
      </c>
      <c r="B430" s="665" t="s">
        <v>549</v>
      </c>
      <c r="C430" s="666" t="s">
        <v>553</v>
      </c>
      <c r="D430" s="667" t="s">
        <v>2804</v>
      </c>
      <c r="E430" s="666" t="s">
        <v>1973</v>
      </c>
      <c r="F430" s="667" t="s">
        <v>2809</v>
      </c>
      <c r="G430" s="666" t="s">
        <v>1650</v>
      </c>
      <c r="H430" s="666" t="s">
        <v>1999</v>
      </c>
      <c r="I430" s="666" t="s">
        <v>1999</v>
      </c>
      <c r="J430" s="666" t="s">
        <v>2000</v>
      </c>
      <c r="K430" s="666" t="s">
        <v>2001</v>
      </c>
      <c r="L430" s="668">
        <v>163.66999999999999</v>
      </c>
      <c r="M430" s="668">
        <v>16</v>
      </c>
      <c r="N430" s="669">
        <v>2618.7199999999998</v>
      </c>
    </row>
    <row r="431" spans="1:14" ht="14.4" customHeight="1" x14ac:dyDescent="0.3">
      <c r="A431" s="664" t="s">
        <v>548</v>
      </c>
      <c r="B431" s="665" t="s">
        <v>549</v>
      </c>
      <c r="C431" s="666" t="s">
        <v>553</v>
      </c>
      <c r="D431" s="667" t="s">
        <v>2804</v>
      </c>
      <c r="E431" s="666" t="s">
        <v>1973</v>
      </c>
      <c r="F431" s="667" t="s">
        <v>2809</v>
      </c>
      <c r="G431" s="666" t="s">
        <v>1650</v>
      </c>
      <c r="H431" s="666" t="s">
        <v>2002</v>
      </c>
      <c r="I431" s="666" t="s">
        <v>2002</v>
      </c>
      <c r="J431" s="666" t="s">
        <v>2003</v>
      </c>
      <c r="K431" s="666" t="s">
        <v>2001</v>
      </c>
      <c r="L431" s="668">
        <v>122.68999999999998</v>
      </c>
      <c r="M431" s="668">
        <v>3</v>
      </c>
      <c r="N431" s="669">
        <v>368.06999999999994</v>
      </c>
    </row>
    <row r="432" spans="1:14" ht="14.4" customHeight="1" x14ac:dyDescent="0.3">
      <c r="A432" s="664" t="s">
        <v>548</v>
      </c>
      <c r="B432" s="665" t="s">
        <v>549</v>
      </c>
      <c r="C432" s="666" t="s">
        <v>553</v>
      </c>
      <c r="D432" s="667" t="s">
        <v>2804</v>
      </c>
      <c r="E432" s="666" t="s">
        <v>1973</v>
      </c>
      <c r="F432" s="667" t="s">
        <v>2809</v>
      </c>
      <c r="G432" s="666" t="s">
        <v>1650</v>
      </c>
      <c r="H432" s="666" t="s">
        <v>2004</v>
      </c>
      <c r="I432" s="666" t="s">
        <v>2004</v>
      </c>
      <c r="J432" s="666" t="s">
        <v>2005</v>
      </c>
      <c r="K432" s="666" t="s">
        <v>2001</v>
      </c>
      <c r="L432" s="668">
        <v>122.69</v>
      </c>
      <c r="M432" s="668">
        <v>3</v>
      </c>
      <c r="N432" s="669">
        <v>368.07</v>
      </c>
    </row>
    <row r="433" spans="1:14" ht="14.4" customHeight="1" x14ac:dyDescent="0.3">
      <c r="A433" s="664" t="s">
        <v>548</v>
      </c>
      <c r="B433" s="665" t="s">
        <v>549</v>
      </c>
      <c r="C433" s="666" t="s">
        <v>553</v>
      </c>
      <c r="D433" s="667" t="s">
        <v>2804</v>
      </c>
      <c r="E433" s="666" t="s">
        <v>2006</v>
      </c>
      <c r="F433" s="667" t="s">
        <v>2810</v>
      </c>
      <c r="G433" s="666" t="s">
        <v>610</v>
      </c>
      <c r="H433" s="666" t="s">
        <v>2007</v>
      </c>
      <c r="I433" s="666" t="s">
        <v>2008</v>
      </c>
      <c r="J433" s="666" t="s">
        <v>2009</v>
      </c>
      <c r="K433" s="666" t="s">
        <v>2010</v>
      </c>
      <c r="L433" s="668">
        <v>10665.17</v>
      </c>
      <c r="M433" s="668">
        <v>3</v>
      </c>
      <c r="N433" s="669">
        <v>31995.510000000002</v>
      </c>
    </row>
    <row r="434" spans="1:14" ht="14.4" customHeight="1" x14ac:dyDescent="0.3">
      <c r="A434" s="664" t="s">
        <v>548</v>
      </c>
      <c r="B434" s="665" t="s">
        <v>549</v>
      </c>
      <c r="C434" s="666" t="s">
        <v>553</v>
      </c>
      <c r="D434" s="667" t="s">
        <v>2804</v>
      </c>
      <c r="E434" s="666" t="s">
        <v>2011</v>
      </c>
      <c r="F434" s="667" t="s">
        <v>2811</v>
      </c>
      <c r="G434" s="666"/>
      <c r="H434" s="666" t="s">
        <v>2012</v>
      </c>
      <c r="I434" s="666" t="s">
        <v>2012</v>
      </c>
      <c r="J434" s="666" t="s">
        <v>2013</v>
      </c>
      <c r="K434" s="666" t="s">
        <v>2014</v>
      </c>
      <c r="L434" s="668">
        <v>35.089999999999996</v>
      </c>
      <c r="M434" s="668">
        <v>3</v>
      </c>
      <c r="N434" s="669">
        <v>105.26999999999998</v>
      </c>
    </row>
    <row r="435" spans="1:14" ht="14.4" customHeight="1" x14ac:dyDescent="0.3">
      <c r="A435" s="664" t="s">
        <v>548</v>
      </c>
      <c r="B435" s="665" t="s">
        <v>549</v>
      </c>
      <c r="C435" s="666" t="s">
        <v>553</v>
      </c>
      <c r="D435" s="667" t="s">
        <v>2804</v>
      </c>
      <c r="E435" s="666" t="s">
        <v>2011</v>
      </c>
      <c r="F435" s="667" t="s">
        <v>2811</v>
      </c>
      <c r="G435" s="666" t="s">
        <v>610</v>
      </c>
      <c r="H435" s="666" t="s">
        <v>2015</v>
      </c>
      <c r="I435" s="666" t="s">
        <v>2015</v>
      </c>
      <c r="J435" s="666" t="s">
        <v>2016</v>
      </c>
      <c r="K435" s="666" t="s">
        <v>2017</v>
      </c>
      <c r="L435" s="668">
        <v>60.420403107410934</v>
      </c>
      <c r="M435" s="668">
        <v>21</v>
      </c>
      <c r="N435" s="669">
        <v>1268.8284652556297</v>
      </c>
    </row>
    <row r="436" spans="1:14" ht="14.4" customHeight="1" x14ac:dyDescent="0.3">
      <c r="A436" s="664" t="s">
        <v>548</v>
      </c>
      <c r="B436" s="665" t="s">
        <v>549</v>
      </c>
      <c r="C436" s="666" t="s">
        <v>553</v>
      </c>
      <c r="D436" s="667" t="s">
        <v>2804</v>
      </c>
      <c r="E436" s="666" t="s">
        <v>2011</v>
      </c>
      <c r="F436" s="667" t="s">
        <v>2811</v>
      </c>
      <c r="G436" s="666" t="s">
        <v>610</v>
      </c>
      <c r="H436" s="666" t="s">
        <v>2018</v>
      </c>
      <c r="I436" s="666" t="s">
        <v>2019</v>
      </c>
      <c r="J436" s="666" t="s">
        <v>2020</v>
      </c>
      <c r="K436" s="666" t="s">
        <v>2021</v>
      </c>
      <c r="L436" s="668">
        <v>39.970000000000006</v>
      </c>
      <c r="M436" s="668">
        <v>5</v>
      </c>
      <c r="N436" s="669">
        <v>199.85000000000002</v>
      </c>
    </row>
    <row r="437" spans="1:14" ht="14.4" customHeight="1" x14ac:dyDescent="0.3">
      <c r="A437" s="664" t="s">
        <v>548</v>
      </c>
      <c r="B437" s="665" t="s">
        <v>549</v>
      </c>
      <c r="C437" s="666" t="s">
        <v>553</v>
      </c>
      <c r="D437" s="667" t="s">
        <v>2804</v>
      </c>
      <c r="E437" s="666" t="s">
        <v>2011</v>
      </c>
      <c r="F437" s="667" t="s">
        <v>2811</v>
      </c>
      <c r="G437" s="666" t="s">
        <v>610</v>
      </c>
      <c r="H437" s="666" t="s">
        <v>2022</v>
      </c>
      <c r="I437" s="666" t="s">
        <v>2023</v>
      </c>
      <c r="J437" s="666" t="s">
        <v>2024</v>
      </c>
      <c r="K437" s="666" t="s">
        <v>2025</v>
      </c>
      <c r="L437" s="668">
        <v>31.88999403657127</v>
      </c>
      <c r="M437" s="668">
        <v>29</v>
      </c>
      <c r="N437" s="669">
        <v>924.80982706056682</v>
      </c>
    </row>
    <row r="438" spans="1:14" ht="14.4" customHeight="1" x14ac:dyDescent="0.3">
      <c r="A438" s="664" t="s">
        <v>548</v>
      </c>
      <c r="B438" s="665" t="s">
        <v>549</v>
      </c>
      <c r="C438" s="666" t="s">
        <v>553</v>
      </c>
      <c r="D438" s="667" t="s">
        <v>2804</v>
      </c>
      <c r="E438" s="666" t="s">
        <v>2011</v>
      </c>
      <c r="F438" s="667" t="s">
        <v>2811</v>
      </c>
      <c r="G438" s="666" t="s">
        <v>610</v>
      </c>
      <c r="H438" s="666" t="s">
        <v>2026</v>
      </c>
      <c r="I438" s="666" t="s">
        <v>2027</v>
      </c>
      <c r="J438" s="666" t="s">
        <v>2028</v>
      </c>
      <c r="K438" s="666" t="s">
        <v>2029</v>
      </c>
      <c r="L438" s="668">
        <v>23.385673400577044</v>
      </c>
      <c r="M438" s="668">
        <v>854</v>
      </c>
      <c r="N438" s="669">
        <v>19971.365084092795</v>
      </c>
    </row>
    <row r="439" spans="1:14" ht="14.4" customHeight="1" x14ac:dyDescent="0.3">
      <c r="A439" s="664" t="s">
        <v>548</v>
      </c>
      <c r="B439" s="665" t="s">
        <v>549</v>
      </c>
      <c r="C439" s="666" t="s">
        <v>553</v>
      </c>
      <c r="D439" s="667" t="s">
        <v>2804</v>
      </c>
      <c r="E439" s="666" t="s">
        <v>2011</v>
      </c>
      <c r="F439" s="667" t="s">
        <v>2811</v>
      </c>
      <c r="G439" s="666" t="s">
        <v>610</v>
      </c>
      <c r="H439" s="666" t="s">
        <v>2030</v>
      </c>
      <c r="I439" s="666" t="s">
        <v>2031</v>
      </c>
      <c r="J439" s="666" t="s">
        <v>2028</v>
      </c>
      <c r="K439" s="666" t="s">
        <v>2032</v>
      </c>
      <c r="L439" s="668">
        <v>164.39348800602104</v>
      </c>
      <c r="M439" s="668">
        <v>17</v>
      </c>
      <c r="N439" s="669">
        <v>2794.6892961023577</v>
      </c>
    </row>
    <row r="440" spans="1:14" ht="14.4" customHeight="1" x14ac:dyDescent="0.3">
      <c r="A440" s="664" t="s">
        <v>548</v>
      </c>
      <c r="B440" s="665" t="s">
        <v>549</v>
      </c>
      <c r="C440" s="666" t="s">
        <v>553</v>
      </c>
      <c r="D440" s="667" t="s">
        <v>2804</v>
      </c>
      <c r="E440" s="666" t="s">
        <v>2011</v>
      </c>
      <c r="F440" s="667" t="s">
        <v>2811</v>
      </c>
      <c r="G440" s="666" t="s">
        <v>610</v>
      </c>
      <c r="H440" s="666" t="s">
        <v>2033</v>
      </c>
      <c r="I440" s="666" t="s">
        <v>2034</v>
      </c>
      <c r="J440" s="666" t="s">
        <v>2035</v>
      </c>
      <c r="K440" s="666" t="s">
        <v>2036</v>
      </c>
      <c r="L440" s="668">
        <v>598.83999999999992</v>
      </c>
      <c r="M440" s="668">
        <v>2</v>
      </c>
      <c r="N440" s="669">
        <v>1197.6799999999998</v>
      </c>
    </row>
    <row r="441" spans="1:14" ht="14.4" customHeight="1" x14ac:dyDescent="0.3">
      <c r="A441" s="664" t="s">
        <v>548</v>
      </c>
      <c r="B441" s="665" t="s">
        <v>549</v>
      </c>
      <c r="C441" s="666" t="s">
        <v>553</v>
      </c>
      <c r="D441" s="667" t="s">
        <v>2804</v>
      </c>
      <c r="E441" s="666" t="s">
        <v>2011</v>
      </c>
      <c r="F441" s="667" t="s">
        <v>2811</v>
      </c>
      <c r="G441" s="666" t="s">
        <v>610</v>
      </c>
      <c r="H441" s="666" t="s">
        <v>2037</v>
      </c>
      <c r="I441" s="666" t="s">
        <v>2038</v>
      </c>
      <c r="J441" s="666" t="s">
        <v>2039</v>
      </c>
      <c r="K441" s="666" t="s">
        <v>2040</v>
      </c>
      <c r="L441" s="668">
        <v>126.95000864898583</v>
      </c>
      <c r="M441" s="668">
        <v>4</v>
      </c>
      <c r="N441" s="669">
        <v>507.80003459594332</v>
      </c>
    </row>
    <row r="442" spans="1:14" ht="14.4" customHeight="1" x14ac:dyDescent="0.3">
      <c r="A442" s="664" t="s">
        <v>548</v>
      </c>
      <c r="B442" s="665" t="s">
        <v>549</v>
      </c>
      <c r="C442" s="666" t="s">
        <v>553</v>
      </c>
      <c r="D442" s="667" t="s">
        <v>2804</v>
      </c>
      <c r="E442" s="666" t="s">
        <v>2011</v>
      </c>
      <c r="F442" s="667" t="s">
        <v>2811</v>
      </c>
      <c r="G442" s="666" t="s">
        <v>610</v>
      </c>
      <c r="H442" s="666" t="s">
        <v>2041</v>
      </c>
      <c r="I442" s="666" t="s">
        <v>2042</v>
      </c>
      <c r="J442" s="666" t="s">
        <v>2043</v>
      </c>
      <c r="K442" s="666" t="s">
        <v>2044</v>
      </c>
      <c r="L442" s="668">
        <v>53.029999999999994</v>
      </c>
      <c r="M442" s="668">
        <v>1</v>
      </c>
      <c r="N442" s="669">
        <v>53.029999999999994</v>
      </c>
    </row>
    <row r="443" spans="1:14" ht="14.4" customHeight="1" x14ac:dyDescent="0.3">
      <c r="A443" s="664" t="s">
        <v>548</v>
      </c>
      <c r="B443" s="665" t="s">
        <v>549</v>
      </c>
      <c r="C443" s="666" t="s">
        <v>553</v>
      </c>
      <c r="D443" s="667" t="s">
        <v>2804</v>
      </c>
      <c r="E443" s="666" t="s">
        <v>2011</v>
      </c>
      <c r="F443" s="667" t="s">
        <v>2811</v>
      </c>
      <c r="G443" s="666" t="s">
        <v>610</v>
      </c>
      <c r="H443" s="666" t="s">
        <v>2045</v>
      </c>
      <c r="I443" s="666" t="s">
        <v>2046</v>
      </c>
      <c r="J443" s="666" t="s">
        <v>2047</v>
      </c>
      <c r="K443" s="666" t="s">
        <v>2048</v>
      </c>
      <c r="L443" s="668">
        <v>153.94788881536002</v>
      </c>
      <c r="M443" s="668">
        <v>131.20000000000002</v>
      </c>
      <c r="N443" s="669">
        <v>20197.963012575237</v>
      </c>
    </row>
    <row r="444" spans="1:14" ht="14.4" customHeight="1" x14ac:dyDescent="0.3">
      <c r="A444" s="664" t="s">
        <v>548</v>
      </c>
      <c r="B444" s="665" t="s">
        <v>549</v>
      </c>
      <c r="C444" s="666" t="s">
        <v>553</v>
      </c>
      <c r="D444" s="667" t="s">
        <v>2804</v>
      </c>
      <c r="E444" s="666" t="s">
        <v>2011</v>
      </c>
      <c r="F444" s="667" t="s">
        <v>2811</v>
      </c>
      <c r="G444" s="666" t="s">
        <v>610</v>
      </c>
      <c r="H444" s="666" t="s">
        <v>2049</v>
      </c>
      <c r="I444" s="666" t="s">
        <v>2050</v>
      </c>
      <c r="J444" s="666" t="s">
        <v>2051</v>
      </c>
      <c r="K444" s="666" t="s">
        <v>2052</v>
      </c>
      <c r="L444" s="668">
        <v>35.102558139534878</v>
      </c>
      <c r="M444" s="668">
        <v>258</v>
      </c>
      <c r="N444" s="669">
        <v>9056.4599999999991</v>
      </c>
    </row>
    <row r="445" spans="1:14" ht="14.4" customHeight="1" x14ac:dyDescent="0.3">
      <c r="A445" s="664" t="s">
        <v>548</v>
      </c>
      <c r="B445" s="665" t="s">
        <v>549</v>
      </c>
      <c r="C445" s="666" t="s">
        <v>553</v>
      </c>
      <c r="D445" s="667" t="s">
        <v>2804</v>
      </c>
      <c r="E445" s="666" t="s">
        <v>2011</v>
      </c>
      <c r="F445" s="667" t="s">
        <v>2811</v>
      </c>
      <c r="G445" s="666" t="s">
        <v>610</v>
      </c>
      <c r="H445" s="666" t="s">
        <v>2053</v>
      </c>
      <c r="I445" s="666" t="s">
        <v>2054</v>
      </c>
      <c r="J445" s="666" t="s">
        <v>2055</v>
      </c>
      <c r="K445" s="666" t="s">
        <v>2056</v>
      </c>
      <c r="L445" s="668">
        <v>35.050000000000004</v>
      </c>
      <c r="M445" s="668">
        <v>3</v>
      </c>
      <c r="N445" s="669">
        <v>105.15</v>
      </c>
    </row>
    <row r="446" spans="1:14" ht="14.4" customHeight="1" x14ac:dyDescent="0.3">
      <c r="A446" s="664" t="s">
        <v>548</v>
      </c>
      <c r="B446" s="665" t="s">
        <v>549</v>
      </c>
      <c r="C446" s="666" t="s">
        <v>553</v>
      </c>
      <c r="D446" s="667" t="s">
        <v>2804</v>
      </c>
      <c r="E446" s="666" t="s">
        <v>2011</v>
      </c>
      <c r="F446" s="667" t="s">
        <v>2811</v>
      </c>
      <c r="G446" s="666" t="s">
        <v>610</v>
      </c>
      <c r="H446" s="666" t="s">
        <v>2057</v>
      </c>
      <c r="I446" s="666" t="s">
        <v>2058</v>
      </c>
      <c r="J446" s="666" t="s">
        <v>2059</v>
      </c>
      <c r="K446" s="666" t="s">
        <v>2060</v>
      </c>
      <c r="L446" s="668">
        <v>98.29</v>
      </c>
      <c r="M446" s="668">
        <v>2</v>
      </c>
      <c r="N446" s="669">
        <v>196.58</v>
      </c>
    </row>
    <row r="447" spans="1:14" ht="14.4" customHeight="1" x14ac:dyDescent="0.3">
      <c r="A447" s="664" t="s">
        <v>548</v>
      </c>
      <c r="B447" s="665" t="s">
        <v>549</v>
      </c>
      <c r="C447" s="666" t="s">
        <v>553</v>
      </c>
      <c r="D447" s="667" t="s">
        <v>2804</v>
      </c>
      <c r="E447" s="666" t="s">
        <v>2011</v>
      </c>
      <c r="F447" s="667" t="s">
        <v>2811</v>
      </c>
      <c r="G447" s="666" t="s">
        <v>610</v>
      </c>
      <c r="H447" s="666" t="s">
        <v>2061</v>
      </c>
      <c r="I447" s="666" t="s">
        <v>2062</v>
      </c>
      <c r="J447" s="666" t="s">
        <v>1584</v>
      </c>
      <c r="K447" s="666" t="s">
        <v>2063</v>
      </c>
      <c r="L447" s="668">
        <v>235.77000000000004</v>
      </c>
      <c r="M447" s="668">
        <v>4</v>
      </c>
      <c r="N447" s="669">
        <v>943.08000000000015</v>
      </c>
    </row>
    <row r="448" spans="1:14" ht="14.4" customHeight="1" x14ac:dyDescent="0.3">
      <c r="A448" s="664" t="s">
        <v>548</v>
      </c>
      <c r="B448" s="665" t="s">
        <v>549</v>
      </c>
      <c r="C448" s="666" t="s">
        <v>553</v>
      </c>
      <c r="D448" s="667" t="s">
        <v>2804</v>
      </c>
      <c r="E448" s="666" t="s">
        <v>2011</v>
      </c>
      <c r="F448" s="667" t="s">
        <v>2811</v>
      </c>
      <c r="G448" s="666" t="s">
        <v>610</v>
      </c>
      <c r="H448" s="666" t="s">
        <v>2064</v>
      </c>
      <c r="I448" s="666" t="s">
        <v>2064</v>
      </c>
      <c r="J448" s="666" t="s">
        <v>2065</v>
      </c>
      <c r="K448" s="666" t="s">
        <v>2066</v>
      </c>
      <c r="L448" s="668">
        <v>181.03</v>
      </c>
      <c r="M448" s="668">
        <v>2.4</v>
      </c>
      <c r="N448" s="669">
        <v>434.47199999999998</v>
      </c>
    </row>
    <row r="449" spans="1:14" ht="14.4" customHeight="1" x14ac:dyDescent="0.3">
      <c r="A449" s="664" t="s">
        <v>548</v>
      </c>
      <c r="B449" s="665" t="s">
        <v>549</v>
      </c>
      <c r="C449" s="666" t="s">
        <v>553</v>
      </c>
      <c r="D449" s="667" t="s">
        <v>2804</v>
      </c>
      <c r="E449" s="666" t="s">
        <v>2011</v>
      </c>
      <c r="F449" s="667" t="s">
        <v>2811</v>
      </c>
      <c r="G449" s="666" t="s">
        <v>610</v>
      </c>
      <c r="H449" s="666" t="s">
        <v>2067</v>
      </c>
      <c r="I449" s="666" t="s">
        <v>2067</v>
      </c>
      <c r="J449" s="666" t="s">
        <v>2068</v>
      </c>
      <c r="K449" s="666" t="s">
        <v>2069</v>
      </c>
      <c r="L449" s="668">
        <v>1984.8299999999997</v>
      </c>
      <c r="M449" s="668">
        <v>2</v>
      </c>
      <c r="N449" s="669">
        <v>3969.6599999999994</v>
      </c>
    </row>
    <row r="450" spans="1:14" ht="14.4" customHeight="1" x14ac:dyDescent="0.3">
      <c r="A450" s="664" t="s">
        <v>548</v>
      </c>
      <c r="B450" s="665" t="s">
        <v>549</v>
      </c>
      <c r="C450" s="666" t="s">
        <v>553</v>
      </c>
      <c r="D450" s="667" t="s">
        <v>2804</v>
      </c>
      <c r="E450" s="666" t="s">
        <v>2011</v>
      </c>
      <c r="F450" s="667" t="s">
        <v>2811</v>
      </c>
      <c r="G450" s="666" t="s">
        <v>610</v>
      </c>
      <c r="H450" s="666" t="s">
        <v>2070</v>
      </c>
      <c r="I450" s="666" t="s">
        <v>2071</v>
      </c>
      <c r="J450" s="666" t="s">
        <v>2072</v>
      </c>
      <c r="K450" s="666" t="s">
        <v>2073</v>
      </c>
      <c r="L450" s="668">
        <v>59.839999999999996</v>
      </c>
      <c r="M450" s="668">
        <v>2</v>
      </c>
      <c r="N450" s="669">
        <v>119.67999999999999</v>
      </c>
    </row>
    <row r="451" spans="1:14" ht="14.4" customHeight="1" x14ac:dyDescent="0.3">
      <c r="A451" s="664" t="s">
        <v>548</v>
      </c>
      <c r="B451" s="665" t="s">
        <v>549</v>
      </c>
      <c r="C451" s="666" t="s">
        <v>553</v>
      </c>
      <c r="D451" s="667" t="s">
        <v>2804</v>
      </c>
      <c r="E451" s="666" t="s">
        <v>2011</v>
      </c>
      <c r="F451" s="667" t="s">
        <v>2811</v>
      </c>
      <c r="G451" s="666" t="s">
        <v>610</v>
      </c>
      <c r="H451" s="666" t="s">
        <v>2074</v>
      </c>
      <c r="I451" s="666" t="s">
        <v>2075</v>
      </c>
      <c r="J451" s="666" t="s">
        <v>2076</v>
      </c>
      <c r="K451" s="666" t="s">
        <v>2077</v>
      </c>
      <c r="L451" s="668">
        <v>164.22618433813543</v>
      </c>
      <c r="M451" s="668">
        <v>3</v>
      </c>
      <c r="N451" s="669">
        <v>492.67855301440625</v>
      </c>
    </row>
    <row r="452" spans="1:14" ht="14.4" customHeight="1" x14ac:dyDescent="0.3">
      <c r="A452" s="664" t="s">
        <v>548</v>
      </c>
      <c r="B452" s="665" t="s">
        <v>549</v>
      </c>
      <c r="C452" s="666" t="s">
        <v>553</v>
      </c>
      <c r="D452" s="667" t="s">
        <v>2804</v>
      </c>
      <c r="E452" s="666" t="s">
        <v>2011</v>
      </c>
      <c r="F452" s="667" t="s">
        <v>2811</v>
      </c>
      <c r="G452" s="666" t="s">
        <v>610</v>
      </c>
      <c r="H452" s="666" t="s">
        <v>2078</v>
      </c>
      <c r="I452" s="666" t="s">
        <v>2079</v>
      </c>
      <c r="J452" s="666" t="s">
        <v>2080</v>
      </c>
      <c r="K452" s="666" t="s">
        <v>2081</v>
      </c>
      <c r="L452" s="668">
        <v>74.569999999999993</v>
      </c>
      <c r="M452" s="668">
        <v>1</v>
      </c>
      <c r="N452" s="669">
        <v>74.569999999999993</v>
      </c>
    </row>
    <row r="453" spans="1:14" ht="14.4" customHeight="1" x14ac:dyDescent="0.3">
      <c r="A453" s="664" t="s">
        <v>548</v>
      </c>
      <c r="B453" s="665" t="s">
        <v>549</v>
      </c>
      <c r="C453" s="666" t="s">
        <v>553</v>
      </c>
      <c r="D453" s="667" t="s">
        <v>2804</v>
      </c>
      <c r="E453" s="666" t="s">
        <v>2011</v>
      </c>
      <c r="F453" s="667" t="s">
        <v>2811</v>
      </c>
      <c r="G453" s="666" t="s">
        <v>610</v>
      </c>
      <c r="H453" s="666" t="s">
        <v>2082</v>
      </c>
      <c r="I453" s="666" t="s">
        <v>2083</v>
      </c>
      <c r="J453" s="666" t="s">
        <v>2084</v>
      </c>
      <c r="K453" s="666" t="s">
        <v>2085</v>
      </c>
      <c r="L453" s="668">
        <v>25.070000000000018</v>
      </c>
      <c r="M453" s="668">
        <v>2</v>
      </c>
      <c r="N453" s="669">
        <v>50.140000000000036</v>
      </c>
    </row>
    <row r="454" spans="1:14" ht="14.4" customHeight="1" x14ac:dyDescent="0.3">
      <c r="A454" s="664" t="s">
        <v>548</v>
      </c>
      <c r="B454" s="665" t="s">
        <v>549</v>
      </c>
      <c r="C454" s="666" t="s">
        <v>553</v>
      </c>
      <c r="D454" s="667" t="s">
        <v>2804</v>
      </c>
      <c r="E454" s="666" t="s">
        <v>2011</v>
      </c>
      <c r="F454" s="667" t="s">
        <v>2811</v>
      </c>
      <c r="G454" s="666" t="s">
        <v>610</v>
      </c>
      <c r="H454" s="666" t="s">
        <v>2086</v>
      </c>
      <c r="I454" s="666" t="s">
        <v>2086</v>
      </c>
      <c r="J454" s="666" t="s">
        <v>2087</v>
      </c>
      <c r="K454" s="666" t="s">
        <v>2088</v>
      </c>
      <c r="L454" s="668">
        <v>462.00001125854692</v>
      </c>
      <c r="M454" s="668">
        <v>18</v>
      </c>
      <c r="N454" s="669">
        <v>8316.0002026538441</v>
      </c>
    </row>
    <row r="455" spans="1:14" ht="14.4" customHeight="1" x14ac:dyDescent="0.3">
      <c r="A455" s="664" t="s">
        <v>548</v>
      </c>
      <c r="B455" s="665" t="s">
        <v>549</v>
      </c>
      <c r="C455" s="666" t="s">
        <v>553</v>
      </c>
      <c r="D455" s="667" t="s">
        <v>2804</v>
      </c>
      <c r="E455" s="666" t="s">
        <v>2011</v>
      </c>
      <c r="F455" s="667" t="s">
        <v>2811</v>
      </c>
      <c r="G455" s="666" t="s">
        <v>610</v>
      </c>
      <c r="H455" s="666" t="s">
        <v>2089</v>
      </c>
      <c r="I455" s="666" t="s">
        <v>2089</v>
      </c>
      <c r="J455" s="666" t="s">
        <v>2090</v>
      </c>
      <c r="K455" s="666" t="s">
        <v>2091</v>
      </c>
      <c r="L455" s="668">
        <v>159.39925000000011</v>
      </c>
      <c r="M455" s="668">
        <v>103.99999999999976</v>
      </c>
      <c r="N455" s="669">
        <v>16577.521999999972</v>
      </c>
    </row>
    <row r="456" spans="1:14" ht="14.4" customHeight="1" x14ac:dyDescent="0.3">
      <c r="A456" s="664" t="s">
        <v>548</v>
      </c>
      <c r="B456" s="665" t="s">
        <v>549</v>
      </c>
      <c r="C456" s="666" t="s">
        <v>553</v>
      </c>
      <c r="D456" s="667" t="s">
        <v>2804</v>
      </c>
      <c r="E456" s="666" t="s">
        <v>2011</v>
      </c>
      <c r="F456" s="667" t="s">
        <v>2811</v>
      </c>
      <c r="G456" s="666" t="s">
        <v>610</v>
      </c>
      <c r="H456" s="666" t="s">
        <v>2092</v>
      </c>
      <c r="I456" s="666" t="s">
        <v>2092</v>
      </c>
      <c r="J456" s="666" t="s">
        <v>2093</v>
      </c>
      <c r="K456" s="666" t="s">
        <v>2094</v>
      </c>
      <c r="L456" s="668">
        <v>2530</v>
      </c>
      <c r="M456" s="668">
        <v>2</v>
      </c>
      <c r="N456" s="669">
        <v>5060</v>
      </c>
    </row>
    <row r="457" spans="1:14" ht="14.4" customHeight="1" x14ac:dyDescent="0.3">
      <c r="A457" s="664" t="s">
        <v>548</v>
      </c>
      <c r="B457" s="665" t="s">
        <v>549</v>
      </c>
      <c r="C457" s="666" t="s">
        <v>553</v>
      </c>
      <c r="D457" s="667" t="s">
        <v>2804</v>
      </c>
      <c r="E457" s="666" t="s">
        <v>2011</v>
      </c>
      <c r="F457" s="667" t="s">
        <v>2811</v>
      </c>
      <c r="G457" s="666" t="s">
        <v>610</v>
      </c>
      <c r="H457" s="666" t="s">
        <v>2095</v>
      </c>
      <c r="I457" s="666" t="s">
        <v>2095</v>
      </c>
      <c r="J457" s="666" t="s">
        <v>2096</v>
      </c>
      <c r="K457" s="666" t="s">
        <v>2097</v>
      </c>
      <c r="L457" s="668">
        <v>145.95999999999998</v>
      </c>
      <c r="M457" s="668">
        <v>10</v>
      </c>
      <c r="N457" s="669">
        <v>1459.6</v>
      </c>
    </row>
    <row r="458" spans="1:14" ht="14.4" customHeight="1" x14ac:dyDescent="0.3">
      <c r="A458" s="664" t="s">
        <v>548</v>
      </c>
      <c r="B458" s="665" t="s">
        <v>549</v>
      </c>
      <c r="C458" s="666" t="s">
        <v>553</v>
      </c>
      <c r="D458" s="667" t="s">
        <v>2804</v>
      </c>
      <c r="E458" s="666" t="s">
        <v>2011</v>
      </c>
      <c r="F458" s="667" t="s">
        <v>2811</v>
      </c>
      <c r="G458" s="666" t="s">
        <v>610</v>
      </c>
      <c r="H458" s="666" t="s">
        <v>2098</v>
      </c>
      <c r="I458" s="666" t="s">
        <v>2098</v>
      </c>
      <c r="J458" s="666" t="s">
        <v>2099</v>
      </c>
      <c r="K458" s="666" t="s">
        <v>2100</v>
      </c>
      <c r="L458" s="668">
        <v>460.21000000000015</v>
      </c>
      <c r="M458" s="668">
        <v>17.799999999999997</v>
      </c>
      <c r="N458" s="669">
        <v>8191.7380000000012</v>
      </c>
    </row>
    <row r="459" spans="1:14" ht="14.4" customHeight="1" x14ac:dyDescent="0.3">
      <c r="A459" s="664" t="s">
        <v>548</v>
      </c>
      <c r="B459" s="665" t="s">
        <v>549</v>
      </c>
      <c r="C459" s="666" t="s">
        <v>553</v>
      </c>
      <c r="D459" s="667" t="s">
        <v>2804</v>
      </c>
      <c r="E459" s="666" t="s">
        <v>2011</v>
      </c>
      <c r="F459" s="667" t="s">
        <v>2811</v>
      </c>
      <c r="G459" s="666" t="s">
        <v>610</v>
      </c>
      <c r="H459" s="666" t="s">
        <v>2101</v>
      </c>
      <c r="I459" s="666" t="s">
        <v>2101</v>
      </c>
      <c r="J459" s="666" t="s">
        <v>2102</v>
      </c>
      <c r="K459" s="666" t="s">
        <v>2103</v>
      </c>
      <c r="L459" s="668">
        <v>217.8</v>
      </c>
      <c r="M459" s="668">
        <v>8</v>
      </c>
      <c r="N459" s="669">
        <v>1742.4</v>
      </c>
    </row>
    <row r="460" spans="1:14" ht="14.4" customHeight="1" x14ac:dyDescent="0.3">
      <c r="A460" s="664" t="s">
        <v>548</v>
      </c>
      <c r="B460" s="665" t="s">
        <v>549</v>
      </c>
      <c r="C460" s="666" t="s">
        <v>553</v>
      </c>
      <c r="D460" s="667" t="s">
        <v>2804</v>
      </c>
      <c r="E460" s="666" t="s">
        <v>2011</v>
      </c>
      <c r="F460" s="667" t="s">
        <v>2811</v>
      </c>
      <c r="G460" s="666" t="s">
        <v>610</v>
      </c>
      <c r="H460" s="666" t="s">
        <v>2104</v>
      </c>
      <c r="I460" s="666" t="s">
        <v>2104</v>
      </c>
      <c r="J460" s="666" t="s">
        <v>2105</v>
      </c>
      <c r="K460" s="666" t="s">
        <v>2106</v>
      </c>
      <c r="L460" s="668">
        <v>152.90000000000003</v>
      </c>
      <c r="M460" s="668">
        <v>12.999999999999998</v>
      </c>
      <c r="N460" s="669">
        <v>1987.7</v>
      </c>
    </row>
    <row r="461" spans="1:14" ht="14.4" customHeight="1" x14ac:dyDescent="0.3">
      <c r="A461" s="664" t="s">
        <v>548</v>
      </c>
      <c r="B461" s="665" t="s">
        <v>549</v>
      </c>
      <c r="C461" s="666" t="s">
        <v>553</v>
      </c>
      <c r="D461" s="667" t="s">
        <v>2804</v>
      </c>
      <c r="E461" s="666" t="s">
        <v>2011</v>
      </c>
      <c r="F461" s="667" t="s">
        <v>2811</v>
      </c>
      <c r="G461" s="666" t="s">
        <v>610</v>
      </c>
      <c r="H461" s="666" t="s">
        <v>2107</v>
      </c>
      <c r="I461" s="666" t="s">
        <v>2107</v>
      </c>
      <c r="J461" s="666" t="s">
        <v>2108</v>
      </c>
      <c r="K461" s="666" t="s">
        <v>2109</v>
      </c>
      <c r="L461" s="668">
        <v>286</v>
      </c>
      <c r="M461" s="668">
        <v>7</v>
      </c>
      <c r="N461" s="669">
        <v>2002</v>
      </c>
    </row>
    <row r="462" spans="1:14" ht="14.4" customHeight="1" x14ac:dyDescent="0.3">
      <c r="A462" s="664" t="s">
        <v>548</v>
      </c>
      <c r="B462" s="665" t="s">
        <v>549</v>
      </c>
      <c r="C462" s="666" t="s">
        <v>553</v>
      </c>
      <c r="D462" s="667" t="s">
        <v>2804</v>
      </c>
      <c r="E462" s="666" t="s">
        <v>2011</v>
      </c>
      <c r="F462" s="667" t="s">
        <v>2811</v>
      </c>
      <c r="G462" s="666" t="s">
        <v>610</v>
      </c>
      <c r="H462" s="666" t="s">
        <v>2110</v>
      </c>
      <c r="I462" s="666" t="s">
        <v>2111</v>
      </c>
      <c r="J462" s="666" t="s">
        <v>2112</v>
      </c>
      <c r="K462" s="666" t="s">
        <v>2113</v>
      </c>
      <c r="L462" s="668">
        <v>264.00000000000006</v>
      </c>
      <c r="M462" s="668">
        <v>23.4</v>
      </c>
      <c r="N462" s="669">
        <v>6177.6</v>
      </c>
    </row>
    <row r="463" spans="1:14" ht="14.4" customHeight="1" x14ac:dyDescent="0.3">
      <c r="A463" s="664" t="s">
        <v>548</v>
      </c>
      <c r="B463" s="665" t="s">
        <v>549</v>
      </c>
      <c r="C463" s="666" t="s">
        <v>553</v>
      </c>
      <c r="D463" s="667" t="s">
        <v>2804</v>
      </c>
      <c r="E463" s="666" t="s">
        <v>2011</v>
      </c>
      <c r="F463" s="667" t="s">
        <v>2811</v>
      </c>
      <c r="G463" s="666" t="s">
        <v>610</v>
      </c>
      <c r="H463" s="666" t="s">
        <v>2114</v>
      </c>
      <c r="I463" s="666" t="s">
        <v>2115</v>
      </c>
      <c r="J463" s="666" t="s">
        <v>2116</v>
      </c>
      <c r="K463" s="666"/>
      <c r="L463" s="668">
        <v>155.1</v>
      </c>
      <c r="M463" s="668">
        <v>7</v>
      </c>
      <c r="N463" s="669">
        <v>1085.7</v>
      </c>
    </row>
    <row r="464" spans="1:14" ht="14.4" customHeight="1" x14ac:dyDescent="0.3">
      <c r="A464" s="664" t="s">
        <v>548</v>
      </c>
      <c r="B464" s="665" t="s">
        <v>549</v>
      </c>
      <c r="C464" s="666" t="s">
        <v>553</v>
      </c>
      <c r="D464" s="667" t="s">
        <v>2804</v>
      </c>
      <c r="E464" s="666" t="s">
        <v>2011</v>
      </c>
      <c r="F464" s="667" t="s">
        <v>2811</v>
      </c>
      <c r="G464" s="666" t="s">
        <v>610</v>
      </c>
      <c r="H464" s="666" t="s">
        <v>2117</v>
      </c>
      <c r="I464" s="666" t="s">
        <v>2117</v>
      </c>
      <c r="J464" s="666" t="s">
        <v>2118</v>
      </c>
      <c r="K464" s="666" t="s">
        <v>2119</v>
      </c>
      <c r="L464" s="668">
        <v>72.64</v>
      </c>
      <c r="M464" s="668">
        <v>6</v>
      </c>
      <c r="N464" s="669">
        <v>435.84</v>
      </c>
    </row>
    <row r="465" spans="1:14" ht="14.4" customHeight="1" x14ac:dyDescent="0.3">
      <c r="A465" s="664" t="s">
        <v>548</v>
      </c>
      <c r="B465" s="665" t="s">
        <v>549</v>
      </c>
      <c r="C465" s="666" t="s">
        <v>553</v>
      </c>
      <c r="D465" s="667" t="s">
        <v>2804</v>
      </c>
      <c r="E465" s="666" t="s">
        <v>2011</v>
      </c>
      <c r="F465" s="667" t="s">
        <v>2811</v>
      </c>
      <c r="G465" s="666" t="s">
        <v>610</v>
      </c>
      <c r="H465" s="666" t="s">
        <v>2120</v>
      </c>
      <c r="I465" s="666" t="s">
        <v>2120</v>
      </c>
      <c r="J465" s="666" t="s">
        <v>2121</v>
      </c>
      <c r="K465" s="666" t="s">
        <v>2122</v>
      </c>
      <c r="L465" s="668">
        <v>411.56428571428569</v>
      </c>
      <c r="M465" s="668">
        <v>7</v>
      </c>
      <c r="N465" s="669">
        <v>2880.95</v>
      </c>
    </row>
    <row r="466" spans="1:14" ht="14.4" customHeight="1" x14ac:dyDescent="0.3">
      <c r="A466" s="664" t="s">
        <v>548</v>
      </c>
      <c r="B466" s="665" t="s">
        <v>549</v>
      </c>
      <c r="C466" s="666" t="s">
        <v>553</v>
      </c>
      <c r="D466" s="667" t="s">
        <v>2804</v>
      </c>
      <c r="E466" s="666" t="s">
        <v>2011</v>
      </c>
      <c r="F466" s="667" t="s">
        <v>2811</v>
      </c>
      <c r="G466" s="666" t="s">
        <v>610</v>
      </c>
      <c r="H466" s="666" t="s">
        <v>2123</v>
      </c>
      <c r="I466" s="666" t="s">
        <v>2123</v>
      </c>
      <c r="J466" s="666" t="s">
        <v>2124</v>
      </c>
      <c r="K466" s="666" t="s">
        <v>2125</v>
      </c>
      <c r="L466" s="668">
        <v>416.28499999999997</v>
      </c>
      <c r="M466" s="668">
        <v>2</v>
      </c>
      <c r="N466" s="669">
        <v>832.56999999999994</v>
      </c>
    </row>
    <row r="467" spans="1:14" ht="14.4" customHeight="1" x14ac:dyDescent="0.3">
      <c r="A467" s="664" t="s">
        <v>548</v>
      </c>
      <c r="B467" s="665" t="s">
        <v>549</v>
      </c>
      <c r="C467" s="666" t="s">
        <v>553</v>
      </c>
      <c r="D467" s="667" t="s">
        <v>2804</v>
      </c>
      <c r="E467" s="666" t="s">
        <v>2011</v>
      </c>
      <c r="F467" s="667" t="s">
        <v>2811</v>
      </c>
      <c r="G467" s="666" t="s">
        <v>610</v>
      </c>
      <c r="H467" s="666" t="s">
        <v>2126</v>
      </c>
      <c r="I467" s="666" t="s">
        <v>2126</v>
      </c>
      <c r="J467" s="666" t="s">
        <v>2127</v>
      </c>
      <c r="K467" s="666" t="s">
        <v>2128</v>
      </c>
      <c r="L467" s="668">
        <v>263.9999986537278</v>
      </c>
      <c r="M467" s="668">
        <v>3.6</v>
      </c>
      <c r="N467" s="669">
        <v>950.39999515342015</v>
      </c>
    </row>
    <row r="468" spans="1:14" ht="14.4" customHeight="1" x14ac:dyDescent="0.3">
      <c r="A468" s="664" t="s">
        <v>548</v>
      </c>
      <c r="B468" s="665" t="s">
        <v>549</v>
      </c>
      <c r="C468" s="666" t="s">
        <v>553</v>
      </c>
      <c r="D468" s="667" t="s">
        <v>2804</v>
      </c>
      <c r="E468" s="666" t="s">
        <v>2011</v>
      </c>
      <c r="F468" s="667" t="s">
        <v>2811</v>
      </c>
      <c r="G468" s="666" t="s">
        <v>610</v>
      </c>
      <c r="H468" s="666" t="s">
        <v>2129</v>
      </c>
      <c r="I468" s="666" t="s">
        <v>2129</v>
      </c>
      <c r="J468" s="666" t="s">
        <v>2130</v>
      </c>
      <c r="K468" s="666" t="s">
        <v>2131</v>
      </c>
      <c r="L468" s="668">
        <v>230.99983452775484</v>
      </c>
      <c r="M468" s="668">
        <v>42</v>
      </c>
      <c r="N468" s="669">
        <v>9701.9930501657036</v>
      </c>
    </row>
    <row r="469" spans="1:14" ht="14.4" customHeight="1" x14ac:dyDescent="0.3">
      <c r="A469" s="664" t="s">
        <v>548</v>
      </c>
      <c r="B469" s="665" t="s">
        <v>549</v>
      </c>
      <c r="C469" s="666" t="s">
        <v>553</v>
      </c>
      <c r="D469" s="667" t="s">
        <v>2804</v>
      </c>
      <c r="E469" s="666" t="s">
        <v>2011</v>
      </c>
      <c r="F469" s="667" t="s">
        <v>2811</v>
      </c>
      <c r="G469" s="666" t="s">
        <v>610</v>
      </c>
      <c r="H469" s="666" t="s">
        <v>2132</v>
      </c>
      <c r="I469" s="666" t="s">
        <v>2133</v>
      </c>
      <c r="J469" s="666" t="s">
        <v>2134</v>
      </c>
      <c r="K469" s="666" t="s">
        <v>2040</v>
      </c>
      <c r="L469" s="668">
        <v>58.645384615384621</v>
      </c>
      <c r="M469" s="668">
        <v>13</v>
      </c>
      <c r="N469" s="669">
        <v>762.3900000000001</v>
      </c>
    </row>
    <row r="470" spans="1:14" ht="14.4" customHeight="1" x14ac:dyDescent="0.3">
      <c r="A470" s="664" t="s">
        <v>548</v>
      </c>
      <c r="B470" s="665" t="s">
        <v>549</v>
      </c>
      <c r="C470" s="666" t="s">
        <v>553</v>
      </c>
      <c r="D470" s="667" t="s">
        <v>2804</v>
      </c>
      <c r="E470" s="666" t="s">
        <v>2011</v>
      </c>
      <c r="F470" s="667" t="s">
        <v>2811</v>
      </c>
      <c r="G470" s="666" t="s">
        <v>610</v>
      </c>
      <c r="H470" s="666" t="s">
        <v>2135</v>
      </c>
      <c r="I470" s="666" t="s">
        <v>2135</v>
      </c>
      <c r="J470" s="666" t="s">
        <v>2136</v>
      </c>
      <c r="K470" s="666" t="s">
        <v>2137</v>
      </c>
      <c r="L470" s="668">
        <v>562.87</v>
      </c>
      <c r="M470" s="668">
        <v>2.8000000000000003</v>
      </c>
      <c r="N470" s="669">
        <v>1576.0360000000001</v>
      </c>
    </row>
    <row r="471" spans="1:14" ht="14.4" customHeight="1" x14ac:dyDescent="0.3">
      <c r="A471" s="664" t="s">
        <v>548</v>
      </c>
      <c r="B471" s="665" t="s">
        <v>549</v>
      </c>
      <c r="C471" s="666" t="s">
        <v>553</v>
      </c>
      <c r="D471" s="667" t="s">
        <v>2804</v>
      </c>
      <c r="E471" s="666" t="s">
        <v>2011</v>
      </c>
      <c r="F471" s="667" t="s">
        <v>2811</v>
      </c>
      <c r="G471" s="666" t="s">
        <v>610</v>
      </c>
      <c r="H471" s="666" t="s">
        <v>2138</v>
      </c>
      <c r="I471" s="666" t="s">
        <v>2138</v>
      </c>
      <c r="J471" s="666" t="s">
        <v>2139</v>
      </c>
      <c r="K471" s="666" t="s">
        <v>2036</v>
      </c>
      <c r="L471" s="668">
        <v>191.98412498630572</v>
      </c>
      <c r="M471" s="668">
        <v>12</v>
      </c>
      <c r="N471" s="669">
        <v>2303.8094998356687</v>
      </c>
    </row>
    <row r="472" spans="1:14" ht="14.4" customHeight="1" x14ac:dyDescent="0.3">
      <c r="A472" s="664" t="s">
        <v>548</v>
      </c>
      <c r="B472" s="665" t="s">
        <v>549</v>
      </c>
      <c r="C472" s="666" t="s">
        <v>553</v>
      </c>
      <c r="D472" s="667" t="s">
        <v>2804</v>
      </c>
      <c r="E472" s="666" t="s">
        <v>2011</v>
      </c>
      <c r="F472" s="667" t="s">
        <v>2811</v>
      </c>
      <c r="G472" s="666" t="s">
        <v>610</v>
      </c>
      <c r="H472" s="666" t="s">
        <v>2140</v>
      </c>
      <c r="I472" s="666" t="s">
        <v>2140</v>
      </c>
      <c r="J472" s="666" t="s">
        <v>2141</v>
      </c>
      <c r="K472" s="666" t="s">
        <v>2142</v>
      </c>
      <c r="L472" s="668">
        <v>90.220116612487899</v>
      </c>
      <c r="M472" s="668">
        <v>4</v>
      </c>
      <c r="N472" s="669">
        <v>360.8804664499516</v>
      </c>
    </row>
    <row r="473" spans="1:14" ht="14.4" customHeight="1" x14ac:dyDescent="0.3">
      <c r="A473" s="664" t="s">
        <v>548</v>
      </c>
      <c r="B473" s="665" t="s">
        <v>549</v>
      </c>
      <c r="C473" s="666" t="s">
        <v>553</v>
      </c>
      <c r="D473" s="667" t="s">
        <v>2804</v>
      </c>
      <c r="E473" s="666" t="s">
        <v>2011</v>
      </c>
      <c r="F473" s="667" t="s">
        <v>2811</v>
      </c>
      <c r="G473" s="666" t="s">
        <v>610</v>
      </c>
      <c r="H473" s="666" t="s">
        <v>2143</v>
      </c>
      <c r="I473" s="666" t="s">
        <v>2143</v>
      </c>
      <c r="J473" s="666" t="s">
        <v>2144</v>
      </c>
      <c r="K473" s="666" t="s">
        <v>2145</v>
      </c>
      <c r="L473" s="668">
        <v>316.02999999999992</v>
      </c>
      <c r="M473" s="668">
        <v>1</v>
      </c>
      <c r="N473" s="669">
        <v>316.02999999999992</v>
      </c>
    </row>
    <row r="474" spans="1:14" ht="14.4" customHeight="1" x14ac:dyDescent="0.3">
      <c r="A474" s="664" t="s">
        <v>548</v>
      </c>
      <c r="B474" s="665" t="s">
        <v>549</v>
      </c>
      <c r="C474" s="666" t="s">
        <v>553</v>
      </c>
      <c r="D474" s="667" t="s">
        <v>2804</v>
      </c>
      <c r="E474" s="666" t="s">
        <v>2011</v>
      </c>
      <c r="F474" s="667" t="s">
        <v>2811</v>
      </c>
      <c r="G474" s="666" t="s">
        <v>1650</v>
      </c>
      <c r="H474" s="666" t="s">
        <v>2146</v>
      </c>
      <c r="I474" s="666" t="s">
        <v>2147</v>
      </c>
      <c r="J474" s="666" t="s">
        <v>2148</v>
      </c>
      <c r="K474" s="666" t="s">
        <v>2149</v>
      </c>
      <c r="L474" s="668">
        <v>115.58352941176473</v>
      </c>
      <c r="M474" s="668">
        <v>17</v>
      </c>
      <c r="N474" s="669">
        <v>1964.9200000000003</v>
      </c>
    </row>
    <row r="475" spans="1:14" ht="14.4" customHeight="1" x14ac:dyDescent="0.3">
      <c r="A475" s="664" t="s">
        <v>548</v>
      </c>
      <c r="B475" s="665" t="s">
        <v>549</v>
      </c>
      <c r="C475" s="666" t="s">
        <v>553</v>
      </c>
      <c r="D475" s="667" t="s">
        <v>2804</v>
      </c>
      <c r="E475" s="666" t="s">
        <v>2011</v>
      </c>
      <c r="F475" s="667" t="s">
        <v>2811</v>
      </c>
      <c r="G475" s="666" t="s">
        <v>1650</v>
      </c>
      <c r="H475" s="666" t="s">
        <v>2150</v>
      </c>
      <c r="I475" s="666" t="s">
        <v>2151</v>
      </c>
      <c r="J475" s="666" t="s">
        <v>2152</v>
      </c>
      <c r="K475" s="666" t="s">
        <v>2153</v>
      </c>
      <c r="L475" s="668">
        <v>326.24493096999822</v>
      </c>
      <c r="M475" s="668">
        <v>4</v>
      </c>
      <c r="N475" s="669">
        <v>1304.9797238799929</v>
      </c>
    </row>
    <row r="476" spans="1:14" ht="14.4" customHeight="1" x14ac:dyDescent="0.3">
      <c r="A476" s="664" t="s">
        <v>548</v>
      </c>
      <c r="B476" s="665" t="s">
        <v>549</v>
      </c>
      <c r="C476" s="666" t="s">
        <v>553</v>
      </c>
      <c r="D476" s="667" t="s">
        <v>2804</v>
      </c>
      <c r="E476" s="666" t="s">
        <v>2011</v>
      </c>
      <c r="F476" s="667" t="s">
        <v>2811</v>
      </c>
      <c r="G476" s="666" t="s">
        <v>1650</v>
      </c>
      <c r="H476" s="666" t="s">
        <v>2154</v>
      </c>
      <c r="I476" s="666" t="s">
        <v>2155</v>
      </c>
      <c r="J476" s="666" t="s">
        <v>2156</v>
      </c>
      <c r="K476" s="666" t="s">
        <v>2157</v>
      </c>
      <c r="L476" s="668">
        <v>28.89</v>
      </c>
      <c r="M476" s="668">
        <v>25</v>
      </c>
      <c r="N476" s="669">
        <v>722.25</v>
      </c>
    </row>
    <row r="477" spans="1:14" ht="14.4" customHeight="1" x14ac:dyDescent="0.3">
      <c r="A477" s="664" t="s">
        <v>548</v>
      </c>
      <c r="B477" s="665" t="s">
        <v>549</v>
      </c>
      <c r="C477" s="666" t="s">
        <v>553</v>
      </c>
      <c r="D477" s="667" t="s">
        <v>2804</v>
      </c>
      <c r="E477" s="666" t="s">
        <v>2011</v>
      </c>
      <c r="F477" s="667" t="s">
        <v>2811</v>
      </c>
      <c r="G477" s="666" t="s">
        <v>1650</v>
      </c>
      <c r="H477" s="666" t="s">
        <v>2158</v>
      </c>
      <c r="I477" s="666" t="s">
        <v>2159</v>
      </c>
      <c r="J477" s="666" t="s">
        <v>2160</v>
      </c>
      <c r="K477" s="666" t="s">
        <v>2161</v>
      </c>
      <c r="L477" s="668">
        <v>42.019999999999996</v>
      </c>
      <c r="M477" s="668">
        <v>3</v>
      </c>
      <c r="N477" s="669">
        <v>126.05999999999999</v>
      </c>
    </row>
    <row r="478" spans="1:14" ht="14.4" customHeight="1" x14ac:dyDescent="0.3">
      <c r="A478" s="664" t="s">
        <v>548</v>
      </c>
      <c r="B478" s="665" t="s">
        <v>549</v>
      </c>
      <c r="C478" s="666" t="s">
        <v>553</v>
      </c>
      <c r="D478" s="667" t="s">
        <v>2804</v>
      </c>
      <c r="E478" s="666" t="s">
        <v>2011</v>
      </c>
      <c r="F478" s="667" t="s">
        <v>2811</v>
      </c>
      <c r="G478" s="666" t="s">
        <v>1650</v>
      </c>
      <c r="H478" s="666" t="s">
        <v>2162</v>
      </c>
      <c r="I478" s="666" t="s">
        <v>2162</v>
      </c>
      <c r="J478" s="666" t="s">
        <v>2163</v>
      </c>
      <c r="K478" s="666" t="s">
        <v>2097</v>
      </c>
      <c r="L478" s="668">
        <v>34.659999999999997</v>
      </c>
      <c r="M478" s="668">
        <v>40</v>
      </c>
      <c r="N478" s="669">
        <v>1386.3999999999999</v>
      </c>
    </row>
    <row r="479" spans="1:14" ht="14.4" customHeight="1" x14ac:dyDescent="0.3">
      <c r="A479" s="664" t="s">
        <v>548</v>
      </c>
      <c r="B479" s="665" t="s">
        <v>549</v>
      </c>
      <c r="C479" s="666" t="s">
        <v>553</v>
      </c>
      <c r="D479" s="667" t="s">
        <v>2804</v>
      </c>
      <c r="E479" s="666" t="s">
        <v>2011</v>
      </c>
      <c r="F479" s="667" t="s">
        <v>2811</v>
      </c>
      <c r="G479" s="666" t="s">
        <v>1650</v>
      </c>
      <c r="H479" s="666" t="s">
        <v>2164</v>
      </c>
      <c r="I479" s="666" t="s">
        <v>2164</v>
      </c>
      <c r="J479" s="666" t="s">
        <v>2165</v>
      </c>
      <c r="K479" s="666" t="s">
        <v>2166</v>
      </c>
      <c r="L479" s="668">
        <v>55.209988295462431</v>
      </c>
      <c r="M479" s="668">
        <v>201</v>
      </c>
      <c r="N479" s="669">
        <v>11097.207647387948</v>
      </c>
    </row>
    <row r="480" spans="1:14" ht="14.4" customHeight="1" x14ac:dyDescent="0.3">
      <c r="A480" s="664" t="s">
        <v>548</v>
      </c>
      <c r="B480" s="665" t="s">
        <v>549</v>
      </c>
      <c r="C480" s="666" t="s">
        <v>553</v>
      </c>
      <c r="D480" s="667" t="s">
        <v>2804</v>
      </c>
      <c r="E480" s="666" t="s">
        <v>2011</v>
      </c>
      <c r="F480" s="667" t="s">
        <v>2811</v>
      </c>
      <c r="G480" s="666" t="s">
        <v>1650</v>
      </c>
      <c r="H480" s="666" t="s">
        <v>2167</v>
      </c>
      <c r="I480" s="666" t="s">
        <v>2167</v>
      </c>
      <c r="J480" s="666" t="s">
        <v>2168</v>
      </c>
      <c r="K480" s="666" t="s">
        <v>2091</v>
      </c>
      <c r="L480" s="668">
        <v>923.48152866242037</v>
      </c>
      <c r="M480" s="668">
        <v>15.7</v>
      </c>
      <c r="N480" s="669">
        <v>14498.66</v>
      </c>
    </row>
    <row r="481" spans="1:14" ht="14.4" customHeight="1" x14ac:dyDescent="0.3">
      <c r="A481" s="664" t="s">
        <v>548</v>
      </c>
      <c r="B481" s="665" t="s">
        <v>549</v>
      </c>
      <c r="C481" s="666" t="s">
        <v>553</v>
      </c>
      <c r="D481" s="667" t="s">
        <v>2804</v>
      </c>
      <c r="E481" s="666" t="s">
        <v>2169</v>
      </c>
      <c r="F481" s="667" t="s">
        <v>2812</v>
      </c>
      <c r="G481" s="666"/>
      <c r="H481" s="666" t="s">
        <v>2170</v>
      </c>
      <c r="I481" s="666" t="s">
        <v>2171</v>
      </c>
      <c r="J481" s="666" t="s">
        <v>2172</v>
      </c>
      <c r="K481" s="666" t="s">
        <v>2173</v>
      </c>
      <c r="L481" s="668">
        <v>765.13</v>
      </c>
      <c r="M481" s="668">
        <v>1</v>
      </c>
      <c r="N481" s="669">
        <v>765.13</v>
      </c>
    </row>
    <row r="482" spans="1:14" ht="14.4" customHeight="1" x14ac:dyDescent="0.3">
      <c r="A482" s="664" t="s">
        <v>548</v>
      </c>
      <c r="B482" s="665" t="s">
        <v>549</v>
      </c>
      <c r="C482" s="666" t="s">
        <v>553</v>
      </c>
      <c r="D482" s="667" t="s">
        <v>2804</v>
      </c>
      <c r="E482" s="666" t="s">
        <v>2169</v>
      </c>
      <c r="F482" s="667" t="s">
        <v>2812</v>
      </c>
      <c r="G482" s="666" t="s">
        <v>610</v>
      </c>
      <c r="H482" s="666" t="s">
        <v>2174</v>
      </c>
      <c r="I482" s="666" t="s">
        <v>2175</v>
      </c>
      <c r="J482" s="666" t="s">
        <v>2176</v>
      </c>
      <c r="K482" s="666" t="s">
        <v>2177</v>
      </c>
      <c r="L482" s="668">
        <v>104.85999999999999</v>
      </c>
      <c r="M482" s="668">
        <v>4</v>
      </c>
      <c r="N482" s="669">
        <v>419.43999999999994</v>
      </c>
    </row>
    <row r="483" spans="1:14" ht="14.4" customHeight="1" x14ac:dyDescent="0.3">
      <c r="A483" s="664" t="s">
        <v>548</v>
      </c>
      <c r="B483" s="665" t="s">
        <v>549</v>
      </c>
      <c r="C483" s="666" t="s">
        <v>553</v>
      </c>
      <c r="D483" s="667" t="s">
        <v>2804</v>
      </c>
      <c r="E483" s="666" t="s">
        <v>2169</v>
      </c>
      <c r="F483" s="667" t="s">
        <v>2812</v>
      </c>
      <c r="G483" s="666" t="s">
        <v>610</v>
      </c>
      <c r="H483" s="666" t="s">
        <v>2178</v>
      </c>
      <c r="I483" s="666" t="s">
        <v>2179</v>
      </c>
      <c r="J483" s="666" t="s">
        <v>2180</v>
      </c>
      <c r="K483" s="666" t="s">
        <v>2181</v>
      </c>
      <c r="L483" s="668">
        <v>105.90999999999997</v>
      </c>
      <c r="M483" s="668">
        <v>4</v>
      </c>
      <c r="N483" s="669">
        <v>423.63999999999987</v>
      </c>
    </row>
    <row r="484" spans="1:14" ht="14.4" customHeight="1" x14ac:dyDescent="0.3">
      <c r="A484" s="664" t="s">
        <v>548</v>
      </c>
      <c r="B484" s="665" t="s">
        <v>549</v>
      </c>
      <c r="C484" s="666" t="s">
        <v>553</v>
      </c>
      <c r="D484" s="667" t="s">
        <v>2804</v>
      </c>
      <c r="E484" s="666" t="s">
        <v>2169</v>
      </c>
      <c r="F484" s="667" t="s">
        <v>2812</v>
      </c>
      <c r="G484" s="666" t="s">
        <v>610</v>
      </c>
      <c r="H484" s="666" t="s">
        <v>2182</v>
      </c>
      <c r="I484" s="666" t="s">
        <v>2183</v>
      </c>
      <c r="J484" s="666" t="s">
        <v>2184</v>
      </c>
      <c r="K484" s="666" t="s">
        <v>2185</v>
      </c>
      <c r="L484" s="668">
        <v>106.00999999999998</v>
      </c>
      <c r="M484" s="668">
        <v>4</v>
      </c>
      <c r="N484" s="669">
        <v>424.03999999999991</v>
      </c>
    </row>
    <row r="485" spans="1:14" ht="14.4" customHeight="1" x14ac:dyDescent="0.3">
      <c r="A485" s="664" t="s">
        <v>548</v>
      </c>
      <c r="B485" s="665" t="s">
        <v>549</v>
      </c>
      <c r="C485" s="666" t="s">
        <v>553</v>
      </c>
      <c r="D485" s="667" t="s">
        <v>2804</v>
      </c>
      <c r="E485" s="666" t="s">
        <v>2169</v>
      </c>
      <c r="F485" s="667" t="s">
        <v>2812</v>
      </c>
      <c r="G485" s="666" t="s">
        <v>610</v>
      </c>
      <c r="H485" s="666" t="s">
        <v>2186</v>
      </c>
      <c r="I485" s="666" t="s">
        <v>2187</v>
      </c>
      <c r="J485" s="666" t="s">
        <v>2188</v>
      </c>
      <c r="K485" s="666" t="s">
        <v>2189</v>
      </c>
      <c r="L485" s="668">
        <v>107.33</v>
      </c>
      <c r="M485" s="668">
        <v>3</v>
      </c>
      <c r="N485" s="669">
        <v>321.99</v>
      </c>
    </row>
    <row r="486" spans="1:14" ht="14.4" customHeight="1" x14ac:dyDescent="0.3">
      <c r="A486" s="664" t="s">
        <v>548</v>
      </c>
      <c r="B486" s="665" t="s">
        <v>549</v>
      </c>
      <c r="C486" s="666" t="s">
        <v>553</v>
      </c>
      <c r="D486" s="667" t="s">
        <v>2804</v>
      </c>
      <c r="E486" s="666" t="s">
        <v>2169</v>
      </c>
      <c r="F486" s="667" t="s">
        <v>2812</v>
      </c>
      <c r="G486" s="666" t="s">
        <v>610</v>
      </c>
      <c r="H486" s="666" t="s">
        <v>2190</v>
      </c>
      <c r="I486" s="666" t="s">
        <v>2191</v>
      </c>
      <c r="J486" s="666" t="s">
        <v>2188</v>
      </c>
      <c r="K486" s="666" t="s">
        <v>2192</v>
      </c>
      <c r="L486" s="668">
        <v>135.69</v>
      </c>
      <c r="M486" s="668">
        <v>1</v>
      </c>
      <c r="N486" s="669">
        <v>135.69</v>
      </c>
    </row>
    <row r="487" spans="1:14" ht="14.4" customHeight="1" x14ac:dyDescent="0.3">
      <c r="A487" s="664" t="s">
        <v>548</v>
      </c>
      <c r="B487" s="665" t="s">
        <v>549</v>
      </c>
      <c r="C487" s="666" t="s">
        <v>553</v>
      </c>
      <c r="D487" s="667" t="s">
        <v>2804</v>
      </c>
      <c r="E487" s="666" t="s">
        <v>2169</v>
      </c>
      <c r="F487" s="667" t="s">
        <v>2812</v>
      </c>
      <c r="G487" s="666" t="s">
        <v>1650</v>
      </c>
      <c r="H487" s="666" t="s">
        <v>2193</v>
      </c>
      <c r="I487" s="666" t="s">
        <v>2193</v>
      </c>
      <c r="J487" s="666" t="s">
        <v>2194</v>
      </c>
      <c r="K487" s="666" t="s">
        <v>2195</v>
      </c>
      <c r="L487" s="668">
        <v>159.5</v>
      </c>
      <c r="M487" s="668">
        <v>0.5</v>
      </c>
      <c r="N487" s="669">
        <v>79.75</v>
      </c>
    </row>
    <row r="488" spans="1:14" ht="14.4" customHeight="1" x14ac:dyDescent="0.3">
      <c r="A488" s="664" t="s">
        <v>548</v>
      </c>
      <c r="B488" s="665" t="s">
        <v>549</v>
      </c>
      <c r="C488" s="666" t="s">
        <v>553</v>
      </c>
      <c r="D488" s="667" t="s">
        <v>2804</v>
      </c>
      <c r="E488" s="666" t="s">
        <v>2169</v>
      </c>
      <c r="F488" s="667" t="s">
        <v>2812</v>
      </c>
      <c r="G488" s="666" t="s">
        <v>1650</v>
      </c>
      <c r="H488" s="666" t="s">
        <v>2196</v>
      </c>
      <c r="I488" s="666" t="s">
        <v>2196</v>
      </c>
      <c r="J488" s="666" t="s">
        <v>2197</v>
      </c>
      <c r="K488" s="666" t="s">
        <v>2198</v>
      </c>
      <c r="L488" s="668">
        <v>285.01599999999996</v>
      </c>
      <c r="M488" s="668">
        <v>5</v>
      </c>
      <c r="N488" s="669">
        <v>1425.08</v>
      </c>
    </row>
    <row r="489" spans="1:14" ht="14.4" customHeight="1" x14ac:dyDescent="0.3">
      <c r="A489" s="664" t="s">
        <v>548</v>
      </c>
      <c r="B489" s="665" t="s">
        <v>549</v>
      </c>
      <c r="C489" s="666" t="s">
        <v>553</v>
      </c>
      <c r="D489" s="667" t="s">
        <v>2804</v>
      </c>
      <c r="E489" s="666" t="s">
        <v>2169</v>
      </c>
      <c r="F489" s="667" t="s">
        <v>2812</v>
      </c>
      <c r="G489" s="666" t="s">
        <v>1650</v>
      </c>
      <c r="H489" s="666" t="s">
        <v>2199</v>
      </c>
      <c r="I489" s="666" t="s">
        <v>2199</v>
      </c>
      <c r="J489" s="666" t="s">
        <v>2200</v>
      </c>
      <c r="K489" s="666" t="s">
        <v>2201</v>
      </c>
      <c r="L489" s="668">
        <v>493.45999999999992</v>
      </c>
      <c r="M489" s="668">
        <v>10</v>
      </c>
      <c r="N489" s="669">
        <v>4934.5999999999995</v>
      </c>
    </row>
    <row r="490" spans="1:14" ht="14.4" customHeight="1" x14ac:dyDescent="0.3">
      <c r="A490" s="664" t="s">
        <v>548</v>
      </c>
      <c r="B490" s="665" t="s">
        <v>549</v>
      </c>
      <c r="C490" s="666" t="s">
        <v>553</v>
      </c>
      <c r="D490" s="667" t="s">
        <v>2804</v>
      </c>
      <c r="E490" s="666" t="s">
        <v>2202</v>
      </c>
      <c r="F490" s="667" t="s">
        <v>2813</v>
      </c>
      <c r="G490" s="666"/>
      <c r="H490" s="666"/>
      <c r="I490" s="666" t="s">
        <v>2203</v>
      </c>
      <c r="J490" s="666" t="s">
        <v>2204</v>
      </c>
      <c r="K490" s="666"/>
      <c r="L490" s="668">
        <v>9559</v>
      </c>
      <c r="M490" s="668">
        <v>2</v>
      </c>
      <c r="N490" s="669">
        <v>19118</v>
      </c>
    </row>
    <row r="491" spans="1:14" ht="14.4" customHeight="1" x14ac:dyDescent="0.3">
      <c r="A491" s="664" t="s">
        <v>548</v>
      </c>
      <c r="B491" s="665" t="s">
        <v>549</v>
      </c>
      <c r="C491" s="666" t="s">
        <v>553</v>
      </c>
      <c r="D491" s="667" t="s">
        <v>2804</v>
      </c>
      <c r="E491" s="666" t="s">
        <v>2205</v>
      </c>
      <c r="F491" s="667" t="s">
        <v>2814</v>
      </c>
      <c r="G491" s="666" t="s">
        <v>610</v>
      </c>
      <c r="H491" s="666" t="s">
        <v>2206</v>
      </c>
      <c r="I491" s="666" t="s">
        <v>2207</v>
      </c>
      <c r="J491" s="666" t="s">
        <v>2208</v>
      </c>
      <c r="K491" s="666" t="s">
        <v>2209</v>
      </c>
      <c r="L491" s="668">
        <v>2266</v>
      </c>
      <c r="M491" s="668">
        <v>1</v>
      </c>
      <c r="N491" s="669">
        <v>2266</v>
      </c>
    </row>
    <row r="492" spans="1:14" ht="14.4" customHeight="1" x14ac:dyDescent="0.3">
      <c r="A492" s="664" t="s">
        <v>548</v>
      </c>
      <c r="B492" s="665" t="s">
        <v>549</v>
      </c>
      <c r="C492" s="666" t="s">
        <v>553</v>
      </c>
      <c r="D492" s="667" t="s">
        <v>2804</v>
      </c>
      <c r="E492" s="666" t="s">
        <v>2205</v>
      </c>
      <c r="F492" s="667" t="s">
        <v>2814</v>
      </c>
      <c r="G492" s="666" t="s">
        <v>610</v>
      </c>
      <c r="H492" s="666" t="s">
        <v>2210</v>
      </c>
      <c r="I492" s="666" t="s">
        <v>2211</v>
      </c>
      <c r="J492" s="666" t="s">
        <v>2212</v>
      </c>
      <c r="K492" s="666" t="s">
        <v>2209</v>
      </c>
      <c r="L492" s="668">
        <v>2719.2</v>
      </c>
      <c r="M492" s="668">
        <v>1</v>
      </c>
      <c r="N492" s="669">
        <v>2719.2</v>
      </c>
    </row>
    <row r="493" spans="1:14" ht="14.4" customHeight="1" x14ac:dyDescent="0.3">
      <c r="A493" s="664" t="s">
        <v>548</v>
      </c>
      <c r="B493" s="665" t="s">
        <v>549</v>
      </c>
      <c r="C493" s="666" t="s">
        <v>553</v>
      </c>
      <c r="D493" s="667" t="s">
        <v>2804</v>
      </c>
      <c r="E493" s="666" t="s">
        <v>2205</v>
      </c>
      <c r="F493" s="667" t="s">
        <v>2814</v>
      </c>
      <c r="G493" s="666" t="s">
        <v>610</v>
      </c>
      <c r="H493" s="666" t="s">
        <v>2213</v>
      </c>
      <c r="I493" s="666" t="s">
        <v>2214</v>
      </c>
      <c r="J493" s="666" t="s">
        <v>2215</v>
      </c>
      <c r="K493" s="666" t="s">
        <v>2216</v>
      </c>
      <c r="L493" s="668">
        <v>2719.2</v>
      </c>
      <c r="M493" s="668">
        <v>3</v>
      </c>
      <c r="N493" s="669">
        <v>8157.5999999999995</v>
      </c>
    </row>
    <row r="494" spans="1:14" ht="14.4" customHeight="1" x14ac:dyDescent="0.3">
      <c r="A494" s="664" t="s">
        <v>548</v>
      </c>
      <c r="B494" s="665" t="s">
        <v>549</v>
      </c>
      <c r="C494" s="666" t="s">
        <v>553</v>
      </c>
      <c r="D494" s="667" t="s">
        <v>2804</v>
      </c>
      <c r="E494" s="666" t="s">
        <v>2205</v>
      </c>
      <c r="F494" s="667" t="s">
        <v>2814</v>
      </c>
      <c r="G494" s="666" t="s">
        <v>610</v>
      </c>
      <c r="H494" s="666" t="s">
        <v>2217</v>
      </c>
      <c r="I494" s="666" t="s">
        <v>2218</v>
      </c>
      <c r="J494" s="666" t="s">
        <v>2219</v>
      </c>
      <c r="K494" s="666" t="s">
        <v>2220</v>
      </c>
      <c r="L494" s="668">
        <v>2395.0299999999997</v>
      </c>
      <c r="M494" s="668">
        <v>1</v>
      </c>
      <c r="N494" s="669">
        <v>2395.0299999999997</v>
      </c>
    </row>
    <row r="495" spans="1:14" ht="14.4" customHeight="1" x14ac:dyDescent="0.3">
      <c r="A495" s="664" t="s">
        <v>548</v>
      </c>
      <c r="B495" s="665" t="s">
        <v>549</v>
      </c>
      <c r="C495" s="666" t="s">
        <v>553</v>
      </c>
      <c r="D495" s="667" t="s">
        <v>2804</v>
      </c>
      <c r="E495" s="666" t="s">
        <v>2205</v>
      </c>
      <c r="F495" s="667" t="s">
        <v>2814</v>
      </c>
      <c r="G495" s="666" t="s">
        <v>610</v>
      </c>
      <c r="H495" s="666" t="s">
        <v>2221</v>
      </c>
      <c r="I495" s="666" t="s">
        <v>2221</v>
      </c>
      <c r="J495" s="666" t="s">
        <v>2222</v>
      </c>
      <c r="K495" s="666" t="s">
        <v>2223</v>
      </c>
      <c r="L495" s="668">
        <v>3524.8399999999997</v>
      </c>
      <c r="M495" s="668">
        <v>1</v>
      </c>
      <c r="N495" s="669">
        <v>3524.8399999999997</v>
      </c>
    </row>
    <row r="496" spans="1:14" ht="14.4" customHeight="1" x14ac:dyDescent="0.3">
      <c r="A496" s="664" t="s">
        <v>548</v>
      </c>
      <c r="B496" s="665" t="s">
        <v>549</v>
      </c>
      <c r="C496" s="666" t="s">
        <v>553</v>
      </c>
      <c r="D496" s="667" t="s">
        <v>2804</v>
      </c>
      <c r="E496" s="666" t="s">
        <v>2205</v>
      </c>
      <c r="F496" s="667" t="s">
        <v>2814</v>
      </c>
      <c r="G496" s="666" t="s">
        <v>610</v>
      </c>
      <c r="H496" s="666" t="s">
        <v>2224</v>
      </c>
      <c r="I496" s="666" t="s">
        <v>2225</v>
      </c>
      <c r="J496" s="666" t="s">
        <v>2219</v>
      </c>
      <c r="K496" s="666" t="s">
        <v>2226</v>
      </c>
      <c r="L496" s="668">
        <v>1285.8999999999999</v>
      </c>
      <c r="M496" s="668">
        <v>1</v>
      </c>
      <c r="N496" s="669">
        <v>1285.8999999999999</v>
      </c>
    </row>
    <row r="497" spans="1:14" ht="14.4" customHeight="1" x14ac:dyDescent="0.3">
      <c r="A497" s="664" t="s">
        <v>548</v>
      </c>
      <c r="B497" s="665" t="s">
        <v>549</v>
      </c>
      <c r="C497" s="666" t="s">
        <v>558</v>
      </c>
      <c r="D497" s="667" t="s">
        <v>2805</v>
      </c>
      <c r="E497" s="666" t="s">
        <v>567</v>
      </c>
      <c r="F497" s="667" t="s">
        <v>2808</v>
      </c>
      <c r="G497" s="666"/>
      <c r="H497" s="666" t="s">
        <v>568</v>
      </c>
      <c r="I497" s="666" t="s">
        <v>569</v>
      </c>
      <c r="J497" s="666" t="s">
        <v>570</v>
      </c>
      <c r="K497" s="666" t="s">
        <v>571</v>
      </c>
      <c r="L497" s="668">
        <v>95.65</v>
      </c>
      <c r="M497" s="668">
        <v>1</v>
      </c>
      <c r="N497" s="669">
        <v>95.65</v>
      </c>
    </row>
    <row r="498" spans="1:14" ht="14.4" customHeight="1" x14ac:dyDescent="0.3">
      <c r="A498" s="664" t="s">
        <v>548</v>
      </c>
      <c r="B498" s="665" t="s">
        <v>549</v>
      </c>
      <c r="C498" s="666" t="s">
        <v>558</v>
      </c>
      <c r="D498" s="667" t="s">
        <v>2805</v>
      </c>
      <c r="E498" s="666" t="s">
        <v>567</v>
      </c>
      <c r="F498" s="667" t="s">
        <v>2808</v>
      </c>
      <c r="G498" s="666"/>
      <c r="H498" s="666" t="s">
        <v>599</v>
      </c>
      <c r="I498" s="666" t="s">
        <v>600</v>
      </c>
      <c r="J498" s="666" t="s">
        <v>601</v>
      </c>
      <c r="K498" s="666" t="s">
        <v>602</v>
      </c>
      <c r="L498" s="668">
        <v>122.15300000000002</v>
      </c>
      <c r="M498" s="668">
        <v>5</v>
      </c>
      <c r="N498" s="669">
        <v>610.7650000000001</v>
      </c>
    </row>
    <row r="499" spans="1:14" ht="14.4" customHeight="1" x14ac:dyDescent="0.3">
      <c r="A499" s="664" t="s">
        <v>548</v>
      </c>
      <c r="B499" s="665" t="s">
        <v>549</v>
      </c>
      <c r="C499" s="666" t="s">
        <v>558</v>
      </c>
      <c r="D499" s="667" t="s">
        <v>2805</v>
      </c>
      <c r="E499" s="666" t="s">
        <v>567</v>
      </c>
      <c r="F499" s="667" t="s">
        <v>2808</v>
      </c>
      <c r="G499" s="666" t="s">
        <v>610</v>
      </c>
      <c r="H499" s="666" t="s">
        <v>649</v>
      </c>
      <c r="I499" s="666" t="s">
        <v>650</v>
      </c>
      <c r="J499" s="666" t="s">
        <v>651</v>
      </c>
      <c r="K499" s="666" t="s">
        <v>652</v>
      </c>
      <c r="L499" s="668">
        <v>167.6100000000001</v>
      </c>
      <c r="M499" s="668">
        <v>1</v>
      </c>
      <c r="N499" s="669">
        <v>167.6100000000001</v>
      </c>
    </row>
    <row r="500" spans="1:14" ht="14.4" customHeight="1" x14ac:dyDescent="0.3">
      <c r="A500" s="664" t="s">
        <v>548</v>
      </c>
      <c r="B500" s="665" t="s">
        <v>549</v>
      </c>
      <c r="C500" s="666" t="s">
        <v>558</v>
      </c>
      <c r="D500" s="667" t="s">
        <v>2805</v>
      </c>
      <c r="E500" s="666" t="s">
        <v>567</v>
      </c>
      <c r="F500" s="667" t="s">
        <v>2808</v>
      </c>
      <c r="G500" s="666" t="s">
        <v>610</v>
      </c>
      <c r="H500" s="666" t="s">
        <v>914</v>
      </c>
      <c r="I500" s="666" t="s">
        <v>915</v>
      </c>
      <c r="J500" s="666" t="s">
        <v>912</v>
      </c>
      <c r="K500" s="666" t="s">
        <v>916</v>
      </c>
      <c r="L500" s="668">
        <v>210.02</v>
      </c>
      <c r="M500" s="668">
        <v>1</v>
      </c>
      <c r="N500" s="669">
        <v>210.02</v>
      </c>
    </row>
    <row r="501" spans="1:14" ht="14.4" customHeight="1" x14ac:dyDescent="0.3">
      <c r="A501" s="664" t="s">
        <v>548</v>
      </c>
      <c r="B501" s="665" t="s">
        <v>549</v>
      </c>
      <c r="C501" s="666" t="s">
        <v>558</v>
      </c>
      <c r="D501" s="667" t="s">
        <v>2805</v>
      </c>
      <c r="E501" s="666" t="s">
        <v>567</v>
      </c>
      <c r="F501" s="667" t="s">
        <v>2808</v>
      </c>
      <c r="G501" s="666" t="s">
        <v>610</v>
      </c>
      <c r="H501" s="666" t="s">
        <v>2227</v>
      </c>
      <c r="I501" s="666" t="s">
        <v>952</v>
      </c>
      <c r="J501" s="666" t="s">
        <v>2228</v>
      </c>
      <c r="K501" s="666"/>
      <c r="L501" s="668">
        <v>191.13178963467254</v>
      </c>
      <c r="M501" s="668">
        <v>5</v>
      </c>
      <c r="N501" s="669">
        <v>955.65894817336266</v>
      </c>
    </row>
    <row r="502" spans="1:14" ht="14.4" customHeight="1" x14ac:dyDescent="0.3">
      <c r="A502" s="664" t="s">
        <v>548</v>
      </c>
      <c r="B502" s="665" t="s">
        <v>549</v>
      </c>
      <c r="C502" s="666" t="s">
        <v>558</v>
      </c>
      <c r="D502" s="667" t="s">
        <v>2805</v>
      </c>
      <c r="E502" s="666" t="s">
        <v>567</v>
      </c>
      <c r="F502" s="667" t="s">
        <v>2808</v>
      </c>
      <c r="G502" s="666" t="s">
        <v>610</v>
      </c>
      <c r="H502" s="666" t="s">
        <v>2229</v>
      </c>
      <c r="I502" s="666" t="s">
        <v>952</v>
      </c>
      <c r="J502" s="666" t="s">
        <v>2230</v>
      </c>
      <c r="K502" s="666"/>
      <c r="L502" s="668">
        <v>37.434491378851732</v>
      </c>
      <c r="M502" s="668">
        <v>1</v>
      </c>
      <c r="N502" s="669">
        <v>37.434491378851732</v>
      </c>
    </row>
    <row r="503" spans="1:14" ht="14.4" customHeight="1" x14ac:dyDescent="0.3">
      <c r="A503" s="664" t="s">
        <v>548</v>
      </c>
      <c r="B503" s="665" t="s">
        <v>549</v>
      </c>
      <c r="C503" s="666" t="s">
        <v>558</v>
      </c>
      <c r="D503" s="667" t="s">
        <v>2805</v>
      </c>
      <c r="E503" s="666" t="s">
        <v>567</v>
      </c>
      <c r="F503" s="667" t="s">
        <v>2808</v>
      </c>
      <c r="G503" s="666" t="s">
        <v>610</v>
      </c>
      <c r="H503" s="666" t="s">
        <v>1184</v>
      </c>
      <c r="I503" s="666" t="s">
        <v>1185</v>
      </c>
      <c r="J503" s="666" t="s">
        <v>651</v>
      </c>
      <c r="K503" s="666" t="s">
        <v>1186</v>
      </c>
      <c r="L503" s="668">
        <v>69.72</v>
      </c>
      <c r="M503" s="668">
        <v>2</v>
      </c>
      <c r="N503" s="669">
        <v>139.44</v>
      </c>
    </row>
    <row r="504" spans="1:14" ht="14.4" customHeight="1" x14ac:dyDescent="0.3">
      <c r="A504" s="664" t="s">
        <v>548</v>
      </c>
      <c r="B504" s="665" t="s">
        <v>549</v>
      </c>
      <c r="C504" s="666" t="s">
        <v>558</v>
      </c>
      <c r="D504" s="667" t="s">
        <v>2805</v>
      </c>
      <c r="E504" s="666" t="s">
        <v>567</v>
      </c>
      <c r="F504" s="667" t="s">
        <v>2808</v>
      </c>
      <c r="G504" s="666" t="s">
        <v>610</v>
      </c>
      <c r="H504" s="666" t="s">
        <v>2231</v>
      </c>
      <c r="I504" s="666" t="s">
        <v>952</v>
      </c>
      <c r="J504" s="666" t="s">
        <v>2232</v>
      </c>
      <c r="K504" s="666"/>
      <c r="L504" s="668">
        <v>64.639994097495034</v>
      </c>
      <c r="M504" s="668">
        <v>12</v>
      </c>
      <c r="N504" s="669">
        <v>775.67992916994035</v>
      </c>
    </row>
    <row r="505" spans="1:14" ht="14.4" customHeight="1" x14ac:dyDescent="0.3">
      <c r="A505" s="664" t="s">
        <v>548</v>
      </c>
      <c r="B505" s="665" t="s">
        <v>549</v>
      </c>
      <c r="C505" s="666" t="s">
        <v>558</v>
      </c>
      <c r="D505" s="667" t="s">
        <v>2805</v>
      </c>
      <c r="E505" s="666" t="s">
        <v>567</v>
      </c>
      <c r="F505" s="667" t="s">
        <v>2808</v>
      </c>
      <c r="G505" s="666" t="s">
        <v>610</v>
      </c>
      <c r="H505" s="666" t="s">
        <v>2233</v>
      </c>
      <c r="I505" s="666" t="s">
        <v>2234</v>
      </c>
      <c r="J505" s="666" t="s">
        <v>2235</v>
      </c>
      <c r="K505" s="666"/>
      <c r="L505" s="668">
        <v>163.56999576876817</v>
      </c>
      <c r="M505" s="668">
        <v>3</v>
      </c>
      <c r="N505" s="669">
        <v>490.70998730630453</v>
      </c>
    </row>
    <row r="506" spans="1:14" ht="14.4" customHeight="1" x14ac:dyDescent="0.3">
      <c r="A506" s="664" t="s">
        <v>548</v>
      </c>
      <c r="B506" s="665" t="s">
        <v>549</v>
      </c>
      <c r="C506" s="666" t="s">
        <v>558</v>
      </c>
      <c r="D506" s="667" t="s">
        <v>2805</v>
      </c>
      <c r="E506" s="666" t="s">
        <v>567</v>
      </c>
      <c r="F506" s="667" t="s">
        <v>2808</v>
      </c>
      <c r="G506" s="666" t="s">
        <v>1650</v>
      </c>
      <c r="H506" s="666" t="s">
        <v>1804</v>
      </c>
      <c r="I506" s="666" t="s">
        <v>1805</v>
      </c>
      <c r="J506" s="666" t="s">
        <v>1806</v>
      </c>
      <c r="K506" s="666" t="s">
        <v>1807</v>
      </c>
      <c r="L506" s="668">
        <v>50.17</v>
      </c>
      <c r="M506" s="668">
        <v>1</v>
      </c>
      <c r="N506" s="669">
        <v>50.17</v>
      </c>
    </row>
    <row r="507" spans="1:14" ht="14.4" customHeight="1" x14ac:dyDescent="0.3">
      <c r="A507" s="664" t="s">
        <v>548</v>
      </c>
      <c r="B507" s="665" t="s">
        <v>549</v>
      </c>
      <c r="C507" s="666" t="s">
        <v>558</v>
      </c>
      <c r="D507" s="667" t="s">
        <v>2805</v>
      </c>
      <c r="E507" s="666" t="s">
        <v>567</v>
      </c>
      <c r="F507" s="667" t="s">
        <v>2808</v>
      </c>
      <c r="G507" s="666" t="s">
        <v>1650</v>
      </c>
      <c r="H507" s="666" t="s">
        <v>1966</v>
      </c>
      <c r="I507" s="666" t="s">
        <v>1966</v>
      </c>
      <c r="J507" s="666" t="s">
        <v>1967</v>
      </c>
      <c r="K507" s="666" t="s">
        <v>1968</v>
      </c>
      <c r="L507" s="668">
        <v>67.319976392445085</v>
      </c>
      <c r="M507" s="668">
        <v>1</v>
      </c>
      <c r="N507" s="669">
        <v>67.319976392445085</v>
      </c>
    </row>
    <row r="508" spans="1:14" ht="14.4" customHeight="1" x14ac:dyDescent="0.3">
      <c r="A508" s="664" t="s">
        <v>548</v>
      </c>
      <c r="B508" s="665" t="s">
        <v>549</v>
      </c>
      <c r="C508" s="666" t="s">
        <v>561</v>
      </c>
      <c r="D508" s="667" t="s">
        <v>2806</v>
      </c>
      <c r="E508" s="666" t="s">
        <v>567</v>
      </c>
      <c r="F508" s="667" t="s">
        <v>2808</v>
      </c>
      <c r="G508" s="666"/>
      <c r="H508" s="666" t="s">
        <v>568</v>
      </c>
      <c r="I508" s="666" t="s">
        <v>569</v>
      </c>
      <c r="J508" s="666" t="s">
        <v>570</v>
      </c>
      <c r="K508" s="666" t="s">
        <v>571</v>
      </c>
      <c r="L508" s="668">
        <v>95.649999999999991</v>
      </c>
      <c r="M508" s="668">
        <v>23</v>
      </c>
      <c r="N508" s="669">
        <v>2199.9499999999998</v>
      </c>
    </row>
    <row r="509" spans="1:14" ht="14.4" customHeight="1" x14ac:dyDescent="0.3">
      <c r="A509" s="664" t="s">
        <v>548</v>
      </c>
      <c r="B509" s="665" t="s">
        <v>549</v>
      </c>
      <c r="C509" s="666" t="s">
        <v>561</v>
      </c>
      <c r="D509" s="667" t="s">
        <v>2806</v>
      </c>
      <c r="E509" s="666" t="s">
        <v>567</v>
      </c>
      <c r="F509" s="667" t="s">
        <v>2808</v>
      </c>
      <c r="G509" s="666"/>
      <c r="H509" s="666" t="s">
        <v>2236</v>
      </c>
      <c r="I509" s="666" t="s">
        <v>2237</v>
      </c>
      <c r="J509" s="666" t="s">
        <v>589</v>
      </c>
      <c r="K509" s="666" t="s">
        <v>2238</v>
      </c>
      <c r="L509" s="668">
        <v>113.32499999999999</v>
      </c>
      <c r="M509" s="668">
        <v>4</v>
      </c>
      <c r="N509" s="669">
        <v>453.29999999999995</v>
      </c>
    </row>
    <row r="510" spans="1:14" ht="14.4" customHeight="1" x14ac:dyDescent="0.3">
      <c r="A510" s="664" t="s">
        <v>548</v>
      </c>
      <c r="B510" s="665" t="s">
        <v>549</v>
      </c>
      <c r="C510" s="666" t="s">
        <v>561</v>
      </c>
      <c r="D510" s="667" t="s">
        <v>2806</v>
      </c>
      <c r="E510" s="666" t="s">
        <v>567</v>
      </c>
      <c r="F510" s="667" t="s">
        <v>2808</v>
      </c>
      <c r="G510" s="666"/>
      <c r="H510" s="666" t="s">
        <v>599</v>
      </c>
      <c r="I510" s="666" t="s">
        <v>600</v>
      </c>
      <c r="J510" s="666" t="s">
        <v>601</v>
      </c>
      <c r="K510" s="666" t="s">
        <v>602</v>
      </c>
      <c r="L510" s="668">
        <v>127.72921539469458</v>
      </c>
      <c r="M510" s="668">
        <v>50</v>
      </c>
      <c r="N510" s="669">
        <v>6386.4607697347292</v>
      </c>
    </row>
    <row r="511" spans="1:14" ht="14.4" customHeight="1" x14ac:dyDescent="0.3">
      <c r="A511" s="664" t="s">
        <v>548</v>
      </c>
      <c r="B511" s="665" t="s">
        <v>549</v>
      </c>
      <c r="C511" s="666" t="s">
        <v>561</v>
      </c>
      <c r="D511" s="667" t="s">
        <v>2806</v>
      </c>
      <c r="E511" s="666" t="s">
        <v>567</v>
      </c>
      <c r="F511" s="667" t="s">
        <v>2808</v>
      </c>
      <c r="G511" s="666"/>
      <c r="H511" s="666" t="s">
        <v>2239</v>
      </c>
      <c r="I511" s="666" t="s">
        <v>2240</v>
      </c>
      <c r="J511" s="666" t="s">
        <v>570</v>
      </c>
      <c r="K511" s="666" t="s">
        <v>2241</v>
      </c>
      <c r="L511" s="668">
        <v>102.65006743961609</v>
      </c>
      <c r="M511" s="668">
        <v>207</v>
      </c>
      <c r="N511" s="669">
        <v>21248.563960000531</v>
      </c>
    </row>
    <row r="512" spans="1:14" ht="14.4" customHeight="1" x14ac:dyDescent="0.3">
      <c r="A512" s="664" t="s">
        <v>548</v>
      </c>
      <c r="B512" s="665" t="s">
        <v>549</v>
      </c>
      <c r="C512" s="666" t="s">
        <v>561</v>
      </c>
      <c r="D512" s="667" t="s">
        <v>2806</v>
      </c>
      <c r="E512" s="666" t="s">
        <v>567</v>
      </c>
      <c r="F512" s="667" t="s">
        <v>2808</v>
      </c>
      <c r="G512" s="666"/>
      <c r="H512" s="666" t="s">
        <v>603</v>
      </c>
      <c r="I512" s="666" t="s">
        <v>604</v>
      </c>
      <c r="J512" s="666" t="s">
        <v>605</v>
      </c>
      <c r="K512" s="666" t="s">
        <v>606</v>
      </c>
      <c r="L512" s="668">
        <v>94.368214182563705</v>
      </c>
      <c r="M512" s="668">
        <v>17</v>
      </c>
      <c r="N512" s="669">
        <v>1604.2596411035829</v>
      </c>
    </row>
    <row r="513" spans="1:14" ht="14.4" customHeight="1" x14ac:dyDescent="0.3">
      <c r="A513" s="664" t="s">
        <v>548</v>
      </c>
      <c r="B513" s="665" t="s">
        <v>549</v>
      </c>
      <c r="C513" s="666" t="s">
        <v>561</v>
      </c>
      <c r="D513" s="667" t="s">
        <v>2806</v>
      </c>
      <c r="E513" s="666" t="s">
        <v>567</v>
      </c>
      <c r="F513" s="667" t="s">
        <v>2808</v>
      </c>
      <c r="G513" s="666" t="s">
        <v>610</v>
      </c>
      <c r="H513" s="666" t="s">
        <v>611</v>
      </c>
      <c r="I513" s="666" t="s">
        <v>611</v>
      </c>
      <c r="J513" s="666" t="s">
        <v>612</v>
      </c>
      <c r="K513" s="666" t="s">
        <v>613</v>
      </c>
      <c r="L513" s="668">
        <v>171.59979467024814</v>
      </c>
      <c r="M513" s="668">
        <v>41</v>
      </c>
      <c r="N513" s="669">
        <v>7035.5915814801738</v>
      </c>
    </row>
    <row r="514" spans="1:14" ht="14.4" customHeight="1" x14ac:dyDescent="0.3">
      <c r="A514" s="664" t="s">
        <v>548</v>
      </c>
      <c r="B514" s="665" t="s">
        <v>549</v>
      </c>
      <c r="C514" s="666" t="s">
        <v>561</v>
      </c>
      <c r="D514" s="667" t="s">
        <v>2806</v>
      </c>
      <c r="E514" s="666" t="s">
        <v>567</v>
      </c>
      <c r="F514" s="667" t="s">
        <v>2808</v>
      </c>
      <c r="G514" s="666" t="s">
        <v>610</v>
      </c>
      <c r="H514" s="666" t="s">
        <v>614</v>
      </c>
      <c r="I514" s="666" t="s">
        <v>614</v>
      </c>
      <c r="J514" s="666" t="s">
        <v>615</v>
      </c>
      <c r="K514" s="666" t="s">
        <v>616</v>
      </c>
      <c r="L514" s="668">
        <v>173.69000020414583</v>
      </c>
      <c r="M514" s="668">
        <v>73</v>
      </c>
      <c r="N514" s="669">
        <v>12679.370014902646</v>
      </c>
    </row>
    <row r="515" spans="1:14" ht="14.4" customHeight="1" x14ac:dyDescent="0.3">
      <c r="A515" s="664" t="s">
        <v>548</v>
      </c>
      <c r="B515" s="665" t="s">
        <v>549</v>
      </c>
      <c r="C515" s="666" t="s">
        <v>561</v>
      </c>
      <c r="D515" s="667" t="s">
        <v>2806</v>
      </c>
      <c r="E515" s="666" t="s">
        <v>567</v>
      </c>
      <c r="F515" s="667" t="s">
        <v>2808</v>
      </c>
      <c r="G515" s="666" t="s">
        <v>610</v>
      </c>
      <c r="H515" s="666" t="s">
        <v>617</v>
      </c>
      <c r="I515" s="666" t="s">
        <v>617</v>
      </c>
      <c r="J515" s="666" t="s">
        <v>618</v>
      </c>
      <c r="K515" s="666" t="s">
        <v>616</v>
      </c>
      <c r="L515" s="668">
        <v>142.99999892960366</v>
      </c>
      <c r="M515" s="668">
        <v>66</v>
      </c>
      <c r="N515" s="669">
        <v>9437.9999293538422</v>
      </c>
    </row>
    <row r="516" spans="1:14" ht="14.4" customHeight="1" x14ac:dyDescent="0.3">
      <c r="A516" s="664" t="s">
        <v>548</v>
      </c>
      <c r="B516" s="665" t="s">
        <v>549</v>
      </c>
      <c r="C516" s="666" t="s">
        <v>561</v>
      </c>
      <c r="D516" s="667" t="s">
        <v>2806</v>
      </c>
      <c r="E516" s="666" t="s">
        <v>567</v>
      </c>
      <c r="F516" s="667" t="s">
        <v>2808</v>
      </c>
      <c r="G516" s="666" t="s">
        <v>610</v>
      </c>
      <c r="H516" s="666" t="s">
        <v>619</v>
      </c>
      <c r="I516" s="666" t="s">
        <v>619</v>
      </c>
      <c r="J516" s="666" t="s">
        <v>618</v>
      </c>
      <c r="K516" s="666" t="s">
        <v>620</v>
      </c>
      <c r="L516" s="668">
        <v>126.50019307549037</v>
      </c>
      <c r="M516" s="668">
        <v>23</v>
      </c>
      <c r="N516" s="669">
        <v>2909.5044407362784</v>
      </c>
    </row>
    <row r="517" spans="1:14" ht="14.4" customHeight="1" x14ac:dyDescent="0.3">
      <c r="A517" s="664" t="s">
        <v>548</v>
      </c>
      <c r="B517" s="665" t="s">
        <v>549</v>
      </c>
      <c r="C517" s="666" t="s">
        <v>561</v>
      </c>
      <c r="D517" s="667" t="s">
        <v>2806</v>
      </c>
      <c r="E517" s="666" t="s">
        <v>567</v>
      </c>
      <c r="F517" s="667" t="s">
        <v>2808</v>
      </c>
      <c r="G517" s="666" t="s">
        <v>610</v>
      </c>
      <c r="H517" s="666" t="s">
        <v>621</v>
      </c>
      <c r="I517" s="666" t="s">
        <v>621</v>
      </c>
      <c r="J517" s="666" t="s">
        <v>618</v>
      </c>
      <c r="K517" s="666" t="s">
        <v>622</v>
      </c>
      <c r="L517" s="668">
        <v>222.20040312851549</v>
      </c>
      <c r="M517" s="668">
        <v>29</v>
      </c>
      <c r="N517" s="669">
        <v>6443.8116907269496</v>
      </c>
    </row>
    <row r="518" spans="1:14" ht="14.4" customHeight="1" x14ac:dyDescent="0.3">
      <c r="A518" s="664" t="s">
        <v>548</v>
      </c>
      <c r="B518" s="665" t="s">
        <v>549</v>
      </c>
      <c r="C518" s="666" t="s">
        <v>561</v>
      </c>
      <c r="D518" s="667" t="s">
        <v>2806</v>
      </c>
      <c r="E518" s="666" t="s">
        <v>567</v>
      </c>
      <c r="F518" s="667" t="s">
        <v>2808</v>
      </c>
      <c r="G518" s="666" t="s">
        <v>610</v>
      </c>
      <c r="H518" s="666" t="s">
        <v>626</v>
      </c>
      <c r="I518" s="666" t="s">
        <v>626</v>
      </c>
      <c r="J518" s="666" t="s">
        <v>612</v>
      </c>
      <c r="K518" s="666" t="s">
        <v>627</v>
      </c>
      <c r="L518" s="668">
        <v>92.950000037785898</v>
      </c>
      <c r="M518" s="668">
        <v>238</v>
      </c>
      <c r="N518" s="669">
        <v>22122.100008993042</v>
      </c>
    </row>
    <row r="519" spans="1:14" ht="14.4" customHeight="1" x14ac:dyDescent="0.3">
      <c r="A519" s="664" t="s">
        <v>548</v>
      </c>
      <c r="B519" s="665" t="s">
        <v>549</v>
      </c>
      <c r="C519" s="666" t="s">
        <v>561</v>
      </c>
      <c r="D519" s="667" t="s">
        <v>2806</v>
      </c>
      <c r="E519" s="666" t="s">
        <v>567</v>
      </c>
      <c r="F519" s="667" t="s">
        <v>2808</v>
      </c>
      <c r="G519" s="666" t="s">
        <v>610</v>
      </c>
      <c r="H519" s="666" t="s">
        <v>628</v>
      </c>
      <c r="I519" s="666" t="s">
        <v>628</v>
      </c>
      <c r="J519" s="666" t="s">
        <v>612</v>
      </c>
      <c r="K519" s="666" t="s">
        <v>629</v>
      </c>
      <c r="L519" s="668">
        <v>93.499999999999986</v>
      </c>
      <c r="M519" s="668">
        <v>14.8</v>
      </c>
      <c r="N519" s="669">
        <v>1383.8</v>
      </c>
    </row>
    <row r="520" spans="1:14" ht="14.4" customHeight="1" x14ac:dyDescent="0.3">
      <c r="A520" s="664" t="s">
        <v>548</v>
      </c>
      <c r="B520" s="665" t="s">
        <v>549</v>
      </c>
      <c r="C520" s="666" t="s">
        <v>561</v>
      </c>
      <c r="D520" s="667" t="s">
        <v>2806</v>
      </c>
      <c r="E520" s="666" t="s">
        <v>567</v>
      </c>
      <c r="F520" s="667" t="s">
        <v>2808</v>
      </c>
      <c r="G520" s="666" t="s">
        <v>610</v>
      </c>
      <c r="H520" s="666" t="s">
        <v>634</v>
      </c>
      <c r="I520" s="666" t="s">
        <v>635</v>
      </c>
      <c r="J520" s="666" t="s">
        <v>636</v>
      </c>
      <c r="K520" s="666" t="s">
        <v>637</v>
      </c>
      <c r="L520" s="668">
        <v>41.13</v>
      </c>
      <c r="M520" s="668">
        <v>1</v>
      </c>
      <c r="N520" s="669">
        <v>41.13</v>
      </c>
    </row>
    <row r="521" spans="1:14" ht="14.4" customHeight="1" x14ac:dyDescent="0.3">
      <c r="A521" s="664" t="s">
        <v>548</v>
      </c>
      <c r="B521" s="665" t="s">
        <v>549</v>
      </c>
      <c r="C521" s="666" t="s">
        <v>561</v>
      </c>
      <c r="D521" s="667" t="s">
        <v>2806</v>
      </c>
      <c r="E521" s="666" t="s">
        <v>567</v>
      </c>
      <c r="F521" s="667" t="s">
        <v>2808</v>
      </c>
      <c r="G521" s="666" t="s">
        <v>610</v>
      </c>
      <c r="H521" s="666" t="s">
        <v>638</v>
      </c>
      <c r="I521" s="666" t="s">
        <v>639</v>
      </c>
      <c r="J521" s="666" t="s">
        <v>640</v>
      </c>
      <c r="K521" s="666" t="s">
        <v>641</v>
      </c>
      <c r="L521" s="668">
        <v>87.030201628217952</v>
      </c>
      <c r="M521" s="668">
        <v>68</v>
      </c>
      <c r="N521" s="669">
        <v>5918.0537107188211</v>
      </c>
    </row>
    <row r="522" spans="1:14" ht="14.4" customHeight="1" x14ac:dyDescent="0.3">
      <c r="A522" s="664" t="s">
        <v>548</v>
      </c>
      <c r="B522" s="665" t="s">
        <v>549</v>
      </c>
      <c r="C522" s="666" t="s">
        <v>561</v>
      </c>
      <c r="D522" s="667" t="s">
        <v>2806</v>
      </c>
      <c r="E522" s="666" t="s">
        <v>567</v>
      </c>
      <c r="F522" s="667" t="s">
        <v>2808</v>
      </c>
      <c r="G522" s="666" t="s">
        <v>610</v>
      </c>
      <c r="H522" s="666" t="s">
        <v>642</v>
      </c>
      <c r="I522" s="666" t="s">
        <v>643</v>
      </c>
      <c r="J522" s="666" t="s">
        <v>644</v>
      </c>
      <c r="K522" s="666" t="s">
        <v>645</v>
      </c>
      <c r="L522" s="668">
        <v>96.820166857623278</v>
      </c>
      <c r="M522" s="668">
        <v>15</v>
      </c>
      <c r="N522" s="669">
        <v>1452.3025028643492</v>
      </c>
    </row>
    <row r="523" spans="1:14" ht="14.4" customHeight="1" x14ac:dyDescent="0.3">
      <c r="A523" s="664" t="s">
        <v>548</v>
      </c>
      <c r="B523" s="665" t="s">
        <v>549</v>
      </c>
      <c r="C523" s="666" t="s">
        <v>561</v>
      </c>
      <c r="D523" s="667" t="s">
        <v>2806</v>
      </c>
      <c r="E523" s="666" t="s">
        <v>567</v>
      </c>
      <c r="F523" s="667" t="s">
        <v>2808</v>
      </c>
      <c r="G523" s="666" t="s">
        <v>610</v>
      </c>
      <c r="H523" s="666" t="s">
        <v>646</v>
      </c>
      <c r="I523" s="666" t="s">
        <v>647</v>
      </c>
      <c r="J523" s="666" t="s">
        <v>644</v>
      </c>
      <c r="K523" s="666" t="s">
        <v>648</v>
      </c>
      <c r="L523" s="668">
        <v>100.75986516756049</v>
      </c>
      <c r="M523" s="668">
        <v>395</v>
      </c>
      <c r="N523" s="669">
        <v>39800.146741186392</v>
      </c>
    </row>
    <row r="524" spans="1:14" ht="14.4" customHeight="1" x14ac:dyDescent="0.3">
      <c r="A524" s="664" t="s">
        <v>548</v>
      </c>
      <c r="B524" s="665" t="s">
        <v>549</v>
      </c>
      <c r="C524" s="666" t="s">
        <v>561</v>
      </c>
      <c r="D524" s="667" t="s">
        <v>2806</v>
      </c>
      <c r="E524" s="666" t="s">
        <v>567</v>
      </c>
      <c r="F524" s="667" t="s">
        <v>2808</v>
      </c>
      <c r="G524" s="666" t="s">
        <v>610</v>
      </c>
      <c r="H524" s="666" t="s">
        <v>649</v>
      </c>
      <c r="I524" s="666" t="s">
        <v>650</v>
      </c>
      <c r="J524" s="666" t="s">
        <v>651</v>
      </c>
      <c r="K524" s="666" t="s">
        <v>652</v>
      </c>
      <c r="L524" s="668">
        <v>167.61000000000004</v>
      </c>
      <c r="M524" s="668">
        <v>11</v>
      </c>
      <c r="N524" s="669">
        <v>1843.7100000000005</v>
      </c>
    </row>
    <row r="525" spans="1:14" ht="14.4" customHeight="1" x14ac:dyDescent="0.3">
      <c r="A525" s="664" t="s">
        <v>548</v>
      </c>
      <c r="B525" s="665" t="s">
        <v>549</v>
      </c>
      <c r="C525" s="666" t="s">
        <v>561</v>
      </c>
      <c r="D525" s="667" t="s">
        <v>2806</v>
      </c>
      <c r="E525" s="666" t="s">
        <v>567</v>
      </c>
      <c r="F525" s="667" t="s">
        <v>2808</v>
      </c>
      <c r="G525" s="666" t="s">
        <v>610</v>
      </c>
      <c r="H525" s="666" t="s">
        <v>2242</v>
      </c>
      <c r="I525" s="666" t="s">
        <v>2243</v>
      </c>
      <c r="J525" s="666" t="s">
        <v>2244</v>
      </c>
      <c r="K525" s="666" t="s">
        <v>2245</v>
      </c>
      <c r="L525" s="668">
        <v>121.55999999999999</v>
      </c>
      <c r="M525" s="668">
        <v>1</v>
      </c>
      <c r="N525" s="669">
        <v>121.55999999999999</v>
      </c>
    </row>
    <row r="526" spans="1:14" ht="14.4" customHeight="1" x14ac:dyDescent="0.3">
      <c r="A526" s="664" t="s">
        <v>548</v>
      </c>
      <c r="B526" s="665" t="s">
        <v>549</v>
      </c>
      <c r="C526" s="666" t="s">
        <v>561</v>
      </c>
      <c r="D526" s="667" t="s">
        <v>2806</v>
      </c>
      <c r="E526" s="666" t="s">
        <v>567</v>
      </c>
      <c r="F526" s="667" t="s">
        <v>2808</v>
      </c>
      <c r="G526" s="666" t="s">
        <v>610</v>
      </c>
      <c r="H526" s="666" t="s">
        <v>653</v>
      </c>
      <c r="I526" s="666" t="s">
        <v>654</v>
      </c>
      <c r="J526" s="666" t="s">
        <v>655</v>
      </c>
      <c r="K526" s="666" t="s">
        <v>656</v>
      </c>
      <c r="L526" s="668">
        <v>64.53995378282778</v>
      </c>
      <c r="M526" s="668">
        <v>137</v>
      </c>
      <c r="N526" s="669">
        <v>8841.9736682474067</v>
      </c>
    </row>
    <row r="527" spans="1:14" ht="14.4" customHeight="1" x14ac:dyDescent="0.3">
      <c r="A527" s="664" t="s">
        <v>548</v>
      </c>
      <c r="B527" s="665" t="s">
        <v>549</v>
      </c>
      <c r="C527" s="666" t="s">
        <v>561</v>
      </c>
      <c r="D527" s="667" t="s">
        <v>2806</v>
      </c>
      <c r="E527" s="666" t="s">
        <v>567</v>
      </c>
      <c r="F527" s="667" t="s">
        <v>2808</v>
      </c>
      <c r="G527" s="666" t="s">
        <v>610</v>
      </c>
      <c r="H527" s="666" t="s">
        <v>2246</v>
      </c>
      <c r="I527" s="666" t="s">
        <v>2247</v>
      </c>
      <c r="J527" s="666" t="s">
        <v>2248</v>
      </c>
      <c r="K527" s="666" t="s">
        <v>2249</v>
      </c>
      <c r="L527" s="668">
        <v>43.62</v>
      </c>
      <c r="M527" s="668">
        <v>2</v>
      </c>
      <c r="N527" s="669">
        <v>87.24</v>
      </c>
    </row>
    <row r="528" spans="1:14" ht="14.4" customHeight="1" x14ac:dyDescent="0.3">
      <c r="A528" s="664" t="s">
        <v>548</v>
      </c>
      <c r="B528" s="665" t="s">
        <v>549</v>
      </c>
      <c r="C528" s="666" t="s">
        <v>561</v>
      </c>
      <c r="D528" s="667" t="s">
        <v>2806</v>
      </c>
      <c r="E528" s="666" t="s">
        <v>567</v>
      </c>
      <c r="F528" s="667" t="s">
        <v>2808</v>
      </c>
      <c r="G528" s="666" t="s">
        <v>610</v>
      </c>
      <c r="H528" s="666" t="s">
        <v>661</v>
      </c>
      <c r="I528" s="666" t="s">
        <v>662</v>
      </c>
      <c r="J528" s="666" t="s">
        <v>663</v>
      </c>
      <c r="K528" s="666" t="s">
        <v>664</v>
      </c>
      <c r="L528" s="668">
        <v>75.019812225376128</v>
      </c>
      <c r="M528" s="668">
        <v>67</v>
      </c>
      <c r="N528" s="669">
        <v>5026.327419100201</v>
      </c>
    </row>
    <row r="529" spans="1:14" ht="14.4" customHeight="1" x14ac:dyDescent="0.3">
      <c r="A529" s="664" t="s">
        <v>548</v>
      </c>
      <c r="B529" s="665" t="s">
        <v>549</v>
      </c>
      <c r="C529" s="666" t="s">
        <v>561</v>
      </c>
      <c r="D529" s="667" t="s">
        <v>2806</v>
      </c>
      <c r="E529" s="666" t="s">
        <v>567</v>
      </c>
      <c r="F529" s="667" t="s">
        <v>2808</v>
      </c>
      <c r="G529" s="666" t="s">
        <v>610</v>
      </c>
      <c r="H529" s="666" t="s">
        <v>2250</v>
      </c>
      <c r="I529" s="666" t="s">
        <v>2251</v>
      </c>
      <c r="J529" s="666" t="s">
        <v>2252</v>
      </c>
      <c r="K529" s="666" t="s">
        <v>725</v>
      </c>
      <c r="L529" s="668">
        <v>30.199999391818899</v>
      </c>
      <c r="M529" s="668">
        <v>4</v>
      </c>
      <c r="N529" s="669">
        <v>120.7999975672756</v>
      </c>
    </row>
    <row r="530" spans="1:14" ht="14.4" customHeight="1" x14ac:dyDescent="0.3">
      <c r="A530" s="664" t="s">
        <v>548</v>
      </c>
      <c r="B530" s="665" t="s">
        <v>549</v>
      </c>
      <c r="C530" s="666" t="s">
        <v>561</v>
      </c>
      <c r="D530" s="667" t="s">
        <v>2806</v>
      </c>
      <c r="E530" s="666" t="s">
        <v>567</v>
      </c>
      <c r="F530" s="667" t="s">
        <v>2808</v>
      </c>
      <c r="G530" s="666" t="s">
        <v>610</v>
      </c>
      <c r="H530" s="666" t="s">
        <v>669</v>
      </c>
      <c r="I530" s="666" t="s">
        <v>670</v>
      </c>
      <c r="J530" s="666" t="s">
        <v>671</v>
      </c>
      <c r="K530" s="666" t="s">
        <v>672</v>
      </c>
      <c r="L530" s="668">
        <v>79.562827586206907</v>
      </c>
      <c r="M530" s="668">
        <v>29</v>
      </c>
      <c r="N530" s="669">
        <v>2307.3220000000001</v>
      </c>
    </row>
    <row r="531" spans="1:14" ht="14.4" customHeight="1" x14ac:dyDescent="0.3">
      <c r="A531" s="664" t="s">
        <v>548</v>
      </c>
      <c r="B531" s="665" t="s">
        <v>549</v>
      </c>
      <c r="C531" s="666" t="s">
        <v>561</v>
      </c>
      <c r="D531" s="667" t="s">
        <v>2806</v>
      </c>
      <c r="E531" s="666" t="s">
        <v>567</v>
      </c>
      <c r="F531" s="667" t="s">
        <v>2808</v>
      </c>
      <c r="G531" s="666" t="s">
        <v>610</v>
      </c>
      <c r="H531" s="666" t="s">
        <v>681</v>
      </c>
      <c r="I531" s="666" t="s">
        <v>682</v>
      </c>
      <c r="J531" s="666" t="s">
        <v>683</v>
      </c>
      <c r="K531" s="666" t="s">
        <v>684</v>
      </c>
      <c r="L531" s="668">
        <v>27.75811420286362</v>
      </c>
      <c r="M531" s="668">
        <v>1100</v>
      </c>
      <c r="N531" s="669">
        <v>30533.925623149982</v>
      </c>
    </row>
    <row r="532" spans="1:14" ht="14.4" customHeight="1" x14ac:dyDescent="0.3">
      <c r="A532" s="664" t="s">
        <v>548</v>
      </c>
      <c r="B532" s="665" t="s">
        <v>549</v>
      </c>
      <c r="C532" s="666" t="s">
        <v>561</v>
      </c>
      <c r="D532" s="667" t="s">
        <v>2806</v>
      </c>
      <c r="E532" s="666" t="s">
        <v>567</v>
      </c>
      <c r="F532" s="667" t="s">
        <v>2808</v>
      </c>
      <c r="G532" s="666" t="s">
        <v>610</v>
      </c>
      <c r="H532" s="666" t="s">
        <v>689</v>
      </c>
      <c r="I532" s="666" t="s">
        <v>690</v>
      </c>
      <c r="J532" s="666" t="s">
        <v>691</v>
      </c>
      <c r="K532" s="666" t="s">
        <v>637</v>
      </c>
      <c r="L532" s="668">
        <v>40.17</v>
      </c>
      <c r="M532" s="668">
        <v>1</v>
      </c>
      <c r="N532" s="669">
        <v>40.17</v>
      </c>
    </row>
    <row r="533" spans="1:14" ht="14.4" customHeight="1" x14ac:dyDescent="0.3">
      <c r="A533" s="664" t="s">
        <v>548</v>
      </c>
      <c r="B533" s="665" t="s">
        <v>549</v>
      </c>
      <c r="C533" s="666" t="s">
        <v>561</v>
      </c>
      <c r="D533" s="667" t="s">
        <v>2806</v>
      </c>
      <c r="E533" s="666" t="s">
        <v>567</v>
      </c>
      <c r="F533" s="667" t="s">
        <v>2808</v>
      </c>
      <c r="G533" s="666" t="s">
        <v>610</v>
      </c>
      <c r="H533" s="666" t="s">
        <v>692</v>
      </c>
      <c r="I533" s="666" t="s">
        <v>693</v>
      </c>
      <c r="J533" s="666" t="s">
        <v>691</v>
      </c>
      <c r="K533" s="666" t="s">
        <v>694</v>
      </c>
      <c r="L533" s="668">
        <v>77.609999999999985</v>
      </c>
      <c r="M533" s="668">
        <v>2</v>
      </c>
      <c r="N533" s="669">
        <v>155.21999999999997</v>
      </c>
    </row>
    <row r="534" spans="1:14" ht="14.4" customHeight="1" x14ac:dyDescent="0.3">
      <c r="A534" s="664" t="s">
        <v>548</v>
      </c>
      <c r="B534" s="665" t="s">
        <v>549</v>
      </c>
      <c r="C534" s="666" t="s">
        <v>561</v>
      </c>
      <c r="D534" s="667" t="s">
        <v>2806</v>
      </c>
      <c r="E534" s="666" t="s">
        <v>567</v>
      </c>
      <c r="F534" s="667" t="s">
        <v>2808</v>
      </c>
      <c r="G534" s="666" t="s">
        <v>610</v>
      </c>
      <c r="H534" s="666" t="s">
        <v>722</v>
      </c>
      <c r="I534" s="666" t="s">
        <v>723</v>
      </c>
      <c r="J534" s="666" t="s">
        <v>724</v>
      </c>
      <c r="K534" s="666" t="s">
        <v>725</v>
      </c>
      <c r="L534" s="668">
        <v>66.149984662404037</v>
      </c>
      <c r="M534" s="668">
        <v>43</v>
      </c>
      <c r="N534" s="669">
        <v>2844.4493404833738</v>
      </c>
    </row>
    <row r="535" spans="1:14" ht="14.4" customHeight="1" x14ac:dyDescent="0.3">
      <c r="A535" s="664" t="s">
        <v>548</v>
      </c>
      <c r="B535" s="665" t="s">
        <v>549</v>
      </c>
      <c r="C535" s="666" t="s">
        <v>561</v>
      </c>
      <c r="D535" s="667" t="s">
        <v>2806</v>
      </c>
      <c r="E535" s="666" t="s">
        <v>567</v>
      </c>
      <c r="F535" s="667" t="s">
        <v>2808</v>
      </c>
      <c r="G535" s="666" t="s">
        <v>610</v>
      </c>
      <c r="H535" s="666" t="s">
        <v>726</v>
      </c>
      <c r="I535" s="666" t="s">
        <v>727</v>
      </c>
      <c r="J535" s="666" t="s">
        <v>728</v>
      </c>
      <c r="K535" s="666" t="s">
        <v>729</v>
      </c>
      <c r="L535" s="668">
        <v>58.319849179682684</v>
      </c>
      <c r="M535" s="668">
        <v>10</v>
      </c>
      <c r="N535" s="669">
        <v>583.19849179682683</v>
      </c>
    </row>
    <row r="536" spans="1:14" ht="14.4" customHeight="1" x14ac:dyDescent="0.3">
      <c r="A536" s="664" t="s">
        <v>548</v>
      </c>
      <c r="B536" s="665" t="s">
        <v>549</v>
      </c>
      <c r="C536" s="666" t="s">
        <v>561</v>
      </c>
      <c r="D536" s="667" t="s">
        <v>2806</v>
      </c>
      <c r="E536" s="666" t="s">
        <v>567</v>
      </c>
      <c r="F536" s="667" t="s">
        <v>2808</v>
      </c>
      <c r="G536" s="666" t="s">
        <v>610</v>
      </c>
      <c r="H536" s="666" t="s">
        <v>730</v>
      </c>
      <c r="I536" s="666" t="s">
        <v>731</v>
      </c>
      <c r="J536" s="666" t="s">
        <v>732</v>
      </c>
      <c r="K536" s="666" t="s">
        <v>733</v>
      </c>
      <c r="L536" s="668">
        <v>353.66762074327966</v>
      </c>
      <c r="M536" s="668">
        <v>470</v>
      </c>
      <c r="N536" s="669">
        <v>166223.78174934143</v>
      </c>
    </row>
    <row r="537" spans="1:14" ht="14.4" customHeight="1" x14ac:dyDescent="0.3">
      <c r="A537" s="664" t="s">
        <v>548</v>
      </c>
      <c r="B537" s="665" t="s">
        <v>549</v>
      </c>
      <c r="C537" s="666" t="s">
        <v>561</v>
      </c>
      <c r="D537" s="667" t="s">
        <v>2806</v>
      </c>
      <c r="E537" s="666" t="s">
        <v>567</v>
      </c>
      <c r="F537" s="667" t="s">
        <v>2808</v>
      </c>
      <c r="G537" s="666" t="s">
        <v>610</v>
      </c>
      <c r="H537" s="666" t="s">
        <v>734</v>
      </c>
      <c r="I537" s="666" t="s">
        <v>735</v>
      </c>
      <c r="J537" s="666" t="s">
        <v>736</v>
      </c>
      <c r="K537" s="666" t="s">
        <v>737</v>
      </c>
      <c r="L537" s="668">
        <v>57.025749201936534</v>
      </c>
      <c r="M537" s="668">
        <v>332</v>
      </c>
      <c r="N537" s="669">
        <v>18932.548735042928</v>
      </c>
    </row>
    <row r="538" spans="1:14" ht="14.4" customHeight="1" x14ac:dyDescent="0.3">
      <c r="A538" s="664" t="s">
        <v>548</v>
      </c>
      <c r="B538" s="665" t="s">
        <v>549</v>
      </c>
      <c r="C538" s="666" t="s">
        <v>561</v>
      </c>
      <c r="D538" s="667" t="s">
        <v>2806</v>
      </c>
      <c r="E538" s="666" t="s">
        <v>567</v>
      </c>
      <c r="F538" s="667" t="s">
        <v>2808</v>
      </c>
      <c r="G538" s="666" t="s">
        <v>610</v>
      </c>
      <c r="H538" s="666" t="s">
        <v>738</v>
      </c>
      <c r="I538" s="666" t="s">
        <v>739</v>
      </c>
      <c r="J538" s="666" t="s">
        <v>740</v>
      </c>
      <c r="K538" s="666" t="s">
        <v>741</v>
      </c>
      <c r="L538" s="668">
        <v>125.77478618775551</v>
      </c>
      <c r="M538" s="668">
        <v>13</v>
      </c>
      <c r="N538" s="669">
        <v>1635.0722204408216</v>
      </c>
    </row>
    <row r="539" spans="1:14" ht="14.4" customHeight="1" x14ac:dyDescent="0.3">
      <c r="A539" s="664" t="s">
        <v>548</v>
      </c>
      <c r="B539" s="665" t="s">
        <v>549</v>
      </c>
      <c r="C539" s="666" t="s">
        <v>561</v>
      </c>
      <c r="D539" s="667" t="s">
        <v>2806</v>
      </c>
      <c r="E539" s="666" t="s">
        <v>567</v>
      </c>
      <c r="F539" s="667" t="s">
        <v>2808</v>
      </c>
      <c r="G539" s="666" t="s">
        <v>610</v>
      </c>
      <c r="H539" s="666" t="s">
        <v>754</v>
      </c>
      <c r="I539" s="666" t="s">
        <v>755</v>
      </c>
      <c r="J539" s="666" t="s">
        <v>756</v>
      </c>
      <c r="K539" s="666" t="s">
        <v>757</v>
      </c>
      <c r="L539" s="668">
        <v>435.6</v>
      </c>
      <c r="M539" s="668">
        <v>1</v>
      </c>
      <c r="N539" s="669">
        <v>435.6</v>
      </c>
    </row>
    <row r="540" spans="1:14" ht="14.4" customHeight="1" x14ac:dyDescent="0.3">
      <c r="A540" s="664" t="s">
        <v>548</v>
      </c>
      <c r="B540" s="665" t="s">
        <v>549</v>
      </c>
      <c r="C540" s="666" t="s">
        <v>561</v>
      </c>
      <c r="D540" s="667" t="s">
        <v>2806</v>
      </c>
      <c r="E540" s="666" t="s">
        <v>567</v>
      </c>
      <c r="F540" s="667" t="s">
        <v>2808</v>
      </c>
      <c r="G540" s="666" t="s">
        <v>610</v>
      </c>
      <c r="H540" s="666" t="s">
        <v>762</v>
      </c>
      <c r="I540" s="666" t="s">
        <v>763</v>
      </c>
      <c r="J540" s="666" t="s">
        <v>764</v>
      </c>
      <c r="K540" s="666" t="s">
        <v>765</v>
      </c>
      <c r="L540" s="668">
        <v>40.44</v>
      </c>
      <c r="M540" s="668">
        <v>1</v>
      </c>
      <c r="N540" s="669">
        <v>40.44</v>
      </c>
    </row>
    <row r="541" spans="1:14" ht="14.4" customHeight="1" x14ac:dyDescent="0.3">
      <c r="A541" s="664" t="s">
        <v>548</v>
      </c>
      <c r="B541" s="665" t="s">
        <v>549</v>
      </c>
      <c r="C541" s="666" t="s">
        <v>561</v>
      </c>
      <c r="D541" s="667" t="s">
        <v>2806</v>
      </c>
      <c r="E541" s="666" t="s">
        <v>567</v>
      </c>
      <c r="F541" s="667" t="s">
        <v>2808</v>
      </c>
      <c r="G541" s="666" t="s">
        <v>610</v>
      </c>
      <c r="H541" s="666" t="s">
        <v>770</v>
      </c>
      <c r="I541" s="666" t="s">
        <v>771</v>
      </c>
      <c r="J541" s="666" t="s">
        <v>772</v>
      </c>
      <c r="K541" s="666" t="s">
        <v>773</v>
      </c>
      <c r="L541" s="668">
        <v>41.14</v>
      </c>
      <c r="M541" s="668">
        <v>1</v>
      </c>
      <c r="N541" s="669">
        <v>41.14</v>
      </c>
    </row>
    <row r="542" spans="1:14" ht="14.4" customHeight="1" x14ac:dyDescent="0.3">
      <c r="A542" s="664" t="s">
        <v>548</v>
      </c>
      <c r="B542" s="665" t="s">
        <v>549</v>
      </c>
      <c r="C542" s="666" t="s">
        <v>561</v>
      </c>
      <c r="D542" s="667" t="s">
        <v>2806</v>
      </c>
      <c r="E542" s="666" t="s">
        <v>567</v>
      </c>
      <c r="F542" s="667" t="s">
        <v>2808</v>
      </c>
      <c r="G542" s="666" t="s">
        <v>610</v>
      </c>
      <c r="H542" s="666" t="s">
        <v>774</v>
      </c>
      <c r="I542" s="666" t="s">
        <v>775</v>
      </c>
      <c r="J542" s="666" t="s">
        <v>776</v>
      </c>
      <c r="K542" s="666" t="s">
        <v>777</v>
      </c>
      <c r="L542" s="668">
        <v>185.61</v>
      </c>
      <c r="M542" s="668">
        <v>4</v>
      </c>
      <c r="N542" s="669">
        <v>742.44</v>
      </c>
    </row>
    <row r="543" spans="1:14" ht="14.4" customHeight="1" x14ac:dyDescent="0.3">
      <c r="A543" s="664" t="s">
        <v>548</v>
      </c>
      <c r="B543" s="665" t="s">
        <v>549</v>
      </c>
      <c r="C543" s="666" t="s">
        <v>561</v>
      </c>
      <c r="D543" s="667" t="s">
        <v>2806</v>
      </c>
      <c r="E543" s="666" t="s">
        <v>567</v>
      </c>
      <c r="F543" s="667" t="s">
        <v>2808</v>
      </c>
      <c r="G543" s="666" t="s">
        <v>610</v>
      </c>
      <c r="H543" s="666" t="s">
        <v>778</v>
      </c>
      <c r="I543" s="666" t="s">
        <v>778</v>
      </c>
      <c r="J543" s="666" t="s">
        <v>779</v>
      </c>
      <c r="K543" s="666" t="s">
        <v>780</v>
      </c>
      <c r="L543" s="668">
        <v>36.532925150832305</v>
      </c>
      <c r="M543" s="668">
        <v>547</v>
      </c>
      <c r="N543" s="669">
        <v>19983.510057505271</v>
      </c>
    </row>
    <row r="544" spans="1:14" ht="14.4" customHeight="1" x14ac:dyDescent="0.3">
      <c r="A544" s="664" t="s">
        <v>548</v>
      </c>
      <c r="B544" s="665" t="s">
        <v>549</v>
      </c>
      <c r="C544" s="666" t="s">
        <v>561</v>
      </c>
      <c r="D544" s="667" t="s">
        <v>2806</v>
      </c>
      <c r="E544" s="666" t="s">
        <v>567</v>
      </c>
      <c r="F544" s="667" t="s">
        <v>2808</v>
      </c>
      <c r="G544" s="666" t="s">
        <v>610</v>
      </c>
      <c r="H544" s="666" t="s">
        <v>785</v>
      </c>
      <c r="I544" s="666" t="s">
        <v>786</v>
      </c>
      <c r="J544" s="666" t="s">
        <v>787</v>
      </c>
      <c r="K544" s="666" t="s">
        <v>788</v>
      </c>
      <c r="L544" s="668">
        <v>210.74111111111111</v>
      </c>
      <c r="M544" s="668">
        <v>3</v>
      </c>
      <c r="N544" s="669">
        <v>632.22333333333336</v>
      </c>
    </row>
    <row r="545" spans="1:14" ht="14.4" customHeight="1" x14ac:dyDescent="0.3">
      <c r="A545" s="664" t="s">
        <v>548</v>
      </c>
      <c r="B545" s="665" t="s">
        <v>549</v>
      </c>
      <c r="C545" s="666" t="s">
        <v>561</v>
      </c>
      <c r="D545" s="667" t="s">
        <v>2806</v>
      </c>
      <c r="E545" s="666" t="s">
        <v>567</v>
      </c>
      <c r="F545" s="667" t="s">
        <v>2808</v>
      </c>
      <c r="G545" s="666" t="s">
        <v>610</v>
      </c>
      <c r="H545" s="666" t="s">
        <v>2253</v>
      </c>
      <c r="I545" s="666" t="s">
        <v>2254</v>
      </c>
      <c r="J545" s="666" t="s">
        <v>797</v>
      </c>
      <c r="K545" s="666" t="s">
        <v>2255</v>
      </c>
      <c r="L545" s="668">
        <v>73.789999999999992</v>
      </c>
      <c r="M545" s="668">
        <v>1</v>
      </c>
      <c r="N545" s="669">
        <v>73.789999999999992</v>
      </c>
    </row>
    <row r="546" spans="1:14" ht="14.4" customHeight="1" x14ac:dyDescent="0.3">
      <c r="A546" s="664" t="s">
        <v>548</v>
      </c>
      <c r="B546" s="665" t="s">
        <v>549</v>
      </c>
      <c r="C546" s="666" t="s">
        <v>561</v>
      </c>
      <c r="D546" s="667" t="s">
        <v>2806</v>
      </c>
      <c r="E546" s="666" t="s">
        <v>567</v>
      </c>
      <c r="F546" s="667" t="s">
        <v>2808</v>
      </c>
      <c r="G546" s="666" t="s">
        <v>610</v>
      </c>
      <c r="H546" s="666" t="s">
        <v>2256</v>
      </c>
      <c r="I546" s="666" t="s">
        <v>2257</v>
      </c>
      <c r="J546" s="666" t="s">
        <v>2258</v>
      </c>
      <c r="K546" s="666" t="s">
        <v>1718</v>
      </c>
      <c r="L546" s="668">
        <v>48.45985374445808</v>
      </c>
      <c r="M546" s="668">
        <v>3</v>
      </c>
      <c r="N546" s="669">
        <v>145.37956123337423</v>
      </c>
    </row>
    <row r="547" spans="1:14" ht="14.4" customHeight="1" x14ac:dyDescent="0.3">
      <c r="A547" s="664" t="s">
        <v>548</v>
      </c>
      <c r="B547" s="665" t="s">
        <v>549</v>
      </c>
      <c r="C547" s="666" t="s">
        <v>561</v>
      </c>
      <c r="D547" s="667" t="s">
        <v>2806</v>
      </c>
      <c r="E547" s="666" t="s">
        <v>567</v>
      </c>
      <c r="F547" s="667" t="s">
        <v>2808</v>
      </c>
      <c r="G547" s="666" t="s">
        <v>610</v>
      </c>
      <c r="H547" s="666" t="s">
        <v>807</v>
      </c>
      <c r="I547" s="666" t="s">
        <v>808</v>
      </c>
      <c r="J547" s="666" t="s">
        <v>809</v>
      </c>
      <c r="K547" s="666" t="s">
        <v>810</v>
      </c>
      <c r="L547" s="668">
        <v>103.17999999999999</v>
      </c>
      <c r="M547" s="668">
        <v>1</v>
      </c>
      <c r="N547" s="669">
        <v>103.17999999999999</v>
      </c>
    </row>
    <row r="548" spans="1:14" ht="14.4" customHeight="1" x14ac:dyDescent="0.3">
      <c r="A548" s="664" t="s">
        <v>548</v>
      </c>
      <c r="B548" s="665" t="s">
        <v>549</v>
      </c>
      <c r="C548" s="666" t="s">
        <v>561</v>
      </c>
      <c r="D548" s="667" t="s">
        <v>2806</v>
      </c>
      <c r="E548" s="666" t="s">
        <v>567</v>
      </c>
      <c r="F548" s="667" t="s">
        <v>2808</v>
      </c>
      <c r="G548" s="666" t="s">
        <v>610</v>
      </c>
      <c r="H548" s="666" t="s">
        <v>814</v>
      </c>
      <c r="I548" s="666" t="s">
        <v>815</v>
      </c>
      <c r="J548" s="666" t="s">
        <v>816</v>
      </c>
      <c r="K548" s="666" t="s">
        <v>817</v>
      </c>
      <c r="L548" s="668">
        <v>253.17593047416267</v>
      </c>
      <c r="M548" s="668">
        <v>136</v>
      </c>
      <c r="N548" s="669">
        <v>34431.926544486123</v>
      </c>
    </row>
    <row r="549" spans="1:14" ht="14.4" customHeight="1" x14ac:dyDescent="0.3">
      <c r="A549" s="664" t="s">
        <v>548</v>
      </c>
      <c r="B549" s="665" t="s">
        <v>549</v>
      </c>
      <c r="C549" s="666" t="s">
        <v>561</v>
      </c>
      <c r="D549" s="667" t="s">
        <v>2806</v>
      </c>
      <c r="E549" s="666" t="s">
        <v>567</v>
      </c>
      <c r="F549" s="667" t="s">
        <v>2808</v>
      </c>
      <c r="G549" s="666" t="s">
        <v>610</v>
      </c>
      <c r="H549" s="666" t="s">
        <v>2259</v>
      </c>
      <c r="I549" s="666" t="s">
        <v>2260</v>
      </c>
      <c r="J549" s="666" t="s">
        <v>1615</v>
      </c>
      <c r="K549" s="666" t="s">
        <v>1616</v>
      </c>
      <c r="L549" s="668">
        <v>83.269999999999968</v>
      </c>
      <c r="M549" s="668">
        <v>2</v>
      </c>
      <c r="N549" s="669">
        <v>166.53999999999994</v>
      </c>
    </row>
    <row r="550" spans="1:14" ht="14.4" customHeight="1" x14ac:dyDescent="0.3">
      <c r="A550" s="664" t="s">
        <v>548</v>
      </c>
      <c r="B550" s="665" t="s">
        <v>549</v>
      </c>
      <c r="C550" s="666" t="s">
        <v>561</v>
      </c>
      <c r="D550" s="667" t="s">
        <v>2806</v>
      </c>
      <c r="E550" s="666" t="s">
        <v>567</v>
      </c>
      <c r="F550" s="667" t="s">
        <v>2808</v>
      </c>
      <c r="G550" s="666" t="s">
        <v>610</v>
      </c>
      <c r="H550" s="666" t="s">
        <v>837</v>
      </c>
      <c r="I550" s="666" t="s">
        <v>838</v>
      </c>
      <c r="J550" s="666" t="s">
        <v>736</v>
      </c>
      <c r="K550" s="666" t="s">
        <v>839</v>
      </c>
      <c r="L550" s="668">
        <v>44.59</v>
      </c>
      <c r="M550" s="668">
        <v>6</v>
      </c>
      <c r="N550" s="669">
        <v>267.54000000000002</v>
      </c>
    </row>
    <row r="551" spans="1:14" ht="14.4" customHeight="1" x14ac:dyDescent="0.3">
      <c r="A551" s="664" t="s">
        <v>548</v>
      </c>
      <c r="B551" s="665" t="s">
        <v>549</v>
      </c>
      <c r="C551" s="666" t="s">
        <v>561</v>
      </c>
      <c r="D551" s="667" t="s">
        <v>2806</v>
      </c>
      <c r="E551" s="666" t="s">
        <v>567</v>
      </c>
      <c r="F551" s="667" t="s">
        <v>2808</v>
      </c>
      <c r="G551" s="666" t="s">
        <v>610</v>
      </c>
      <c r="H551" s="666" t="s">
        <v>2261</v>
      </c>
      <c r="I551" s="666" t="s">
        <v>2262</v>
      </c>
      <c r="J551" s="666" t="s">
        <v>2263</v>
      </c>
      <c r="K551" s="666" t="s">
        <v>2264</v>
      </c>
      <c r="L551" s="668">
        <v>61.892383703467942</v>
      </c>
      <c r="M551" s="668">
        <v>4</v>
      </c>
      <c r="N551" s="669">
        <v>247.56953481387177</v>
      </c>
    </row>
    <row r="552" spans="1:14" ht="14.4" customHeight="1" x14ac:dyDescent="0.3">
      <c r="A552" s="664" t="s">
        <v>548</v>
      </c>
      <c r="B552" s="665" t="s">
        <v>549</v>
      </c>
      <c r="C552" s="666" t="s">
        <v>561</v>
      </c>
      <c r="D552" s="667" t="s">
        <v>2806</v>
      </c>
      <c r="E552" s="666" t="s">
        <v>567</v>
      </c>
      <c r="F552" s="667" t="s">
        <v>2808</v>
      </c>
      <c r="G552" s="666" t="s">
        <v>610</v>
      </c>
      <c r="H552" s="666" t="s">
        <v>843</v>
      </c>
      <c r="I552" s="666" t="s">
        <v>844</v>
      </c>
      <c r="J552" s="666" t="s">
        <v>845</v>
      </c>
      <c r="K552" s="666" t="s">
        <v>846</v>
      </c>
      <c r="L552" s="668">
        <v>73.659684709749754</v>
      </c>
      <c r="M552" s="668">
        <v>4</v>
      </c>
      <c r="N552" s="669">
        <v>294.63873883899902</v>
      </c>
    </row>
    <row r="553" spans="1:14" ht="14.4" customHeight="1" x14ac:dyDescent="0.3">
      <c r="A553" s="664" t="s">
        <v>548</v>
      </c>
      <c r="B553" s="665" t="s">
        <v>549</v>
      </c>
      <c r="C553" s="666" t="s">
        <v>561</v>
      </c>
      <c r="D553" s="667" t="s">
        <v>2806</v>
      </c>
      <c r="E553" s="666" t="s">
        <v>567</v>
      </c>
      <c r="F553" s="667" t="s">
        <v>2808</v>
      </c>
      <c r="G553" s="666" t="s">
        <v>610</v>
      </c>
      <c r="H553" s="666" t="s">
        <v>2265</v>
      </c>
      <c r="I553" s="666" t="s">
        <v>2266</v>
      </c>
      <c r="J553" s="666" t="s">
        <v>1142</v>
      </c>
      <c r="K553" s="666" t="s">
        <v>2267</v>
      </c>
      <c r="L553" s="668">
        <v>215.0060133904029</v>
      </c>
      <c r="M553" s="668">
        <v>7</v>
      </c>
      <c r="N553" s="669">
        <v>1505.0420937328204</v>
      </c>
    </row>
    <row r="554" spans="1:14" ht="14.4" customHeight="1" x14ac:dyDescent="0.3">
      <c r="A554" s="664" t="s">
        <v>548</v>
      </c>
      <c r="B554" s="665" t="s">
        <v>549</v>
      </c>
      <c r="C554" s="666" t="s">
        <v>561</v>
      </c>
      <c r="D554" s="667" t="s">
        <v>2806</v>
      </c>
      <c r="E554" s="666" t="s">
        <v>567</v>
      </c>
      <c r="F554" s="667" t="s">
        <v>2808</v>
      </c>
      <c r="G554" s="666" t="s">
        <v>610</v>
      </c>
      <c r="H554" s="666" t="s">
        <v>862</v>
      </c>
      <c r="I554" s="666" t="s">
        <v>863</v>
      </c>
      <c r="J554" s="666" t="s">
        <v>864</v>
      </c>
      <c r="K554" s="666" t="s">
        <v>865</v>
      </c>
      <c r="L554" s="668">
        <v>117.40975709484177</v>
      </c>
      <c r="M554" s="668">
        <v>14</v>
      </c>
      <c r="N554" s="669">
        <v>1643.7365993277847</v>
      </c>
    </row>
    <row r="555" spans="1:14" ht="14.4" customHeight="1" x14ac:dyDescent="0.3">
      <c r="A555" s="664" t="s">
        <v>548</v>
      </c>
      <c r="B555" s="665" t="s">
        <v>549</v>
      </c>
      <c r="C555" s="666" t="s">
        <v>561</v>
      </c>
      <c r="D555" s="667" t="s">
        <v>2806</v>
      </c>
      <c r="E555" s="666" t="s">
        <v>567</v>
      </c>
      <c r="F555" s="667" t="s">
        <v>2808</v>
      </c>
      <c r="G555" s="666" t="s">
        <v>610</v>
      </c>
      <c r="H555" s="666" t="s">
        <v>881</v>
      </c>
      <c r="I555" s="666" t="s">
        <v>882</v>
      </c>
      <c r="J555" s="666" t="s">
        <v>883</v>
      </c>
      <c r="K555" s="666" t="s">
        <v>884</v>
      </c>
      <c r="L555" s="668">
        <v>94.740006949902636</v>
      </c>
      <c r="M555" s="668">
        <v>33</v>
      </c>
      <c r="N555" s="669">
        <v>3126.420229346787</v>
      </c>
    </row>
    <row r="556" spans="1:14" ht="14.4" customHeight="1" x14ac:dyDescent="0.3">
      <c r="A556" s="664" t="s">
        <v>548</v>
      </c>
      <c r="B556" s="665" t="s">
        <v>549</v>
      </c>
      <c r="C556" s="666" t="s">
        <v>561</v>
      </c>
      <c r="D556" s="667" t="s">
        <v>2806</v>
      </c>
      <c r="E556" s="666" t="s">
        <v>567</v>
      </c>
      <c r="F556" s="667" t="s">
        <v>2808</v>
      </c>
      <c r="G556" s="666" t="s">
        <v>610</v>
      </c>
      <c r="H556" s="666" t="s">
        <v>2268</v>
      </c>
      <c r="I556" s="666" t="s">
        <v>2269</v>
      </c>
      <c r="J556" s="666" t="s">
        <v>2270</v>
      </c>
      <c r="K556" s="666" t="s">
        <v>2271</v>
      </c>
      <c r="L556" s="668">
        <v>63.58</v>
      </c>
      <c r="M556" s="668">
        <v>2</v>
      </c>
      <c r="N556" s="669">
        <v>127.16</v>
      </c>
    </row>
    <row r="557" spans="1:14" ht="14.4" customHeight="1" x14ac:dyDescent="0.3">
      <c r="A557" s="664" t="s">
        <v>548</v>
      </c>
      <c r="B557" s="665" t="s">
        <v>549</v>
      </c>
      <c r="C557" s="666" t="s">
        <v>561</v>
      </c>
      <c r="D557" s="667" t="s">
        <v>2806</v>
      </c>
      <c r="E557" s="666" t="s">
        <v>567</v>
      </c>
      <c r="F557" s="667" t="s">
        <v>2808</v>
      </c>
      <c r="G557" s="666" t="s">
        <v>610</v>
      </c>
      <c r="H557" s="666" t="s">
        <v>2272</v>
      </c>
      <c r="I557" s="666" t="s">
        <v>2273</v>
      </c>
      <c r="J557" s="666" t="s">
        <v>2274</v>
      </c>
      <c r="K557" s="666" t="s">
        <v>2275</v>
      </c>
      <c r="L557" s="668">
        <v>112.28000000000007</v>
      </c>
      <c r="M557" s="668">
        <v>2</v>
      </c>
      <c r="N557" s="669">
        <v>224.56000000000014</v>
      </c>
    </row>
    <row r="558" spans="1:14" ht="14.4" customHeight="1" x14ac:dyDescent="0.3">
      <c r="A558" s="664" t="s">
        <v>548</v>
      </c>
      <c r="B558" s="665" t="s">
        <v>549</v>
      </c>
      <c r="C558" s="666" t="s">
        <v>561</v>
      </c>
      <c r="D558" s="667" t="s">
        <v>2806</v>
      </c>
      <c r="E558" s="666" t="s">
        <v>567</v>
      </c>
      <c r="F558" s="667" t="s">
        <v>2808</v>
      </c>
      <c r="G558" s="666" t="s">
        <v>610</v>
      </c>
      <c r="H558" s="666" t="s">
        <v>889</v>
      </c>
      <c r="I558" s="666" t="s">
        <v>890</v>
      </c>
      <c r="J558" s="666" t="s">
        <v>891</v>
      </c>
      <c r="K558" s="666" t="s">
        <v>892</v>
      </c>
      <c r="L558" s="668">
        <v>126.35999999999994</v>
      </c>
      <c r="M558" s="668">
        <v>1</v>
      </c>
      <c r="N558" s="669">
        <v>126.35999999999994</v>
      </c>
    </row>
    <row r="559" spans="1:14" ht="14.4" customHeight="1" x14ac:dyDescent="0.3">
      <c r="A559" s="664" t="s">
        <v>548</v>
      </c>
      <c r="B559" s="665" t="s">
        <v>549</v>
      </c>
      <c r="C559" s="666" t="s">
        <v>561</v>
      </c>
      <c r="D559" s="667" t="s">
        <v>2806</v>
      </c>
      <c r="E559" s="666" t="s">
        <v>567</v>
      </c>
      <c r="F559" s="667" t="s">
        <v>2808</v>
      </c>
      <c r="G559" s="666" t="s">
        <v>610</v>
      </c>
      <c r="H559" s="666" t="s">
        <v>2276</v>
      </c>
      <c r="I559" s="666" t="s">
        <v>2277</v>
      </c>
      <c r="J559" s="666" t="s">
        <v>2278</v>
      </c>
      <c r="K559" s="666" t="s">
        <v>2279</v>
      </c>
      <c r="L559" s="668">
        <v>123.62000000000009</v>
      </c>
      <c r="M559" s="668">
        <v>1</v>
      </c>
      <c r="N559" s="669">
        <v>123.62000000000009</v>
      </c>
    </row>
    <row r="560" spans="1:14" ht="14.4" customHeight="1" x14ac:dyDescent="0.3">
      <c r="A560" s="664" t="s">
        <v>548</v>
      </c>
      <c r="B560" s="665" t="s">
        <v>549</v>
      </c>
      <c r="C560" s="666" t="s">
        <v>561</v>
      </c>
      <c r="D560" s="667" t="s">
        <v>2806</v>
      </c>
      <c r="E560" s="666" t="s">
        <v>567</v>
      </c>
      <c r="F560" s="667" t="s">
        <v>2808</v>
      </c>
      <c r="G560" s="666" t="s">
        <v>610</v>
      </c>
      <c r="H560" s="666" t="s">
        <v>893</v>
      </c>
      <c r="I560" s="666" t="s">
        <v>894</v>
      </c>
      <c r="J560" s="666" t="s">
        <v>895</v>
      </c>
      <c r="K560" s="666" t="s">
        <v>896</v>
      </c>
      <c r="L560" s="668">
        <v>141.37025641025645</v>
      </c>
      <c r="M560" s="668">
        <v>39</v>
      </c>
      <c r="N560" s="669">
        <v>5513.4400000000014</v>
      </c>
    </row>
    <row r="561" spans="1:14" ht="14.4" customHeight="1" x14ac:dyDescent="0.3">
      <c r="A561" s="664" t="s">
        <v>548</v>
      </c>
      <c r="B561" s="665" t="s">
        <v>549</v>
      </c>
      <c r="C561" s="666" t="s">
        <v>561</v>
      </c>
      <c r="D561" s="667" t="s">
        <v>2806</v>
      </c>
      <c r="E561" s="666" t="s">
        <v>567</v>
      </c>
      <c r="F561" s="667" t="s">
        <v>2808</v>
      </c>
      <c r="G561" s="666" t="s">
        <v>610</v>
      </c>
      <c r="H561" s="666" t="s">
        <v>897</v>
      </c>
      <c r="I561" s="666" t="s">
        <v>898</v>
      </c>
      <c r="J561" s="666" t="s">
        <v>744</v>
      </c>
      <c r="K561" s="666" t="s">
        <v>899</v>
      </c>
      <c r="L561" s="668">
        <v>44.476675738622397</v>
      </c>
      <c r="M561" s="668">
        <v>12</v>
      </c>
      <c r="N561" s="669">
        <v>533.72010886346879</v>
      </c>
    </row>
    <row r="562" spans="1:14" ht="14.4" customHeight="1" x14ac:dyDescent="0.3">
      <c r="A562" s="664" t="s">
        <v>548</v>
      </c>
      <c r="B562" s="665" t="s">
        <v>549</v>
      </c>
      <c r="C562" s="666" t="s">
        <v>561</v>
      </c>
      <c r="D562" s="667" t="s">
        <v>2806</v>
      </c>
      <c r="E562" s="666" t="s">
        <v>567</v>
      </c>
      <c r="F562" s="667" t="s">
        <v>2808</v>
      </c>
      <c r="G562" s="666" t="s">
        <v>610</v>
      </c>
      <c r="H562" s="666" t="s">
        <v>900</v>
      </c>
      <c r="I562" s="666" t="s">
        <v>901</v>
      </c>
      <c r="J562" s="666" t="s">
        <v>902</v>
      </c>
      <c r="K562" s="666" t="s">
        <v>903</v>
      </c>
      <c r="L562" s="668">
        <v>128.63258524947227</v>
      </c>
      <c r="M562" s="668">
        <v>16</v>
      </c>
      <c r="N562" s="669">
        <v>2058.1213639915563</v>
      </c>
    </row>
    <row r="563" spans="1:14" ht="14.4" customHeight="1" x14ac:dyDescent="0.3">
      <c r="A563" s="664" t="s">
        <v>548</v>
      </c>
      <c r="B563" s="665" t="s">
        <v>549</v>
      </c>
      <c r="C563" s="666" t="s">
        <v>561</v>
      </c>
      <c r="D563" s="667" t="s">
        <v>2806</v>
      </c>
      <c r="E563" s="666" t="s">
        <v>567</v>
      </c>
      <c r="F563" s="667" t="s">
        <v>2808</v>
      </c>
      <c r="G563" s="666" t="s">
        <v>610</v>
      </c>
      <c r="H563" s="666" t="s">
        <v>904</v>
      </c>
      <c r="I563" s="666" t="s">
        <v>905</v>
      </c>
      <c r="J563" s="666" t="s">
        <v>906</v>
      </c>
      <c r="K563" s="666" t="s">
        <v>907</v>
      </c>
      <c r="L563" s="668">
        <v>86.13666666666667</v>
      </c>
      <c r="M563" s="668">
        <v>9</v>
      </c>
      <c r="N563" s="669">
        <v>775.23</v>
      </c>
    </row>
    <row r="564" spans="1:14" ht="14.4" customHeight="1" x14ac:dyDescent="0.3">
      <c r="A564" s="664" t="s">
        <v>548</v>
      </c>
      <c r="B564" s="665" t="s">
        <v>549</v>
      </c>
      <c r="C564" s="666" t="s">
        <v>561</v>
      </c>
      <c r="D564" s="667" t="s">
        <v>2806</v>
      </c>
      <c r="E564" s="666" t="s">
        <v>567</v>
      </c>
      <c r="F564" s="667" t="s">
        <v>2808</v>
      </c>
      <c r="G564" s="666" t="s">
        <v>610</v>
      </c>
      <c r="H564" s="666" t="s">
        <v>2280</v>
      </c>
      <c r="I564" s="666" t="s">
        <v>2281</v>
      </c>
      <c r="J564" s="666" t="s">
        <v>2282</v>
      </c>
      <c r="K564" s="666" t="s">
        <v>2283</v>
      </c>
      <c r="L564" s="668">
        <v>48.68</v>
      </c>
      <c r="M564" s="668">
        <v>7</v>
      </c>
      <c r="N564" s="669">
        <v>340.76</v>
      </c>
    </row>
    <row r="565" spans="1:14" ht="14.4" customHeight="1" x14ac:dyDescent="0.3">
      <c r="A565" s="664" t="s">
        <v>548</v>
      </c>
      <c r="B565" s="665" t="s">
        <v>549</v>
      </c>
      <c r="C565" s="666" t="s">
        <v>561</v>
      </c>
      <c r="D565" s="667" t="s">
        <v>2806</v>
      </c>
      <c r="E565" s="666" t="s">
        <v>567</v>
      </c>
      <c r="F565" s="667" t="s">
        <v>2808</v>
      </c>
      <c r="G565" s="666" t="s">
        <v>610</v>
      </c>
      <c r="H565" s="666" t="s">
        <v>908</v>
      </c>
      <c r="I565" s="666" t="s">
        <v>908</v>
      </c>
      <c r="J565" s="666" t="s">
        <v>748</v>
      </c>
      <c r="K565" s="666" t="s">
        <v>909</v>
      </c>
      <c r="L565" s="668">
        <v>108.24980316164992</v>
      </c>
      <c r="M565" s="668">
        <v>5</v>
      </c>
      <c r="N565" s="669">
        <v>541.24901580824962</v>
      </c>
    </row>
    <row r="566" spans="1:14" ht="14.4" customHeight="1" x14ac:dyDescent="0.3">
      <c r="A566" s="664" t="s">
        <v>548</v>
      </c>
      <c r="B566" s="665" t="s">
        <v>549</v>
      </c>
      <c r="C566" s="666" t="s">
        <v>561</v>
      </c>
      <c r="D566" s="667" t="s">
        <v>2806</v>
      </c>
      <c r="E566" s="666" t="s">
        <v>567</v>
      </c>
      <c r="F566" s="667" t="s">
        <v>2808</v>
      </c>
      <c r="G566" s="666" t="s">
        <v>610</v>
      </c>
      <c r="H566" s="666" t="s">
        <v>914</v>
      </c>
      <c r="I566" s="666" t="s">
        <v>915</v>
      </c>
      <c r="J566" s="666" t="s">
        <v>912</v>
      </c>
      <c r="K566" s="666" t="s">
        <v>916</v>
      </c>
      <c r="L566" s="668">
        <v>210.07858238304979</v>
      </c>
      <c r="M566" s="668">
        <v>14</v>
      </c>
      <c r="N566" s="669">
        <v>2941.1001533626973</v>
      </c>
    </row>
    <row r="567" spans="1:14" ht="14.4" customHeight="1" x14ac:dyDescent="0.3">
      <c r="A567" s="664" t="s">
        <v>548</v>
      </c>
      <c r="B567" s="665" t="s">
        <v>549</v>
      </c>
      <c r="C567" s="666" t="s">
        <v>561</v>
      </c>
      <c r="D567" s="667" t="s">
        <v>2806</v>
      </c>
      <c r="E567" s="666" t="s">
        <v>567</v>
      </c>
      <c r="F567" s="667" t="s">
        <v>2808</v>
      </c>
      <c r="G567" s="666" t="s">
        <v>610</v>
      </c>
      <c r="H567" s="666" t="s">
        <v>917</v>
      </c>
      <c r="I567" s="666" t="s">
        <v>918</v>
      </c>
      <c r="J567" s="666" t="s">
        <v>919</v>
      </c>
      <c r="K567" s="666" t="s">
        <v>920</v>
      </c>
      <c r="L567" s="668">
        <v>375.79996368789898</v>
      </c>
      <c r="M567" s="668">
        <v>133</v>
      </c>
      <c r="N567" s="669">
        <v>49981.395170490563</v>
      </c>
    </row>
    <row r="568" spans="1:14" ht="14.4" customHeight="1" x14ac:dyDescent="0.3">
      <c r="A568" s="664" t="s">
        <v>548</v>
      </c>
      <c r="B568" s="665" t="s">
        <v>549</v>
      </c>
      <c r="C568" s="666" t="s">
        <v>561</v>
      </c>
      <c r="D568" s="667" t="s">
        <v>2806</v>
      </c>
      <c r="E568" s="666" t="s">
        <v>567</v>
      </c>
      <c r="F568" s="667" t="s">
        <v>2808</v>
      </c>
      <c r="G568" s="666" t="s">
        <v>610</v>
      </c>
      <c r="H568" s="666" t="s">
        <v>2284</v>
      </c>
      <c r="I568" s="666" t="s">
        <v>2285</v>
      </c>
      <c r="J568" s="666" t="s">
        <v>2286</v>
      </c>
      <c r="K568" s="666" t="s">
        <v>1832</v>
      </c>
      <c r="L568" s="668">
        <v>39.289633766376284</v>
      </c>
      <c r="M568" s="668">
        <v>2</v>
      </c>
      <c r="N568" s="669">
        <v>78.579267532752567</v>
      </c>
    </row>
    <row r="569" spans="1:14" ht="14.4" customHeight="1" x14ac:dyDescent="0.3">
      <c r="A569" s="664" t="s">
        <v>548</v>
      </c>
      <c r="B569" s="665" t="s">
        <v>549</v>
      </c>
      <c r="C569" s="666" t="s">
        <v>561</v>
      </c>
      <c r="D569" s="667" t="s">
        <v>2806</v>
      </c>
      <c r="E569" s="666" t="s">
        <v>567</v>
      </c>
      <c r="F569" s="667" t="s">
        <v>2808</v>
      </c>
      <c r="G569" s="666" t="s">
        <v>610</v>
      </c>
      <c r="H569" s="666" t="s">
        <v>929</v>
      </c>
      <c r="I569" s="666" t="s">
        <v>930</v>
      </c>
      <c r="J569" s="666" t="s">
        <v>931</v>
      </c>
      <c r="K569" s="666" t="s">
        <v>932</v>
      </c>
      <c r="L569" s="668">
        <v>129.88</v>
      </c>
      <c r="M569" s="668">
        <v>1</v>
      </c>
      <c r="N569" s="669">
        <v>129.88</v>
      </c>
    </row>
    <row r="570" spans="1:14" ht="14.4" customHeight="1" x14ac:dyDescent="0.3">
      <c r="A570" s="664" t="s">
        <v>548</v>
      </c>
      <c r="B570" s="665" t="s">
        <v>549</v>
      </c>
      <c r="C570" s="666" t="s">
        <v>561</v>
      </c>
      <c r="D570" s="667" t="s">
        <v>2806</v>
      </c>
      <c r="E570" s="666" t="s">
        <v>567</v>
      </c>
      <c r="F570" s="667" t="s">
        <v>2808</v>
      </c>
      <c r="G570" s="666" t="s">
        <v>610</v>
      </c>
      <c r="H570" s="666" t="s">
        <v>936</v>
      </c>
      <c r="I570" s="666" t="s">
        <v>937</v>
      </c>
      <c r="J570" s="666" t="s">
        <v>938</v>
      </c>
      <c r="K570" s="666" t="s">
        <v>939</v>
      </c>
      <c r="L570" s="668">
        <v>60.3</v>
      </c>
      <c r="M570" s="668">
        <v>2</v>
      </c>
      <c r="N570" s="669">
        <v>120.6</v>
      </c>
    </row>
    <row r="571" spans="1:14" ht="14.4" customHeight="1" x14ac:dyDescent="0.3">
      <c r="A571" s="664" t="s">
        <v>548</v>
      </c>
      <c r="B571" s="665" t="s">
        <v>549</v>
      </c>
      <c r="C571" s="666" t="s">
        <v>561</v>
      </c>
      <c r="D571" s="667" t="s">
        <v>2806</v>
      </c>
      <c r="E571" s="666" t="s">
        <v>567</v>
      </c>
      <c r="F571" s="667" t="s">
        <v>2808</v>
      </c>
      <c r="G571" s="666" t="s">
        <v>610</v>
      </c>
      <c r="H571" s="666" t="s">
        <v>944</v>
      </c>
      <c r="I571" s="666" t="s">
        <v>945</v>
      </c>
      <c r="J571" s="666" t="s">
        <v>946</v>
      </c>
      <c r="K571" s="666" t="s">
        <v>947</v>
      </c>
      <c r="L571" s="668">
        <v>219.9195268507446</v>
      </c>
      <c r="M571" s="668">
        <v>191</v>
      </c>
      <c r="N571" s="669">
        <v>42004.629628492221</v>
      </c>
    </row>
    <row r="572" spans="1:14" ht="14.4" customHeight="1" x14ac:dyDescent="0.3">
      <c r="A572" s="664" t="s">
        <v>548</v>
      </c>
      <c r="B572" s="665" t="s">
        <v>549</v>
      </c>
      <c r="C572" s="666" t="s">
        <v>561</v>
      </c>
      <c r="D572" s="667" t="s">
        <v>2806</v>
      </c>
      <c r="E572" s="666" t="s">
        <v>567</v>
      </c>
      <c r="F572" s="667" t="s">
        <v>2808</v>
      </c>
      <c r="G572" s="666" t="s">
        <v>610</v>
      </c>
      <c r="H572" s="666" t="s">
        <v>954</v>
      </c>
      <c r="I572" s="666" t="s">
        <v>955</v>
      </c>
      <c r="J572" s="666" t="s">
        <v>956</v>
      </c>
      <c r="K572" s="666" t="s">
        <v>957</v>
      </c>
      <c r="L572" s="668">
        <v>161.29407644054126</v>
      </c>
      <c r="M572" s="668">
        <v>51</v>
      </c>
      <c r="N572" s="669">
        <v>8225.9978984676036</v>
      </c>
    </row>
    <row r="573" spans="1:14" ht="14.4" customHeight="1" x14ac:dyDescent="0.3">
      <c r="A573" s="664" t="s">
        <v>548</v>
      </c>
      <c r="B573" s="665" t="s">
        <v>549</v>
      </c>
      <c r="C573" s="666" t="s">
        <v>561</v>
      </c>
      <c r="D573" s="667" t="s">
        <v>2806</v>
      </c>
      <c r="E573" s="666" t="s">
        <v>567</v>
      </c>
      <c r="F573" s="667" t="s">
        <v>2808</v>
      </c>
      <c r="G573" s="666" t="s">
        <v>610</v>
      </c>
      <c r="H573" s="666" t="s">
        <v>2287</v>
      </c>
      <c r="I573" s="666" t="s">
        <v>952</v>
      </c>
      <c r="J573" s="666" t="s">
        <v>2288</v>
      </c>
      <c r="K573" s="666"/>
      <c r="L573" s="668">
        <v>145.24475297803585</v>
      </c>
      <c r="M573" s="668">
        <v>11</v>
      </c>
      <c r="N573" s="669">
        <v>1597.6922827583944</v>
      </c>
    </row>
    <row r="574" spans="1:14" ht="14.4" customHeight="1" x14ac:dyDescent="0.3">
      <c r="A574" s="664" t="s">
        <v>548</v>
      </c>
      <c r="B574" s="665" t="s">
        <v>549</v>
      </c>
      <c r="C574" s="666" t="s">
        <v>561</v>
      </c>
      <c r="D574" s="667" t="s">
        <v>2806</v>
      </c>
      <c r="E574" s="666" t="s">
        <v>567</v>
      </c>
      <c r="F574" s="667" t="s">
        <v>2808</v>
      </c>
      <c r="G574" s="666" t="s">
        <v>610</v>
      </c>
      <c r="H574" s="666" t="s">
        <v>962</v>
      </c>
      <c r="I574" s="666" t="s">
        <v>952</v>
      </c>
      <c r="J574" s="666" t="s">
        <v>963</v>
      </c>
      <c r="K574" s="666"/>
      <c r="L574" s="668">
        <v>98.09948163175514</v>
      </c>
      <c r="M574" s="668">
        <v>54</v>
      </c>
      <c r="N574" s="669">
        <v>5297.3720081147776</v>
      </c>
    </row>
    <row r="575" spans="1:14" ht="14.4" customHeight="1" x14ac:dyDescent="0.3">
      <c r="A575" s="664" t="s">
        <v>548</v>
      </c>
      <c r="B575" s="665" t="s">
        <v>549</v>
      </c>
      <c r="C575" s="666" t="s">
        <v>561</v>
      </c>
      <c r="D575" s="667" t="s">
        <v>2806</v>
      </c>
      <c r="E575" s="666" t="s">
        <v>567</v>
      </c>
      <c r="F575" s="667" t="s">
        <v>2808</v>
      </c>
      <c r="G575" s="666" t="s">
        <v>610</v>
      </c>
      <c r="H575" s="666" t="s">
        <v>964</v>
      </c>
      <c r="I575" s="666" t="s">
        <v>965</v>
      </c>
      <c r="J575" s="666" t="s">
        <v>966</v>
      </c>
      <c r="K575" s="666" t="s">
        <v>967</v>
      </c>
      <c r="L575" s="668">
        <v>69.975151572896522</v>
      </c>
      <c r="M575" s="668">
        <v>41</v>
      </c>
      <c r="N575" s="669">
        <v>2868.9812144887574</v>
      </c>
    </row>
    <row r="576" spans="1:14" ht="14.4" customHeight="1" x14ac:dyDescent="0.3">
      <c r="A576" s="664" t="s">
        <v>548</v>
      </c>
      <c r="B576" s="665" t="s">
        <v>549</v>
      </c>
      <c r="C576" s="666" t="s">
        <v>561</v>
      </c>
      <c r="D576" s="667" t="s">
        <v>2806</v>
      </c>
      <c r="E576" s="666" t="s">
        <v>567</v>
      </c>
      <c r="F576" s="667" t="s">
        <v>2808</v>
      </c>
      <c r="G576" s="666" t="s">
        <v>610</v>
      </c>
      <c r="H576" s="666" t="s">
        <v>972</v>
      </c>
      <c r="I576" s="666" t="s">
        <v>952</v>
      </c>
      <c r="J576" s="666" t="s">
        <v>973</v>
      </c>
      <c r="K576" s="666" t="s">
        <v>974</v>
      </c>
      <c r="L576" s="668">
        <v>1377.5093333333334</v>
      </c>
      <c r="M576" s="668">
        <v>3</v>
      </c>
      <c r="N576" s="669">
        <v>4132.5280000000002</v>
      </c>
    </row>
    <row r="577" spans="1:14" ht="14.4" customHeight="1" x14ac:dyDescent="0.3">
      <c r="A577" s="664" t="s">
        <v>548</v>
      </c>
      <c r="B577" s="665" t="s">
        <v>549</v>
      </c>
      <c r="C577" s="666" t="s">
        <v>561</v>
      </c>
      <c r="D577" s="667" t="s">
        <v>2806</v>
      </c>
      <c r="E577" s="666" t="s">
        <v>567</v>
      </c>
      <c r="F577" s="667" t="s">
        <v>2808</v>
      </c>
      <c r="G577" s="666" t="s">
        <v>610</v>
      </c>
      <c r="H577" s="666" t="s">
        <v>975</v>
      </c>
      <c r="I577" s="666" t="s">
        <v>976</v>
      </c>
      <c r="J577" s="666" t="s">
        <v>942</v>
      </c>
      <c r="K577" s="666" t="s">
        <v>977</v>
      </c>
      <c r="L577" s="668">
        <v>58.249999880407877</v>
      </c>
      <c r="M577" s="668">
        <v>22</v>
      </c>
      <c r="N577" s="669">
        <v>1281.4999973689733</v>
      </c>
    </row>
    <row r="578" spans="1:14" ht="14.4" customHeight="1" x14ac:dyDescent="0.3">
      <c r="A578" s="664" t="s">
        <v>548</v>
      </c>
      <c r="B578" s="665" t="s">
        <v>549</v>
      </c>
      <c r="C578" s="666" t="s">
        <v>561</v>
      </c>
      <c r="D578" s="667" t="s">
        <v>2806</v>
      </c>
      <c r="E578" s="666" t="s">
        <v>567</v>
      </c>
      <c r="F578" s="667" t="s">
        <v>2808</v>
      </c>
      <c r="G578" s="666" t="s">
        <v>610</v>
      </c>
      <c r="H578" s="666" t="s">
        <v>998</v>
      </c>
      <c r="I578" s="666" t="s">
        <v>999</v>
      </c>
      <c r="J578" s="666" t="s">
        <v>1000</v>
      </c>
      <c r="K578" s="666"/>
      <c r="L578" s="668">
        <v>132.28388822956745</v>
      </c>
      <c r="M578" s="668">
        <v>233</v>
      </c>
      <c r="N578" s="669">
        <v>30822.145957489218</v>
      </c>
    </row>
    <row r="579" spans="1:14" ht="14.4" customHeight="1" x14ac:dyDescent="0.3">
      <c r="A579" s="664" t="s">
        <v>548</v>
      </c>
      <c r="B579" s="665" t="s">
        <v>549</v>
      </c>
      <c r="C579" s="666" t="s">
        <v>561</v>
      </c>
      <c r="D579" s="667" t="s">
        <v>2806</v>
      </c>
      <c r="E579" s="666" t="s">
        <v>567</v>
      </c>
      <c r="F579" s="667" t="s">
        <v>2808</v>
      </c>
      <c r="G579" s="666" t="s">
        <v>610</v>
      </c>
      <c r="H579" s="666" t="s">
        <v>1005</v>
      </c>
      <c r="I579" s="666" t="s">
        <v>1006</v>
      </c>
      <c r="J579" s="666" t="s">
        <v>1007</v>
      </c>
      <c r="K579" s="666" t="s">
        <v>1008</v>
      </c>
      <c r="L579" s="668">
        <v>638.45000000000005</v>
      </c>
      <c r="M579" s="668">
        <v>1</v>
      </c>
      <c r="N579" s="669">
        <v>638.45000000000005</v>
      </c>
    </row>
    <row r="580" spans="1:14" ht="14.4" customHeight="1" x14ac:dyDescent="0.3">
      <c r="A580" s="664" t="s">
        <v>548</v>
      </c>
      <c r="B580" s="665" t="s">
        <v>549</v>
      </c>
      <c r="C580" s="666" t="s">
        <v>561</v>
      </c>
      <c r="D580" s="667" t="s">
        <v>2806</v>
      </c>
      <c r="E580" s="666" t="s">
        <v>567</v>
      </c>
      <c r="F580" s="667" t="s">
        <v>2808</v>
      </c>
      <c r="G580" s="666" t="s">
        <v>610</v>
      </c>
      <c r="H580" s="666" t="s">
        <v>2289</v>
      </c>
      <c r="I580" s="666" t="s">
        <v>2290</v>
      </c>
      <c r="J580" s="666" t="s">
        <v>2291</v>
      </c>
      <c r="K580" s="666" t="s">
        <v>2292</v>
      </c>
      <c r="L580" s="668">
        <v>761.0569999999999</v>
      </c>
      <c r="M580" s="668">
        <v>6</v>
      </c>
      <c r="N580" s="669">
        <v>4566.3419999999996</v>
      </c>
    </row>
    <row r="581" spans="1:14" ht="14.4" customHeight="1" x14ac:dyDescent="0.3">
      <c r="A581" s="664" t="s">
        <v>548</v>
      </c>
      <c r="B581" s="665" t="s">
        <v>549</v>
      </c>
      <c r="C581" s="666" t="s">
        <v>561</v>
      </c>
      <c r="D581" s="667" t="s">
        <v>2806</v>
      </c>
      <c r="E581" s="666" t="s">
        <v>567</v>
      </c>
      <c r="F581" s="667" t="s">
        <v>2808</v>
      </c>
      <c r="G581" s="666" t="s">
        <v>610</v>
      </c>
      <c r="H581" s="666" t="s">
        <v>1025</v>
      </c>
      <c r="I581" s="666" t="s">
        <v>1026</v>
      </c>
      <c r="J581" s="666" t="s">
        <v>823</v>
      </c>
      <c r="K581" s="666" t="s">
        <v>1027</v>
      </c>
      <c r="L581" s="668">
        <v>61.863130739170892</v>
      </c>
      <c r="M581" s="668">
        <v>164</v>
      </c>
      <c r="N581" s="669">
        <v>10145.553441224027</v>
      </c>
    </row>
    <row r="582" spans="1:14" ht="14.4" customHeight="1" x14ac:dyDescent="0.3">
      <c r="A582" s="664" t="s">
        <v>548</v>
      </c>
      <c r="B582" s="665" t="s">
        <v>549</v>
      </c>
      <c r="C582" s="666" t="s">
        <v>561</v>
      </c>
      <c r="D582" s="667" t="s">
        <v>2806</v>
      </c>
      <c r="E582" s="666" t="s">
        <v>567</v>
      </c>
      <c r="F582" s="667" t="s">
        <v>2808</v>
      </c>
      <c r="G582" s="666" t="s">
        <v>610</v>
      </c>
      <c r="H582" s="666" t="s">
        <v>1028</v>
      </c>
      <c r="I582" s="666" t="s">
        <v>1029</v>
      </c>
      <c r="J582" s="666" t="s">
        <v>931</v>
      </c>
      <c r="K582" s="666" t="s">
        <v>1030</v>
      </c>
      <c r="L582" s="668">
        <v>257.18000000000006</v>
      </c>
      <c r="M582" s="668">
        <v>2</v>
      </c>
      <c r="N582" s="669">
        <v>514.36000000000013</v>
      </c>
    </row>
    <row r="583" spans="1:14" ht="14.4" customHeight="1" x14ac:dyDescent="0.3">
      <c r="A583" s="664" t="s">
        <v>548</v>
      </c>
      <c r="B583" s="665" t="s">
        <v>549</v>
      </c>
      <c r="C583" s="666" t="s">
        <v>561</v>
      </c>
      <c r="D583" s="667" t="s">
        <v>2806</v>
      </c>
      <c r="E583" s="666" t="s">
        <v>567</v>
      </c>
      <c r="F583" s="667" t="s">
        <v>2808</v>
      </c>
      <c r="G583" s="666" t="s">
        <v>610</v>
      </c>
      <c r="H583" s="666" t="s">
        <v>1034</v>
      </c>
      <c r="I583" s="666" t="s">
        <v>1035</v>
      </c>
      <c r="J583" s="666" t="s">
        <v>1036</v>
      </c>
      <c r="K583" s="666" t="s">
        <v>1037</v>
      </c>
      <c r="L583" s="668">
        <v>100.17999999999999</v>
      </c>
      <c r="M583" s="668">
        <v>2</v>
      </c>
      <c r="N583" s="669">
        <v>200.35999999999999</v>
      </c>
    </row>
    <row r="584" spans="1:14" ht="14.4" customHeight="1" x14ac:dyDescent="0.3">
      <c r="A584" s="664" t="s">
        <v>548</v>
      </c>
      <c r="B584" s="665" t="s">
        <v>549</v>
      </c>
      <c r="C584" s="666" t="s">
        <v>561</v>
      </c>
      <c r="D584" s="667" t="s">
        <v>2806</v>
      </c>
      <c r="E584" s="666" t="s">
        <v>567</v>
      </c>
      <c r="F584" s="667" t="s">
        <v>2808</v>
      </c>
      <c r="G584" s="666" t="s">
        <v>610</v>
      </c>
      <c r="H584" s="666" t="s">
        <v>1041</v>
      </c>
      <c r="I584" s="666" t="s">
        <v>1042</v>
      </c>
      <c r="J584" s="666" t="s">
        <v>1043</v>
      </c>
      <c r="K584" s="666" t="s">
        <v>1044</v>
      </c>
      <c r="L584" s="668">
        <v>185.83000000000007</v>
      </c>
      <c r="M584" s="668">
        <v>2</v>
      </c>
      <c r="N584" s="669">
        <v>371.66000000000014</v>
      </c>
    </row>
    <row r="585" spans="1:14" ht="14.4" customHeight="1" x14ac:dyDescent="0.3">
      <c r="A585" s="664" t="s">
        <v>548</v>
      </c>
      <c r="B585" s="665" t="s">
        <v>549</v>
      </c>
      <c r="C585" s="666" t="s">
        <v>561</v>
      </c>
      <c r="D585" s="667" t="s">
        <v>2806</v>
      </c>
      <c r="E585" s="666" t="s">
        <v>567</v>
      </c>
      <c r="F585" s="667" t="s">
        <v>2808</v>
      </c>
      <c r="G585" s="666" t="s">
        <v>610</v>
      </c>
      <c r="H585" s="666" t="s">
        <v>1052</v>
      </c>
      <c r="I585" s="666" t="s">
        <v>1053</v>
      </c>
      <c r="J585" s="666" t="s">
        <v>1054</v>
      </c>
      <c r="K585" s="666" t="s">
        <v>1055</v>
      </c>
      <c r="L585" s="668">
        <v>27.670000000000009</v>
      </c>
      <c r="M585" s="668">
        <v>1</v>
      </c>
      <c r="N585" s="669">
        <v>27.670000000000009</v>
      </c>
    </row>
    <row r="586" spans="1:14" ht="14.4" customHeight="1" x14ac:dyDescent="0.3">
      <c r="A586" s="664" t="s">
        <v>548</v>
      </c>
      <c r="B586" s="665" t="s">
        <v>549</v>
      </c>
      <c r="C586" s="666" t="s">
        <v>561</v>
      </c>
      <c r="D586" s="667" t="s">
        <v>2806</v>
      </c>
      <c r="E586" s="666" t="s">
        <v>567</v>
      </c>
      <c r="F586" s="667" t="s">
        <v>2808</v>
      </c>
      <c r="G586" s="666" t="s">
        <v>610</v>
      </c>
      <c r="H586" s="666" t="s">
        <v>2293</v>
      </c>
      <c r="I586" s="666" t="s">
        <v>952</v>
      </c>
      <c r="J586" s="666" t="s">
        <v>2294</v>
      </c>
      <c r="K586" s="666" t="s">
        <v>2295</v>
      </c>
      <c r="L586" s="668">
        <v>170.81000316481521</v>
      </c>
      <c r="M586" s="668">
        <v>46</v>
      </c>
      <c r="N586" s="669">
        <v>7857.2601455815002</v>
      </c>
    </row>
    <row r="587" spans="1:14" ht="14.4" customHeight="1" x14ac:dyDescent="0.3">
      <c r="A587" s="664" t="s">
        <v>548</v>
      </c>
      <c r="B587" s="665" t="s">
        <v>549</v>
      </c>
      <c r="C587" s="666" t="s">
        <v>561</v>
      </c>
      <c r="D587" s="667" t="s">
        <v>2806</v>
      </c>
      <c r="E587" s="666" t="s">
        <v>567</v>
      </c>
      <c r="F587" s="667" t="s">
        <v>2808</v>
      </c>
      <c r="G587" s="666" t="s">
        <v>610</v>
      </c>
      <c r="H587" s="666" t="s">
        <v>2296</v>
      </c>
      <c r="I587" s="666" t="s">
        <v>2297</v>
      </c>
      <c r="J587" s="666" t="s">
        <v>2298</v>
      </c>
      <c r="K587" s="666" t="s">
        <v>2299</v>
      </c>
      <c r="L587" s="668">
        <v>176.51351430286851</v>
      </c>
      <c r="M587" s="668">
        <v>10</v>
      </c>
      <c r="N587" s="669">
        <v>1765.1351430286852</v>
      </c>
    </row>
    <row r="588" spans="1:14" ht="14.4" customHeight="1" x14ac:dyDescent="0.3">
      <c r="A588" s="664" t="s">
        <v>548</v>
      </c>
      <c r="B588" s="665" t="s">
        <v>549</v>
      </c>
      <c r="C588" s="666" t="s">
        <v>561</v>
      </c>
      <c r="D588" s="667" t="s">
        <v>2806</v>
      </c>
      <c r="E588" s="666" t="s">
        <v>567</v>
      </c>
      <c r="F588" s="667" t="s">
        <v>2808</v>
      </c>
      <c r="G588" s="666" t="s">
        <v>610</v>
      </c>
      <c r="H588" s="666" t="s">
        <v>2227</v>
      </c>
      <c r="I588" s="666" t="s">
        <v>952</v>
      </c>
      <c r="J588" s="666" t="s">
        <v>2228</v>
      </c>
      <c r="K588" s="666"/>
      <c r="L588" s="668">
        <v>191.13197914929509</v>
      </c>
      <c r="M588" s="668">
        <v>10</v>
      </c>
      <c r="N588" s="669">
        <v>1911.319791492951</v>
      </c>
    </row>
    <row r="589" spans="1:14" ht="14.4" customHeight="1" x14ac:dyDescent="0.3">
      <c r="A589" s="664" t="s">
        <v>548</v>
      </c>
      <c r="B589" s="665" t="s">
        <v>549</v>
      </c>
      <c r="C589" s="666" t="s">
        <v>561</v>
      </c>
      <c r="D589" s="667" t="s">
        <v>2806</v>
      </c>
      <c r="E589" s="666" t="s">
        <v>567</v>
      </c>
      <c r="F589" s="667" t="s">
        <v>2808</v>
      </c>
      <c r="G589" s="666" t="s">
        <v>610</v>
      </c>
      <c r="H589" s="666" t="s">
        <v>1066</v>
      </c>
      <c r="I589" s="666" t="s">
        <v>952</v>
      </c>
      <c r="J589" s="666" t="s">
        <v>1067</v>
      </c>
      <c r="K589" s="666"/>
      <c r="L589" s="668">
        <v>162.88999999999996</v>
      </c>
      <c r="M589" s="668">
        <v>12</v>
      </c>
      <c r="N589" s="669">
        <v>1954.6799999999996</v>
      </c>
    </row>
    <row r="590" spans="1:14" ht="14.4" customHeight="1" x14ac:dyDescent="0.3">
      <c r="A590" s="664" t="s">
        <v>548</v>
      </c>
      <c r="B590" s="665" t="s">
        <v>549</v>
      </c>
      <c r="C590" s="666" t="s">
        <v>561</v>
      </c>
      <c r="D590" s="667" t="s">
        <v>2806</v>
      </c>
      <c r="E590" s="666" t="s">
        <v>567</v>
      </c>
      <c r="F590" s="667" t="s">
        <v>2808</v>
      </c>
      <c r="G590" s="666" t="s">
        <v>610</v>
      </c>
      <c r="H590" s="666" t="s">
        <v>1068</v>
      </c>
      <c r="I590" s="666" t="s">
        <v>1068</v>
      </c>
      <c r="J590" s="666" t="s">
        <v>612</v>
      </c>
      <c r="K590" s="666" t="s">
        <v>1069</v>
      </c>
      <c r="L590" s="668">
        <v>192.50017020055753</v>
      </c>
      <c r="M590" s="668">
        <v>13</v>
      </c>
      <c r="N590" s="669">
        <v>2502.5022126072481</v>
      </c>
    </row>
    <row r="591" spans="1:14" ht="14.4" customHeight="1" x14ac:dyDescent="0.3">
      <c r="A591" s="664" t="s">
        <v>548</v>
      </c>
      <c r="B591" s="665" t="s">
        <v>549</v>
      </c>
      <c r="C591" s="666" t="s">
        <v>561</v>
      </c>
      <c r="D591" s="667" t="s">
        <v>2806</v>
      </c>
      <c r="E591" s="666" t="s">
        <v>567</v>
      </c>
      <c r="F591" s="667" t="s">
        <v>2808</v>
      </c>
      <c r="G591" s="666" t="s">
        <v>610</v>
      </c>
      <c r="H591" s="666" t="s">
        <v>1077</v>
      </c>
      <c r="I591" s="666" t="s">
        <v>1078</v>
      </c>
      <c r="J591" s="666" t="s">
        <v>659</v>
      </c>
      <c r="K591" s="666" t="s">
        <v>1079</v>
      </c>
      <c r="L591" s="668">
        <v>42.170002064003192</v>
      </c>
      <c r="M591" s="668">
        <v>3</v>
      </c>
      <c r="N591" s="669">
        <v>126.51000619200958</v>
      </c>
    </row>
    <row r="592" spans="1:14" ht="14.4" customHeight="1" x14ac:dyDescent="0.3">
      <c r="A592" s="664" t="s">
        <v>548</v>
      </c>
      <c r="B592" s="665" t="s">
        <v>549</v>
      </c>
      <c r="C592" s="666" t="s">
        <v>561</v>
      </c>
      <c r="D592" s="667" t="s">
        <v>2806</v>
      </c>
      <c r="E592" s="666" t="s">
        <v>567</v>
      </c>
      <c r="F592" s="667" t="s">
        <v>2808</v>
      </c>
      <c r="G592" s="666" t="s">
        <v>610</v>
      </c>
      <c r="H592" s="666" t="s">
        <v>1080</v>
      </c>
      <c r="I592" s="666" t="s">
        <v>1081</v>
      </c>
      <c r="J592" s="666" t="s">
        <v>1082</v>
      </c>
      <c r="K592" s="666" t="s">
        <v>641</v>
      </c>
      <c r="L592" s="668">
        <v>124.68071975591548</v>
      </c>
      <c r="M592" s="668">
        <v>935</v>
      </c>
      <c r="N592" s="669">
        <v>116576.47297178097</v>
      </c>
    </row>
    <row r="593" spans="1:14" ht="14.4" customHeight="1" x14ac:dyDescent="0.3">
      <c r="A593" s="664" t="s">
        <v>548</v>
      </c>
      <c r="B593" s="665" t="s">
        <v>549</v>
      </c>
      <c r="C593" s="666" t="s">
        <v>561</v>
      </c>
      <c r="D593" s="667" t="s">
        <v>2806</v>
      </c>
      <c r="E593" s="666" t="s">
        <v>567</v>
      </c>
      <c r="F593" s="667" t="s">
        <v>2808</v>
      </c>
      <c r="G593" s="666" t="s">
        <v>610</v>
      </c>
      <c r="H593" s="666" t="s">
        <v>2300</v>
      </c>
      <c r="I593" s="666" t="s">
        <v>2301</v>
      </c>
      <c r="J593" s="666" t="s">
        <v>2302</v>
      </c>
      <c r="K593" s="666" t="s">
        <v>2303</v>
      </c>
      <c r="L593" s="668">
        <v>60.27999572362355</v>
      </c>
      <c r="M593" s="668">
        <v>23</v>
      </c>
      <c r="N593" s="669">
        <v>1386.4399016433417</v>
      </c>
    </row>
    <row r="594" spans="1:14" ht="14.4" customHeight="1" x14ac:dyDescent="0.3">
      <c r="A594" s="664" t="s">
        <v>548</v>
      </c>
      <c r="B594" s="665" t="s">
        <v>549</v>
      </c>
      <c r="C594" s="666" t="s">
        <v>561</v>
      </c>
      <c r="D594" s="667" t="s">
        <v>2806</v>
      </c>
      <c r="E594" s="666" t="s">
        <v>567</v>
      </c>
      <c r="F594" s="667" t="s">
        <v>2808</v>
      </c>
      <c r="G594" s="666" t="s">
        <v>610</v>
      </c>
      <c r="H594" s="666" t="s">
        <v>1091</v>
      </c>
      <c r="I594" s="666" t="s">
        <v>1092</v>
      </c>
      <c r="J594" s="666" t="s">
        <v>1093</v>
      </c>
      <c r="K594" s="666" t="s">
        <v>1094</v>
      </c>
      <c r="L594" s="668">
        <v>666.52</v>
      </c>
      <c r="M594" s="668">
        <v>3</v>
      </c>
      <c r="N594" s="669">
        <v>1999.56</v>
      </c>
    </row>
    <row r="595" spans="1:14" ht="14.4" customHeight="1" x14ac:dyDescent="0.3">
      <c r="A595" s="664" t="s">
        <v>548</v>
      </c>
      <c r="B595" s="665" t="s">
        <v>549</v>
      </c>
      <c r="C595" s="666" t="s">
        <v>561</v>
      </c>
      <c r="D595" s="667" t="s">
        <v>2806</v>
      </c>
      <c r="E595" s="666" t="s">
        <v>567</v>
      </c>
      <c r="F595" s="667" t="s">
        <v>2808</v>
      </c>
      <c r="G595" s="666" t="s">
        <v>610</v>
      </c>
      <c r="H595" s="666" t="s">
        <v>1095</v>
      </c>
      <c r="I595" s="666" t="s">
        <v>1096</v>
      </c>
      <c r="J595" s="666" t="s">
        <v>1097</v>
      </c>
      <c r="K595" s="666" t="s">
        <v>1098</v>
      </c>
      <c r="L595" s="668">
        <v>1592.7999948446977</v>
      </c>
      <c r="M595" s="668">
        <v>61</v>
      </c>
      <c r="N595" s="669">
        <v>97160.799685526566</v>
      </c>
    </row>
    <row r="596" spans="1:14" ht="14.4" customHeight="1" x14ac:dyDescent="0.3">
      <c r="A596" s="664" t="s">
        <v>548</v>
      </c>
      <c r="B596" s="665" t="s">
        <v>549</v>
      </c>
      <c r="C596" s="666" t="s">
        <v>561</v>
      </c>
      <c r="D596" s="667" t="s">
        <v>2806</v>
      </c>
      <c r="E596" s="666" t="s">
        <v>567</v>
      </c>
      <c r="F596" s="667" t="s">
        <v>2808</v>
      </c>
      <c r="G596" s="666" t="s">
        <v>610</v>
      </c>
      <c r="H596" s="666" t="s">
        <v>1099</v>
      </c>
      <c r="I596" s="666" t="s">
        <v>1100</v>
      </c>
      <c r="J596" s="666" t="s">
        <v>1101</v>
      </c>
      <c r="K596" s="666" t="s">
        <v>1102</v>
      </c>
      <c r="L596" s="668">
        <v>74.87998247798329</v>
      </c>
      <c r="M596" s="668">
        <v>86</v>
      </c>
      <c r="N596" s="669">
        <v>6439.6784931065631</v>
      </c>
    </row>
    <row r="597" spans="1:14" ht="14.4" customHeight="1" x14ac:dyDescent="0.3">
      <c r="A597" s="664" t="s">
        <v>548</v>
      </c>
      <c r="B597" s="665" t="s">
        <v>549</v>
      </c>
      <c r="C597" s="666" t="s">
        <v>561</v>
      </c>
      <c r="D597" s="667" t="s">
        <v>2806</v>
      </c>
      <c r="E597" s="666" t="s">
        <v>567</v>
      </c>
      <c r="F597" s="667" t="s">
        <v>2808</v>
      </c>
      <c r="G597" s="666" t="s">
        <v>610</v>
      </c>
      <c r="H597" s="666" t="s">
        <v>1107</v>
      </c>
      <c r="I597" s="666" t="s">
        <v>1108</v>
      </c>
      <c r="J597" s="666" t="s">
        <v>776</v>
      </c>
      <c r="K597" s="666" t="s">
        <v>1109</v>
      </c>
      <c r="L597" s="668">
        <v>242.000001814109</v>
      </c>
      <c r="M597" s="668">
        <v>409</v>
      </c>
      <c r="N597" s="669">
        <v>98978.00074197058</v>
      </c>
    </row>
    <row r="598" spans="1:14" ht="14.4" customHeight="1" x14ac:dyDescent="0.3">
      <c r="A598" s="664" t="s">
        <v>548</v>
      </c>
      <c r="B598" s="665" t="s">
        <v>549</v>
      </c>
      <c r="C598" s="666" t="s">
        <v>561</v>
      </c>
      <c r="D598" s="667" t="s">
        <v>2806</v>
      </c>
      <c r="E598" s="666" t="s">
        <v>567</v>
      </c>
      <c r="F598" s="667" t="s">
        <v>2808</v>
      </c>
      <c r="G598" s="666" t="s">
        <v>610</v>
      </c>
      <c r="H598" s="666" t="s">
        <v>2304</v>
      </c>
      <c r="I598" s="666" t="s">
        <v>2305</v>
      </c>
      <c r="J598" s="666" t="s">
        <v>2306</v>
      </c>
      <c r="K598" s="666" t="s">
        <v>2307</v>
      </c>
      <c r="L598" s="668">
        <v>1704.56</v>
      </c>
      <c r="M598" s="668">
        <v>37</v>
      </c>
      <c r="N598" s="669">
        <v>63068.72</v>
      </c>
    </row>
    <row r="599" spans="1:14" ht="14.4" customHeight="1" x14ac:dyDescent="0.3">
      <c r="A599" s="664" t="s">
        <v>548</v>
      </c>
      <c r="B599" s="665" t="s">
        <v>549</v>
      </c>
      <c r="C599" s="666" t="s">
        <v>561</v>
      </c>
      <c r="D599" s="667" t="s">
        <v>2806</v>
      </c>
      <c r="E599" s="666" t="s">
        <v>567</v>
      </c>
      <c r="F599" s="667" t="s">
        <v>2808</v>
      </c>
      <c r="G599" s="666" t="s">
        <v>610</v>
      </c>
      <c r="H599" s="666" t="s">
        <v>1128</v>
      </c>
      <c r="I599" s="666" t="s">
        <v>1129</v>
      </c>
      <c r="J599" s="666" t="s">
        <v>1130</v>
      </c>
      <c r="K599" s="666" t="s">
        <v>1131</v>
      </c>
      <c r="L599" s="668">
        <v>91.109628680571589</v>
      </c>
      <c r="M599" s="668">
        <v>1</v>
      </c>
      <c r="N599" s="669">
        <v>91.109628680571589</v>
      </c>
    </row>
    <row r="600" spans="1:14" ht="14.4" customHeight="1" x14ac:dyDescent="0.3">
      <c r="A600" s="664" t="s">
        <v>548</v>
      </c>
      <c r="B600" s="665" t="s">
        <v>549</v>
      </c>
      <c r="C600" s="666" t="s">
        <v>561</v>
      </c>
      <c r="D600" s="667" t="s">
        <v>2806</v>
      </c>
      <c r="E600" s="666" t="s">
        <v>567</v>
      </c>
      <c r="F600" s="667" t="s">
        <v>2808</v>
      </c>
      <c r="G600" s="666" t="s">
        <v>610</v>
      </c>
      <c r="H600" s="666" t="s">
        <v>1136</v>
      </c>
      <c r="I600" s="666" t="s">
        <v>1137</v>
      </c>
      <c r="J600" s="666" t="s">
        <v>1138</v>
      </c>
      <c r="K600" s="666" t="s">
        <v>1139</v>
      </c>
      <c r="L600" s="668">
        <v>188.88000000000002</v>
      </c>
      <c r="M600" s="668">
        <v>21</v>
      </c>
      <c r="N600" s="669">
        <v>3966.4800000000005</v>
      </c>
    </row>
    <row r="601" spans="1:14" ht="14.4" customHeight="1" x14ac:dyDescent="0.3">
      <c r="A601" s="664" t="s">
        <v>548</v>
      </c>
      <c r="B601" s="665" t="s">
        <v>549</v>
      </c>
      <c r="C601" s="666" t="s">
        <v>561</v>
      </c>
      <c r="D601" s="667" t="s">
        <v>2806</v>
      </c>
      <c r="E601" s="666" t="s">
        <v>567</v>
      </c>
      <c r="F601" s="667" t="s">
        <v>2808</v>
      </c>
      <c r="G601" s="666" t="s">
        <v>610</v>
      </c>
      <c r="H601" s="666" t="s">
        <v>1148</v>
      </c>
      <c r="I601" s="666" t="s">
        <v>1149</v>
      </c>
      <c r="J601" s="666" t="s">
        <v>1150</v>
      </c>
      <c r="K601" s="666" t="s">
        <v>1151</v>
      </c>
      <c r="L601" s="668">
        <v>20.759396724510239</v>
      </c>
      <c r="M601" s="668">
        <v>1440</v>
      </c>
      <c r="N601" s="669">
        <v>29893.531283294742</v>
      </c>
    </row>
    <row r="602" spans="1:14" ht="14.4" customHeight="1" x14ac:dyDescent="0.3">
      <c r="A602" s="664" t="s">
        <v>548</v>
      </c>
      <c r="B602" s="665" t="s">
        <v>549</v>
      </c>
      <c r="C602" s="666" t="s">
        <v>561</v>
      </c>
      <c r="D602" s="667" t="s">
        <v>2806</v>
      </c>
      <c r="E602" s="666" t="s">
        <v>567</v>
      </c>
      <c r="F602" s="667" t="s">
        <v>2808</v>
      </c>
      <c r="G602" s="666" t="s">
        <v>610</v>
      </c>
      <c r="H602" s="666" t="s">
        <v>1155</v>
      </c>
      <c r="I602" s="666" t="s">
        <v>1156</v>
      </c>
      <c r="J602" s="666" t="s">
        <v>1157</v>
      </c>
      <c r="K602" s="666" t="s">
        <v>1158</v>
      </c>
      <c r="L602" s="668">
        <v>68.789999999999978</v>
      </c>
      <c r="M602" s="668">
        <v>2</v>
      </c>
      <c r="N602" s="669">
        <v>137.57999999999996</v>
      </c>
    </row>
    <row r="603" spans="1:14" ht="14.4" customHeight="1" x14ac:dyDescent="0.3">
      <c r="A603" s="664" t="s">
        <v>548</v>
      </c>
      <c r="B603" s="665" t="s">
        <v>549</v>
      </c>
      <c r="C603" s="666" t="s">
        <v>561</v>
      </c>
      <c r="D603" s="667" t="s">
        <v>2806</v>
      </c>
      <c r="E603" s="666" t="s">
        <v>567</v>
      </c>
      <c r="F603" s="667" t="s">
        <v>2808</v>
      </c>
      <c r="G603" s="666" t="s">
        <v>610</v>
      </c>
      <c r="H603" s="666" t="s">
        <v>1172</v>
      </c>
      <c r="I603" s="666" t="s">
        <v>952</v>
      </c>
      <c r="J603" s="666" t="s">
        <v>1173</v>
      </c>
      <c r="K603" s="666"/>
      <c r="L603" s="668">
        <v>116.07991308697227</v>
      </c>
      <c r="M603" s="668">
        <v>22</v>
      </c>
      <c r="N603" s="669">
        <v>2553.7580879133898</v>
      </c>
    </row>
    <row r="604" spans="1:14" ht="14.4" customHeight="1" x14ac:dyDescent="0.3">
      <c r="A604" s="664" t="s">
        <v>548</v>
      </c>
      <c r="B604" s="665" t="s">
        <v>549</v>
      </c>
      <c r="C604" s="666" t="s">
        <v>561</v>
      </c>
      <c r="D604" s="667" t="s">
        <v>2806</v>
      </c>
      <c r="E604" s="666" t="s">
        <v>567</v>
      </c>
      <c r="F604" s="667" t="s">
        <v>2808</v>
      </c>
      <c r="G604" s="666" t="s">
        <v>610</v>
      </c>
      <c r="H604" s="666" t="s">
        <v>1174</v>
      </c>
      <c r="I604" s="666" t="s">
        <v>952</v>
      </c>
      <c r="J604" s="666" t="s">
        <v>1175</v>
      </c>
      <c r="K604" s="666"/>
      <c r="L604" s="668">
        <v>148.24</v>
      </c>
      <c r="M604" s="668">
        <v>3</v>
      </c>
      <c r="N604" s="669">
        <v>444.72</v>
      </c>
    </row>
    <row r="605" spans="1:14" ht="14.4" customHeight="1" x14ac:dyDescent="0.3">
      <c r="A605" s="664" t="s">
        <v>548</v>
      </c>
      <c r="B605" s="665" t="s">
        <v>549</v>
      </c>
      <c r="C605" s="666" t="s">
        <v>561</v>
      </c>
      <c r="D605" s="667" t="s">
        <v>2806</v>
      </c>
      <c r="E605" s="666" t="s">
        <v>567</v>
      </c>
      <c r="F605" s="667" t="s">
        <v>2808</v>
      </c>
      <c r="G605" s="666" t="s">
        <v>610</v>
      </c>
      <c r="H605" s="666" t="s">
        <v>1176</v>
      </c>
      <c r="I605" s="666" t="s">
        <v>1177</v>
      </c>
      <c r="J605" s="666" t="s">
        <v>1178</v>
      </c>
      <c r="K605" s="666" t="s">
        <v>1179</v>
      </c>
      <c r="L605" s="668">
        <v>180.16000000000003</v>
      </c>
      <c r="M605" s="668">
        <v>1</v>
      </c>
      <c r="N605" s="669">
        <v>180.16000000000003</v>
      </c>
    </row>
    <row r="606" spans="1:14" ht="14.4" customHeight="1" x14ac:dyDescent="0.3">
      <c r="A606" s="664" t="s">
        <v>548</v>
      </c>
      <c r="B606" s="665" t="s">
        <v>549</v>
      </c>
      <c r="C606" s="666" t="s">
        <v>561</v>
      </c>
      <c r="D606" s="667" t="s">
        <v>2806</v>
      </c>
      <c r="E606" s="666" t="s">
        <v>567</v>
      </c>
      <c r="F606" s="667" t="s">
        <v>2808</v>
      </c>
      <c r="G606" s="666" t="s">
        <v>610</v>
      </c>
      <c r="H606" s="666" t="s">
        <v>2308</v>
      </c>
      <c r="I606" s="666" t="s">
        <v>2309</v>
      </c>
      <c r="J606" s="666" t="s">
        <v>2310</v>
      </c>
      <c r="K606" s="666" t="s">
        <v>2311</v>
      </c>
      <c r="L606" s="668">
        <v>47.633220502932787</v>
      </c>
      <c r="M606" s="668">
        <v>62</v>
      </c>
      <c r="N606" s="669">
        <v>2953.2596711818328</v>
      </c>
    </row>
    <row r="607" spans="1:14" ht="14.4" customHeight="1" x14ac:dyDescent="0.3">
      <c r="A607" s="664" t="s">
        <v>548</v>
      </c>
      <c r="B607" s="665" t="s">
        <v>549</v>
      </c>
      <c r="C607" s="666" t="s">
        <v>561</v>
      </c>
      <c r="D607" s="667" t="s">
        <v>2806</v>
      </c>
      <c r="E607" s="666" t="s">
        <v>567</v>
      </c>
      <c r="F607" s="667" t="s">
        <v>2808</v>
      </c>
      <c r="G607" s="666" t="s">
        <v>610</v>
      </c>
      <c r="H607" s="666" t="s">
        <v>2312</v>
      </c>
      <c r="I607" s="666" t="s">
        <v>2313</v>
      </c>
      <c r="J607" s="666" t="s">
        <v>2314</v>
      </c>
      <c r="K607" s="666" t="s">
        <v>2315</v>
      </c>
      <c r="L607" s="668">
        <v>56.489999999999966</v>
      </c>
      <c r="M607" s="668">
        <v>2</v>
      </c>
      <c r="N607" s="669">
        <v>112.97999999999993</v>
      </c>
    </row>
    <row r="608" spans="1:14" ht="14.4" customHeight="1" x14ac:dyDescent="0.3">
      <c r="A608" s="664" t="s">
        <v>548</v>
      </c>
      <c r="B608" s="665" t="s">
        <v>549</v>
      </c>
      <c r="C608" s="666" t="s">
        <v>561</v>
      </c>
      <c r="D608" s="667" t="s">
        <v>2806</v>
      </c>
      <c r="E608" s="666" t="s">
        <v>567</v>
      </c>
      <c r="F608" s="667" t="s">
        <v>2808</v>
      </c>
      <c r="G608" s="666" t="s">
        <v>610</v>
      </c>
      <c r="H608" s="666" t="s">
        <v>1184</v>
      </c>
      <c r="I608" s="666" t="s">
        <v>1185</v>
      </c>
      <c r="J608" s="666" t="s">
        <v>651</v>
      </c>
      <c r="K608" s="666" t="s">
        <v>1186</v>
      </c>
      <c r="L608" s="668">
        <v>69.623539223133065</v>
      </c>
      <c r="M608" s="668">
        <v>17</v>
      </c>
      <c r="N608" s="669">
        <v>1183.6001667932621</v>
      </c>
    </row>
    <row r="609" spans="1:14" ht="14.4" customHeight="1" x14ac:dyDescent="0.3">
      <c r="A609" s="664" t="s">
        <v>548</v>
      </c>
      <c r="B609" s="665" t="s">
        <v>549</v>
      </c>
      <c r="C609" s="666" t="s">
        <v>561</v>
      </c>
      <c r="D609" s="667" t="s">
        <v>2806</v>
      </c>
      <c r="E609" s="666" t="s">
        <v>567</v>
      </c>
      <c r="F609" s="667" t="s">
        <v>2808</v>
      </c>
      <c r="G609" s="666" t="s">
        <v>610</v>
      </c>
      <c r="H609" s="666" t="s">
        <v>2316</v>
      </c>
      <c r="I609" s="666" t="s">
        <v>2317</v>
      </c>
      <c r="J609" s="666" t="s">
        <v>697</v>
      </c>
      <c r="K609" s="666" t="s">
        <v>2318</v>
      </c>
      <c r="L609" s="668">
        <v>154.03</v>
      </c>
      <c r="M609" s="668">
        <v>3</v>
      </c>
      <c r="N609" s="669">
        <v>462.09000000000003</v>
      </c>
    </row>
    <row r="610" spans="1:14" ht="14.4" customHeight="1" x14ac:dyDescent="0.3">
      <c r="A610" s="664" t="s">
        <v>548</v>
      </c>
      <c r="B610" s="665" t="s">
        <v>549</v>
      </c>
      <c r="C610" s="666" t="s">
        <v>561</v>
      </c>
      <c r="D610" s="667" t="s">
        <v>2806</v>
      </c>
      <c r="E610" s="666" t="s">
        <v>567</v>
      </c>
      <c r="F610" s="667" t="s">
        <v>2808</v>
      </c>
      <c r="G610" s="666" t="s">
        <v>610</v>
      </c>
      <c r="H610" s="666" t="s">
        <v>2319</v>
      </c>
      <c r="I610" s="666" t="s">
        <v>2320</v>
      </c>
      <c r="J610" s="666" t="s">
        <v>2321</v>
      </c>
      <c r="K610" s="666" t="s">
        <v>2322</v>
      </c>
      <c r="L610" s="668">
        <v>2866.3800000000006</v>
      </c>
      <c r="M610" s="668">
        <v>8</v>
      </c>
      <c r="N610" s="669">
        <v>22931.040000000005</v>
      </c>
    </row>
    <row r="611" spans="1:14" ht="14.4" customHeight="1" x14ac:dyDescent="0.3">
      <c r="A611" s="664" t="s">
        <v>548</v>
      </c>
      <c r="B611" s="665" t="s">
        <v>549</v>
      </c>
      <c r="C611" s="666" t="s">
        <v>561</v>
      </c>
      <c r="D611" s="667" t="s">
        <v>2806</v>
      </c>
      <c r="E611" s="666" t="s">
        <v>567</v>
      </c>
      <c r="F611" s="667" t="s">
        <v>2808</v>
      </c>
      <c r="G611" s="666" t="s">
        <v>610</v>
      </c>
      <c r="H611" s="666" t="s">
        <v>2323</v>
      </c>
      <c r="I611" s="666" t="s">
        <v>952</v>
      </c>
      <c r="J611" s="666" t="s">
        <v>2324</v>
      </c>
      <c r="K611" s="666"/>
      <c r="L611" s="668">
        <v>75.16597641129627</v>
      </c>
      <c r="M611" s="668">
        <v>8</v>
      </c>
      <c r="N611" s="669">
        <v>601.32781129037016</v>
      </c>
    </row>
    <row r="612" spans="1:14" ht="14.4" customHeight="1" x14ac:dyDescent="0.3">
      <c r="A612" s="664" t="s">
        <v>548</v>
      </c>
      <c r="B612" s="665" t="s">
        <v>549</v>
      </c>
      <c r="C612" s="666" t="s">
        <v>561</v>
      </c>
      <c r="D612" s="667" t="s">
        <v>2806</v>
      </c>
      <c r="E612" s="666" t="s">
        <v>567</v>
      </c>
      <c r="F612" s="667" t="s">
        <v>2808</v>
      </c>
      <c r="G612" s="666" t="s">
        <v>610</v>
      </c>
      <c r="H612" s="666" t="s">
        <v>2325</v>
      </c>
      <c r="I612" s="666" t="s">
        <v>2326</v>
      </c>
      <c r="J612" s="666" t="s">
        <v>2327</v>
      </c>
      <c r="K612" s="666" t="s">
        <v>645</v>
      </c>
      <c r="L612" s="668">
        <v>71.00991129730275</v>
      </c>
      <c r="M612" s="668">
        <v>613</v>
      </c>
      <c r="N612" s="669">
        <v>43529.075625246587</v>
      </c>
    </row>
    <row r="613" spans="1:14" ht="14.4" customHeight="1" x14ac:dyDescent="0.3">
      <c r="A613" s="664" t="s">
        <v>548</v>
      </c>
      <c r="B613" s="665" t="s">
        <v>549</v>
      </c>
      <c r="C613" s="666" t="s">
        <v>561</v>
      </c>
      <c r="D613" s="667" t="s">
        <v>2806</v>
      </c>
      <c r="E613" s="666" t="s">
        <v>567</v>
      </c>
      <c r="F613" s="667" t="s">
        <v>2808</v>
      </c>
      <c r="G613" s="666" t="s">
        <v>610</v>
      </c>
      <c r="H613" s="666" t="s">
        <v>1187</v>
      </c>
      <c r="I613" s="666" t="s">
        <v>1188</v>
      </c>
      <c r="J613" s="666" t="s">
        <v>1189</v>
      </c>
      <c r="K613" s="666" t="s">
        <v>668</v>
      </c>
      <c r="L613" s="668">
        <v>42.610617141078293</v>
      </c>
      <c r="M613" s="668">
        <v>49</v>
      </c>
      <c r="N613" s="669">
        <v>2087.9202399128362</v>
      </c>
    </row>
    <row r="614" spans="1:14" ht="14.4" customHeight="1" x14ac:dyDescent="0.3">
      <c r="A614" s="664" t="s">
        <v>548</v>
      </c>
      <c r="B614" s="665" t="s">
        <v>549</v>
      </c>
      <c r="C614" s="666" t="s">
        <v>561</v>
      </c>
      <c r="D614" s="667" t="s">
        <v>2806</v>
      </c>
      <c r="E614" s="666" t="s">
        <v>567</v>
      </c>
      <c r="F614" s="667" t="s">
        <v>2808</v>
      </c>
      <c r="G614" s="666" t="s">
        <v>610</v>
      </c>
      <c r="H614" s="666" t="s">
        <v>2328</v>
      </c>
      <c r="I614" s="666" t="s">
        <v>2329</v>
      </c>
      <c r="J614" s="666" t="s">
        <v>2330</v>
      </c>
      <c r="K614" s="666" t="s">
        <v>2331</v>
      </c>
      <c r="L614" s="668">
        <v>877.45263157894726</v>
      </c>
      <c r="M614" s="668">
        <v>19</v>
      </c>
      <c r="N614" s="669">
        <v>16671.599999999999</v>
      </c>
    </row>
    <row r="615" spans="1:14" ht="14.4" customHeight="1" x14ac:dyDescent="0.3">
      <c r="A615" s="664" t="s">
        <v>548</v>
      </c>
      <c r="B615" s="665" t="s">
        <v>549</v>
      </c>
      <c r="C615" s="666" t="s">
        <v>561</v>
      </c>
      <c r="D615" s="667" t="s">
        <v>2806</v>
      </c>
      <c r="E615" s="666" t="s">
        <v>567</v>
      </c>
      <c r="F615" s="667" t="s">
        <v>2808</v>
      </c>
      <c r="G615" s="666" t="s">
        <v>610</v>
      </c>
      <c r="H615" s="666" t="s">
        <v>2332</v>
      </c>
      <c r="I615" s="666" t="s">
        <v>2333</v>
      </c>
      <c r="J615" s="666" t="s">
        <v>2334</v>
      </c>
      <c r="K615" s="666" t="s">
        <v>2335</v>
      </c>
      <c r="L615" s="668">
        <v>266.22575039114872</v>
      </c>
      <c r="M615" s="668">
        <v>38</v>
      </c>
      <c r="N615" s="669">
        <v>10116.578514863651</v>
      </c>
    </row>
    <row r="616" spans="1:14" ht="14.4" customHeight="1" x14ac:dyDescent="0.3">
      <c r="A616" s="664" t="s">
        <v>548</v>
      </c>
      <c r="B616" s="665" t="s">
        <v>549</v>
      </c>
      <c r="C616" s="666" t="s">
        <v>561</v>
      </c>
      <c r="D616" s="667" t="s">
        <v>2806</v>
      </c>
      <c r="E616" s="666" t="s">
        <v>567</v>
      </c>
      <c r="F616" s="667" t="s">
        <v>2808</v>
      </c>
      <c r="G616" s="666" t="s">
        <v>610</v>
      </c>
      <c r="H616" s="666" t="s">
        <v>2336</v>
      </c>
      <c r="I616" s="666" t="s">
        <v>2337</v>
      </c>
      <c r="J616" s="666" t="s">
        <v>2338</v>
      </c>
      <c r="K616" s="666" t="s">
        <v>2339</v>
      </c>
      <c r="L616" s="668">
        <v>78.529414399053792</v>
      </c>
      <c r="M616" s="668">
        <v>5</v>
      </c>
      <c r="N616" s="669">
        <v>392.64707199526896</v>
      </c>
    </row>
    <row r="617" spans="1:14" ht="14.4" customHeight="1" x14ac:dyDescent="0.3">
      <c r="A617" s="664" t="s">
        <v>548</v>
      </c>
      <c r="B617" s="665" t="s">
        <v>549</v>
      </c>
      <c r="C617" s="666" t="s">
        <v>561</v>
      </c>
      <c r="D617" s="667" t="s">
        <v>2806</v>
      </c>
      <c r="E617" s="666" t="s">
        <v>567</v>
      </c>
      <c r="F617" s="667" t="s">
        <v>2808</v>
      </c>
      <c r="G617" s="666" t="s">
        <v>610</v>
      </c>
      <c r="H617" s="666" t="s">
        <v>2340</v>
      </c>
      <c r="I617" s="666" t="s">
        <v>2341</v>
      </c>
      <c r="J617" s="666" t="s">
        <v>2342</v>
      </c>
      <c r="K617" s="666" t="s">
        <v>1297</v>
      </c>
      <c r="L617" s="668">
        <v>30.269999999999996</v>
      </c>
      <c r="M617" s="668">
        <v>174</v>
      </c>
      <c r="N617" s="669">
        <v>5266.98</v>
      </c>
    </row>
    <row r="618" spans="1:14" ht="14.4" customHeight="1" x14ac:dyDescent="0.3">
      <c r="A618" s="664" t="s">
        <v>548</v>
      </c>
      <c r="B618" s="665" t="s">
        <v>549</v>
      </c>
      <c r="C618" s="666" t="s">
        <v>561</v>
      </c>
      <c r="D618" s="667" t="s">
        <v>2806</v>
      </c>
      <c r="E618" s="666" t="s">
        <v>567</v>
      </c>
      <c r="F618" s="667" t="s">
        <v>2808</v>
      </c>
      <c r="G618" s="666" t="s">
        <v>610</v>
      </c>
      <c r="H618" s="666" t="s">
        <v>2343</v>
      </c>
      <c r="I618" s="666" t="s">
        <v>2344</v>
      </c>
      <c r="J618" s="666" t="s">
        <v>1150</v>
      </c>
      <c r="K618" s="666" t="s">
        <v>2345</v>
      </c>
      <c r="L618" s="668">
        <v>21.879968096668044</v>
      </c>
      <c r="M618" s="668">
        <v>255.83</v>
      </c>
      <c r="N618" s="669">
        <v>5597.552238170586</v>
      </c>
    </row>
    <row r="619" spans="1:14" ht="14.4" customHeight="1" x14ac:dyDescent="0.3">
      <c r="A619" s="664" t="s">
        <v>548</v>
      </c>
      <c r="B619" s="665" t="s">
        <v>549</v>
      </c>
      <c r="C619" s="666" t="s">
        <v>561</v>
      </c>
      <c r="D619" s="667" t="s">
        <v>2806</v>
      </c>
      <c r="E619" s="666" t="s">
        <v>567</v>
      </c>
      <c r="F619" s="667" t="s">
        <v>2808</v>
      </c>
      <c r="G619" s="666" t="s">
        <v>610</v>
      </c>
      <c r="H619" s="666" t="s">
        <v>1190</v>
      </c>
      <c r="I619" s="666" t="s">
        <v>1191</v>
      </c>
      <c r="J619" s="666" t="s">
        <v>1192</v>
      </c>
      <c r="K619" s="666" t="s">
        <v>1193</v>
      </c>
      <c r="L619" s="668">
        <v>1333.3466680332347</v>
      </c>
      <c r="M619" s="668">
        <v>8</v>
      </c>
      <c r="N619" s="669">
        <v>10666.773344265877</v>
      </c>
    </row>
    <row r="620" spans="1:14" ht="14.4" customHeight="1" x14ac:dyDescent="0.3">
      <c r="A620" s="664" t="s">
        <v>548</v>
      </c>
      <c r="B620" s="665" t="s">
        <v>549</v>
      </c>
      <c r="C620" s="666" t="s">
        <v>561</v>
      </c>
      <c r="D620" s="667" t="s">
        <v>2806</v>
      </c>
      <c r="E620" s="666" t="s">
        <v>567</v>
      </c>
      <c r="F620" s="667" t="s">
        <v>2808</v>
      </c>
      <c r="G620" s="666" t="s">
        <v>610</v>
      </c>
      <c r="H620" s="666" t="s">
        <v>1198</v>
      </c>
      <c r="I620" s="666" t="s">
        <v>1199</v>
      </c>
      <c r="J620" s="666" t="s">
        <v>593</v>
      </c>
      <c r="K620" s="666" t="s">
        <v>1200</v>
      </c>
      <c r="L620" s="668">
        <v>85.73496194128353</v>
      </c>
      <c r="M620" s="668">
        <v>102</v>
      </c>
      <c r="N620" s="669">
        <v>8744.9661180109197</v>
      </c>
    </row>
    <row r="621" spans="1:14" ht="14.4" customHeight="1" x14ac:dyDescent="0.3">
      <c r="A621" s="664" t="s">
        <v>548</v>
      </c>
      <c r="B621" s="665" t="s">
        <v>549</v>
      </c>
      <c r="C621" s="666" t="s">
        <v>561</v>
      </c>
      <c r="D621" s="667" t="s">
        <v>2806</v>
      </c>
      <c r="E621" s="666" t="s">
        <v>567</v>
      </c>
      <c r="F621" s="667" t="s">
        <v>2808</v>
      </c>
      <c r="G621" s="666" t="s">
        <v>610</v>
      </c>
      <c r="H621" s="666" t="s">
        <v>2346</v>
      </c>
      <c r="I621" s="666" t="s">
        <v>2347</v>
      </c>
      <c r="J621" s="666" t="s">
        <v>2348</v>
      </c>
      <c r="K621" s="666" t="s">
        <v>2349</v>
      </c>
      <c r="L621" s="668">
        <v>17492.481000000003</v>
      </c>
      <c r="M621" s="668">
        <v>10</v>
      </c>
      <c r="N621" s="669">
        <v>174924.81000000003</v>
      </c>
    </row>
    <row r="622" spans="1:14" ht="14.4" customHeight="1" x14ac:dyDescent="0.3">
      <c r="A622" s="664" t="s">
        <v>548</v>
      </c>
      <c r="B622" s="665" t="s">
        <v>549</v>
      </c>
      <c r="C622" s="666" t="s">
        <v>561</v>
      </c>
      <c r="D622" s="667" t="s">
        <v>2806</v>
      </c>
      <c r="E622" s="666" t="s">
        <v>567</v>
      </c>
      <c r="F622" s="667" t="s">
        <v>2808</v>
      </c>
      <c r="G622" s="666" t="s">
        <v>610</v>
      </c>
      <c r="H622" s="666" t="s">
        <v>2350</v>
      </c>
      <c r="I622" s="666" t="s">
        <v>952</v>
      </c>
      <c r="J622" s="666" t="s">
        <v>2351</v>
      </c>
      <c r="K622" s="666"/>
      <c r="L622" s="668">
        <v>36.905000000000001</v>
      </c>
      <c r="M622" s="668">
        <v>60</v>
      </c>
      <c r="N622" s="669">
        <v>2214.3000000000002</v>
      </c>
    </row>
    <row r="623" spans="1:14" ht="14.4" customHeight="1" x14ac:dyDescent="0.3">
      <c r="A623" s="664" t="s">
        <v>548</v>
      </c>
      <c r="B623" s="665" t="s">
        <v>549</v>
      </c>
      <c r="C623" s="666" t="s">
        <v>561</v>
      </c>
      <c r="D623" s="667" t="s">
        <v>2806</v>
      </c>
      <c r="E623" s="666" t="s">
        <v>567</v>
      </c>
      <c r="F623" s="667" t="s">
        <v>2808</v>
      </c>
      <c r="G623" s="666" t="s">
        <v>610</v>
      </c>
      <c r="H623" s="666" t="s">
        <v>2352</v>
      </c>
      <c r="I623" s="666" t="s">
        <v>952</v>
      </c>
      <c r="J623" s="666" t="s">
        <v>2353</v>
      </c>
      <c r="K623" s="666" t="s">
        <v>2354</v>
      </c>
      <c r="L623" s="668">
        <v>471.5</v>
      </c>
      <c r="M623" s="668">
        <v>472</v>
      </c>
      <c r="N623" s="669">
        <v>222548</v>
      </c>
    </row>
    <row r="624" spans="1:14" ht="14.4" customHeight="1" x14ac:dyDescent="0.3">
      <c r="A624" s="664" t="s">
        <v>548</v>
      </c>
      <c r="B624" s="665" t="s">
        <v>549</v>
      </c>
      <c r="C624" s="666" t="s">
        <v>561</v>
      </c>
      <c r="D624" s="667" t="s">
        <v>2806</v>
      </c>
      <c r="E624" s="666" t="s">
        <v>567</v>
      </c>
      <c r="F624" s="667" t="s">
        <v>2808</v>
      </c>
      <c r="G624" s="666" t="s">
        <v>610</v>
      </c>
      <c r="H624" s="666" t="s">
        <v>2355</v>
      </c>
      <c r="I624" s="666" t="s">
        <v>2356</v>
      </c>
      <c r="J624" s="666" t="s">
        <v>2357</v>
      </c>
      <c r="K624" s="666" t="s">
        <v>2303</v>
      </c>
      <c r="L624" s="668">
        <v>57.939999999999969</v>
      </c>
      <c r="M624" s="668">
        <v>4</v>
      </c>
      <c r="N624" s="669">
        <v>231.75999999999988</v>
      </c>
    </row>
    <row r="625" spans="1:14" ht="14.4" customHeight="1" x14ac:dyDescent="0.3">
      <c r="A625" s="664" t="s">
        <v>548</v>
      </c>
      <c r="B625" s="665" t="s">
        <v>549</v>
      </c>
      <c r="C625" s="666" t="s">
        <v>561</v>
      </c>
      <c r="D625" s="667" t="s">
        <v>2806</v>
      </c>
      <c r="E625" s="666" t="s">
        <v>567</v>
      </c>
      <c r="F625" s="667" t="s">
        <v>2808</v>
      </c>
      <c r="G625" s="666" t="s">
        <v>610</v>
      </c>
      <c r="H625" s="666" t="s">
        <v>1205</v>
      </c>
      <c r="I625" s="666" t="s">
        <v>1206</v>
      </c>
      <c r="J625" s="666" t="s">
        <v>1207</v>
      </c>
      <c r="K625" s="666" t="s">
        <v>1208</v>
      </c>
      <c r="L625" s="668">
        <v>257.89888059701497</v>
      </c>
      <c r="M625" s="668">
        <v>134</v>
      </c>
      <c r="N625" s="669">
        <v>34558.450000000004</v>
      </c>
    </row>
    <row r="626" spans="1:14" ht="14.4" customHeight="1" x14ac:dyDescent="0.3">
      <c r="A626" s="664" t="s">
        <v>548</v>
      </c>
      <c r="B626" s="665" t="s">
        <v>549</v>
      </c>
      <c r="C626" s="666" t="s">
        <v>561</v>
      </c>
      <c r="D626" s="667" t="s">
        <v>2806</v>
      </c>
      <c r="E626" s="666" t="s">
        <v>567</v>
      </c>
      <c r="F626" s="667" t="s">
        <v>2808</v>
      </c>
      <c r="G626" s="666" t="s">
        <v>610</v>
      </c>
      <c r="H626" s="666" t="s">
        <v>2358</v>
      </c>
      <c r="I626" s="666" t="s">
        <v>2359</v>
      </c>
      <c r="J626" s="666" t="s">
        <v>2360</v>
      </c>
      <c r="K626" s="666" t="s">
        <v>2361</v>
      </c>
      <c r="L626" s="668">
        <v>285.99999999999994</v>
      </c>
      <c r="M626" s="668">
        <v>1</v>
      </c>
      <c r="N626" s="669">
        <v>285.99999999999994</v>
      </c>
    </row>
    <row r="627" spans="1:14" ht="14.4" customHeight="1" x14ac:dyDescent="0.3">
      <c r="A627" s="664" t="s">
        <v>548</v>
      </c>
      <c r="B627" s="665" t="s">
        <v>549</v>
      </c>
      <c r="C627" s="666" t="s">
        <v>561</v>
      </c>
      <c r="D627" s="667" t="s">
        <v>2806</v>
      </c>
      <c r="E627" s="666" t="s">
        <v>567</v>
      </c>
      <c r="F627" s="667" t="s">
        <v>2808</v>
      </c>
      <c r="G627" s="666" t="s">
        <v>610</v>
      </c>
      <c r="H627" s="666" t="s">
        <v>1213</v>
      </c>
      <c r="I627" s="666" t="s">
        <v>1214</v>
      </c>
      <c r="J627" s="666" t="s">
        <v>1215</v>
      </c>
      <c r="K627" s="666" t="s">
        <v>1216</v>
      </c>
      <c r="L627" s="668">
        <v>58.87</v>
      </c>
      <c r="M627" s="668">
        <v>13</v>
      </c>
      <c r="N627" s="669">
        <v>765.31</v>
      </c>
    </row>
    <row r="628" spans="1:14" ht="14.4" customHeight="1" x14ac:dyDescent="0.3">
      <c r="A628" s="664" t="s">
        <v>548</v>
      </c>
      <c r="B628" s="665" t="s">
        <v>549</v>
      </c>
      <c r="C628" s="666" t="s">
        <v>561</v>
      </c>
      <c r="D628" s="667" t="s">
        <v>2806</v>
      </c>
      <c r="E628" s="666" t="s">
        <v>567</v>
      </c>
      <c r="F628" s="667" t="s">
        <v>2808</v>
      </c>
      <c r="G628" s="666" t="s">
        <v>610</v>
      </c>
      <c r="H628" s="666" t="s">
        <v>1228</v>
      </c>
      <c r="I628" s="666" t="s">
        <v>1229</v>
      </c>
      <c r="J628" s="666" t="s">
        <v>1230</v>
      </c>
      <c r="K628" s="666" t="s">
        <v>1231</v>
      </c>
      <c r="L628" s="668">
        <v>537.87</v>
      </c>
      <c r="M628" s="668">
        <v>1</v>
      </c>
      <c r="N628" s="669">
        <v>537.87</v>
      </c>
    </row>
    <row r="629" spans="1:14" ht="14.4" customHeight="1" x14ac:dyDescent="0.3">
      <c r="A629" s="664" t="s">
        <v>548</v>
      </c>
      <c r="B629" s="665" t="s">
        <v>549</v>
      </c>
      <c r="C629" s="666" t="s">
        <v>561</v>
      </c>
      <c r="D629" s="667" t="s">
        <v>2806</v>
      </c>
      <c r="E629" s="666" t="s">
        <v>567</v>
      </c>
      <c r="F629" s="667" t="s">
        <v>2808</v>
      </c>
      <c r="G629" s="666" t="s">
        <v>610</v>
      </c>
      <c r="H629" s="666" t="s">
        <v>1232</v>
      </c>
      <c r="I629" s="666" t="s">
        <v>1233</v>
      </c>
      <c r="J629" s="666" t="s">
        <v>1230</v>
      </c>
      <c r="K629" s="666" t="s">
        <v>1234</v>
      </c>
      <c r="L629" s="668">
        <v>312.83999999999997</v>
      </c>
      <c r="M629" s="668">
        <v>1</v>
      </c>
      <c r="N629" s="669">
        <v>312.83999999999997</v>
      </c>
    </row>
    <row r="630" spans="1:14" ht="14.4" customHeight="1" x14ac:dyDescent="0.3">
      <c r="A630" s="664" t="s">
        <v>548</v>
      </c>
      <c r="B630" s="665" t="s">
        <v>549</v>
      </c>
      <c r="C630" s="666" t="s">
        <v>561</v>
      </c>
      <c r="D630" s="667" t="s">
        <v>2806</v>
      </c>
      <c r="E630" s="666" t="s">
        <v>567</v>
      </c>
      <c r="F630" s="667" t="s">
        <v>2808</v>
      </c>
      <c r="G630" s="666" t="s">
        <v>610</v>
      </c>
      <c r="H630" s="666" t="s">
        <v>1247</v>
      </c>
      <c r="I630" s="666" t="s">
        <v>1248</v>
      </c>
      <c r="J630" s="666" t="s">
        <v>1249</v>
      </c>
      <c r="K630" s="666" t="s">
        <v>1250</v>
      </c>
      <c r="L630" s="668">
        <v>107.35746903332641</v>
      </c>
      <c r="M630" s="668">
        <v>25</v>
      </c>
      <c r="N630" s="669">
        <v>2683.9367258331604</v>
      </c>
    </row>
    <row r="631" spans="1:14" ht="14.4" customHeight="1" x14ac:dyDescent="0.3">
      <c r="A631" s="664" t="s">
        <v>548</v>
      </c>
      <c r="B631" s="665" t="s">
        <v>549</v>
      </c>
      <c r="C631" s="666" t="s">
        <v>561</v>
      </c>
      <c r="D631" s="667" t="s">
        <v>2806</v>
      </c>
      <c r="E631" s="666" t="s">
        <v>567</v>
      </c>
      <c r="F631" s="667" t="s">
        <v>2808</v>
      </c>
      <c r="G631" s="666" t="s">
        <v>610</v>
      </c>
      <c r="H631" s="666" t="s">
        <v>2362</v>
      </c>
      <c r="I631" s="666" t="s">
        <v>2363</v>
      </c>
      <c r="J631" s="666" t="s">
        <v>2364</v>
      </c>
      <c r="K631" s="666" t="s">
        <v>2365</v>
      </c>
      <c r="L631" s="668">
        <v>3569.2811601611943</v>
      </c>
      <c r="M631" s="668">
        <v>1</v>
      </c>
      <c r="N631" s="669">
        <v>3569.2811601611943</v>
      </c>
    </row>
    <row r="632" spans="1:14" ht="14.4" customHeight="1" x14ac:dyDescent="0.3">
      <c r="A632" s="664" t="s">
        <v>548</v>
      </c>
      <c r="B632" s="665" t="s">
        <v>549</v>
      </c>
      <c r="C632" s="666" t="s">
        <v>561</v>
      </c>
      <c r="D632" s="667" t="s">
        <v>2806</v>
      </c>
      <c r="E632" s="666" t="s">
        <v>567</v>
      </c>
      <c r="F632" s="667" t="s">
        <v>2808</v>
      </c>
      <c r="G632" s="666" t="s">
        <v>610</v>
      </c>
      <c r="H632" s="666" t="s">
        <v>1255</v>
      </c>
      <c r="I632" s="666" t="s">
        <v>1256</v>
      </c>
      <c r="J632" s="666" t="s">
        <v>1257</v>
      </c>
      <c r="K632" s="666" t="s">
        <v>1258</v>
      </c>
      <c r="L632" s="668">
        <v>47.539919359592346</v>
      </c>
      <c r="M632" s="668">
        <v>2</v>
      </c>
      <c r="N632" s="669">
        <v>95.079838719184693</v>
      </c>
    </row>
    <row r="633" spans="1:14" ht="14.4" customHeight="1" x14ac:dyDescent="0.3">
      <c r="A633" s="664" t="s">
        <v>548</v>
      </c>
      <c r="B633" s="665" t="s">
        <v>549</v>
      </c>
      <c r="C633" s="666" t="s">
        <v>561</v>
      </c>
      <c r="D633" s="667" t="s">
        <v>2806</v>
      </c>
      <c r="E633" s="666" t="s">
        <v>567</v>
      </c>
      <c r="F633" s="667" t="s">
        <v>2808</v>
      </c>
      <c r="G633" s="666" t="s">
        <v>610</v>
      </c>
      <c r="H633" s="666" t="s">
        <v>1261</v>
      </c>
      <c r="I633" s="666" t="s">
        <v>1262</v>
      </c>
      <c r="J633" s="666" t="s">
        <v>1263</v>
      </c>
      <c r="K633" s="666" t="s">
        <v>1264</v>
      </c>
      <c r="L633" s="668">
        <v>105.81000000000002</v>
      </c>
      <c r="M633" s="668">
        <v>24</v>
      </c>
      <c r="N633" s="669">
        <v>2539.4400000000005</v>
      </c>
    </row>
    <row r="634" spans="1:14" ht="14.4" customHeight="1" x14ac:dyDescent="0.3">
      <c r="A634" s="664" t="s">
        <v>548</v>
      </c>
      <c r="B634" s="665" t="s">
        <v>549</v>
      </c>
      <c r="C634" s="666" t="s">
        <v>561</v>
      </c>
      <c r="D634" s="667" t="s">
        <v>2806</v>
      </c>
      <c r="E634" s="666" t="s">
        <v>567</v>
      </c>
      <c r="F634" s="667" t="s">
        <v>2808</v>
      </c>
      <c r="G634" s="666" t="s">
        <v>610</v>
      </c>
      <c r="H634" s="666" t="s">
        <v>2366</v>
      </c>
      <c r="I634" s="666" t="s">
        <v>2367</v>
      </c>
      <c r="J634" s="666" t="s">
        <v>2368</v>
      </c>
      <c r="K634" s="666" t="s">
        <v>2369</v>
      </c>
      <c r="L634" s="668">
        <v>40.559999999999995</v>
      </c>
      <c r="M634" s="668">
        <v>1</v>
      </c>
      <c r="N634" s="669">
        <v>40.559999999999995</v>
      </c>
    </row>
    <row r="635" spans="1:14" ht="14.4" customHeight="1" x14ac:dyDescent="0.3">
      <c r="A635" s="664" t="s">
        <v>548</v>
      </c>
      <c r="B635" s="665" t="s">
        <v>549</v>
      </c>
      <c r="C635" s="666" t="s">
        <v>561</v>
      </c>
      <c r="D635" s="667" t="s">
        <v>2806</v>
      </c>
      <c r="E635" s="666" t="s">
        <v>567</v>
      </c>
      <c r="F635" s="667" t="s">
        <v>2808</v>
      </c>
      <c r="G635" s="666" t="s">
        <v>610</v>
      </c>
      <c r="H635" s="666" t="s">
        <v>2370</v>
      </c>
      <c r="I635" s="666" t="s">
        <v>952</v>
      </c>
      <c r="J635" s="666" t="s">
        <v>2371</v>
      </c>
      <c r="K635" s="666" t="s">
        <v>2372</v>
      </c>
      <c r="L635" s="668">
        <v>23.700416515795578</v>
      </c>
      <c r="M635" s="668">
        <v>864</v>
      </c>
      <c r="N635" s="669">
        <v>20477.159869647377</v>
      </c>
    </row>
    <row r="636" spans="1:14" ht="14.4" customHeight="1" x14ac:dyDescent="0.3">
      <c r="A636" s="664" t="s">
        <v>548</v>
      </c>
      <c r="B636" s="665" t="s">
        <v>549</v>
      </c>
      <c r="C636" s="666" t="s">
        <v>561</v>
      </c>
      <c r="D636" s="667" t="s">
        <v>2806</v>
      </c>
      <c r="E636" s="666" t="s">
        <v>567</v>
      </c>
      <c r="F636" s="667" t="s">
        <v>2808</v>
      </c>
      <c r="G636" s="666" t="s">
        <v>610</v>
      </c>
      <c r="H636" s="666" t="s">
        <v>2373</v>
      </c>
      <c r="I636" s="666" t="s">
        <v>952</v>
      </c>
      <c r="J636" s="666" t="s">
        <v>2374</v>
      </c>
      <c r="K636" s="666"/>
      <c r="L636" s="668">
        <v>85.337767899703479</v>
      </c>
      <c r="M636" s="668">
        <v>28</v>
      </c>
      <c r="N636" s="669">
        <v>2389.4575011916972</v>
      </c>
    </row>
    <row r="637" spans="1:14" ht="14.4" customHeight="1" x14ac:dyDescent="0.3">
      <c r="A637" s="664" t="s">
        <v>548</v>
      </c>
      <c r="B637" s="665" t="s">
        <v>549</v>
      </c>
      <c r="C637" s="666" t="s">
        <v>561</v>
      </c>
      <c r="D637" s="667" t="s">
        <v>2806</v>
      </c>
      <c r="E637" s="666" t="s">
        <v>567</v>
      </c>
      <c r="F637" s="667" t="s">
        <v>2808</v>
      </c>
      <c r="G637" s="666" t="s">
        <v>610</v>
      </c>
      <c r="H637" s="666" t="s">
        <v>2375</v>
      </c>
      <c r="I637" s="666" t="s">
        <v>952</v>
      </c>
      <c r="J637" s="666" t="s">
        <v>2376</v>
      </c>
      <c r="K637" s="666"/>
      <c r="L637" s="668">
        <v>221.13783337999598</v>
      </c>
      <c r="M637" s="668">
        <v>10</v>
      </c>
      <c r="N637" s="669">
        <v>2211.3783337999598</v>
      </c>
    </row>
    <row r="638" spans="1:14" ht="14.4" customHeight="1" x14ac:dyDescent="0.3">
      <c r="A638" s="664" t="s">
        <v>548</v>
      </c>
      <c r="B638" s="665" t="s">
        <v>549</v>
      </c>
      <c r="C638" s="666" t="s">
        <v>561</v>
      </c>
      <c r="D638" s="667" t="s">
        <v>2806</v>
      </c>
      <c r="E638" s="666" t="s">
        <v>567</v>
      </c>
      <c r="F638" s="667" t="s">
        <v>2808</v>
      </c>
      <c r="G638" s="666" t="s">
        <v>610</v>
      </c>
      <c r="H638" s="666" t="s">
        <v>1275</v>
      </c>
      <c r="I638" s="666" t="s">
        <v>1276</v>
      </c>
      <c r="J638" s="666" t="s">
        <v>1277</v>
      </c>
      <c r="K638" s="666" t="s">
        <v>1278</v>
      </c>
      <c r="L638" s="668">
        <v>112.43076599340147</v>
      </c>
      <c r="M638" s="668">
        <v>272</v>
      </c>
      <c r="N638" s="669">
        <v>30581.1683502052</v>
      </c>
    </row>
    <row r="639" spans="1:14" ht="14.4" customHeight="1" x14ac:dyDescent="0.3">
      <c r="A639" s="664" t="s">
        <v>548</v>
      </c>
      <c r="B639" s="665" t="s">
        <v>549</v>
      </c>
      <c r="C639" s="666" t="s">
        <v>561</v>
      </c>
      <c r="D639" s="667" t="s">
        <v>2806</v>
      </c>
      <c r="E639" s="666" t="s">
        <v>567</v>
      </c>
      <c r="F639" s="667" t="s">
        <v>2808</v>
      </c>
      <c r="G639" s="666" t="s">
        <v>610</v>
      </c>
      <c r="H639" s="666" t="s">
        <v>2377</v>
      </c>
      <c r="I639" s="666" t="s">
        <v>2378</v>
      </c>
      <c r="J639" s="666" t="s">
        <v>2379</v>
      </c>
      <c r="K639" s="666" t="s">
        <v>2380</v>
      </c>
      <c r="L639" s="668">
        <v>62.689999999999969</v>
      </c>
      <c r="M639" s="668">
        <v>1</v>
      </c>
      <c r="N639" s="669">
        <v>62.689999999999969</v>
      </c>
    </row>
    <row r="640" spans="1:14" ht="14.4" customHeight="1" x14ac:dyDescent="0.3">
      <c r="A640" s="664" t="s">
        <v>548</v>
      </c>
      <c r="B640" s="665" t="s">
        <v>549</v>
      </c>
      <c r="C640" s="666" t="s">
        <v>561</v>
      </c>
      <c r="D640" s="667" t="s">
        <v>2806</v>
      </c>
      <c r="E640" s="666" t="s">
        <v>567</v>
      </c>
      <c r="F640" s="667" t="s">
        <v>2808</v>
      </c>
      <c r="G640" s="666" t="s">
        <v>610</v>
      </c>
      <c r="H640" s="666" t="s">
        <v>1298</v>
      </c>
      <c r="I640" s="666" t="s">
        <v>1299</v>
      </c>
      <c r="J640" s="666" t="s">
        <v>1300</v>
      </c>
      <c r="K640" s="666" t="s">
        <v>1297</v>
      </c>
      <c r="L640" s="668">
        <v>36.93</v>
      </c>
      <c r="M640" s="668">
        <v>8</v>
      </c>
      <c r="N640" s="669">
        <v>295.44</v>
      </c>
    </row>
    <row r="641" spans="1:14" ht="14.4" customHeight="1" x14ac:dyDescent="0.3">
      <c r="A641" s="664" t="s">
        <v>548</v>
      </c>
      <c r="B641" s="665" t="s">
        <v>549</v>
      </c>
      <c r="C641" s="666" t="s">
        <v>561</v>
      </c>
      <c r="D641" s="667" t="s">
        <v>2806</v>
      </c>
      <c r="E641" s="666" t="s">
        <v>567</v>
      </c>
      <c r="F641" s="667" t="s">
        <v>2808</v>
      </c>
      <c r="G641" s="666" t="s">
        <v>610</v>
      </c>
      <c r="H641" s="666" t="s">
        <v>2381</v>
      </c>
      <c r="I641" s="666" t="s">
        <v>952</v>
      </c>
      <c r="J641" s="666" t="s">
        <v>2382</v>
      </c>
      <c r="K641" s="666" t="s">
        <v>2383</v>
      </c>
      <c r="L641" s="668">
        <v>199.67081923304613</v>
      </c>
      <c r="M641" s="668">
        <v>22</v>
      </c>
      <c r="N641" s="669">
        <v>4392.7580231270149</v>
      </c>
    </row>
    <row r="642" spans="1:14" ht="14.4" customHeight="1" x14ac:dyDescent="0.3">
      <c r="A642" s="664" t="s">
        <v>548</v>
      </c>
      <c r="B642" s="665" t="s">
        <v>549</v>
      </c>
      <c r="C642" s="666" t="s">
        <v>561</v>
      </c>
      <c r="D642" s="667" t="s">
        <v>2806</v>
      </c>
      <c r="E642" s="666" t="s">
        <v>567</v>
      </c>
      <c r="F642" s="667" t="s">
        <v>2808</v>
      </c>
      <c r="G642" s="666" t="s">
        <v>610</v>
      </c>
      <c r="H642" s="666" t="s">
        <v>2384</v>
      </c>
      <c r="I642" s="666" t="s">
        <v>952</v>
      </c>
      <c r="J642" s="666" t="s">
        <v>2385</v>
      </c>
      <c r="K642" s="666" t="s">
        <v>2386</v>
      </c>
      <c r="L642" s="668">
        <v>191.88438356164386</v>
      </c>
      <c r="M642" s="668">
        <v>73</v>
      </c>
      <c r="N642" s="669">
        <v>14007.560000000001</v>
      </c>
    </row>
    <row r="643" spans="1:14" ht="14.4" customHeight="1" x14ac:dyDescent="0.3">
      <c r="A643" s="664" t="s">
        <v>548</v>
      </c>
      <c r="B643" s="665" t="s">
        <v>549</v>
      </c>
      <c r="C643" s="666" t="s">
        <v>561</v>
      </c>
      <c r="D643" s="667" t="s">
        <v>2806</v>
      </c>
      <c r="E643" s="666" t="s">
        <v>567</v>
      </c>
      <c r="F643" s="667" t="s">
        <v>2808</v>
      </c>
      <c r="G643" s="666" t="s">
        <v>610</v>
      </c>
      <c r="H643" s="666" t="s">
        <v>1305</v>
      </c>
      <c r="I643" s="666" t="s">
        <v>1306</v>
      </c>
      <c r="J643" s="666" t="s">
        <v>1307</v>
      </c>
      <c r="K643" s="666" t="s">
        <v>1308</v>
      </c>
      <c r="L643" s="668">
        <v>382.10997140955385</v>
      </c>
      <c r="M643" s="668">
        <v>130</v>
      </c>
      <c r="N643" s="669">
        <v>49674.296283242002</v>
      </c>
    </row>
    <row r="644" spans="1:14" ht="14.4" customHeight="1" x14ac:dyDescent="0.3">
      <c r="A644" s="664" t="s">
        <v>548</v>
      </c>
      <c r="B644" s="665" t="s">
        <v>549</v>
      </c>
      <c r="C644" s="666" t="s">
        <v>561</v>
      </c>
      <c r="D644" s="667" t="s">
        <v>2806</v>
      </c>
      <c r="E644" s="666" t="s">
        <v>567</v>
      </c>
      <c r="F644" s="667" t="s">
        <v>2808</v>
      </c>
      <c r="G644" s="666" t="s">
        <v>610</v>
      </c>
      <c r="H644" s="666" t="s">
        <v>1317</v>
      </c>
      <c r="I644" s="666" t="s">
        <v>1317</v>
      </c>
      <c r="J644" s="666" t="s">
        <v>1318</v>
      </c>
      <c r="K644" s="666" t="s">
        <v>1319</v>
      </c>
      <c r="L644" s="668">
        <v>46.659999999999989</v>
      </c>
      <c r="M644" s="668">
        <v>16</v>
      </c>
      <c r="N644" s="669">
        <v>746.55999999999983</v>
      </c>
    </row>
    <row r="645" spans="1:14" ht="14.4" customHeight="1" x14ac:dyDescent="0.3">
      <c r="A645" s="664" t="s">
        <v>548</v>
      </c>
      <c r="B645" s="665" t="s">
        <v>549</v>
      </c>
      <c r="C645" s="666" t="s">
        <v>561</v>
      </c>
      <c r="D645" s="667" t="s">
        <v>2806</v>
      </c>
      <c r="E645" s="666" t="s">
        <v>567</v>
      </c>
      <c r="F645" s="667" t="s">
        <v>2808</v>
      </c>
      <c r="G645" s="666" t="s">
        <v>610</v>
      </c>
      <c r="H645" s="666" t="s">
        <v>2387</v>
      </c>
      <c r="I645" s="666" t="s">
        <v>2388</v>
      </c>
      <c r="J645" s="666" t="s">
        <v>2389</v>
      </c>
      <c r="K645" s="666" t="s">
        <v>2390</v>
      </c>
      <c r="L645" s="668">
        <v>69.339999999999989</v>
      </c>
      <c r="M645" s="668">
        <v>5</v>
      </c>
      <c r="N645" s="669">
        <v>346.69999999999993</v>
      </c>
    </row>
    <row r="646" spans="1:14" ht="14.4" customHeight="1" x14ac:dyDescent="0.3">
      <c r="A646" s="664" t="s">
        <v>548</v>
      </c>
      <c r="B646" s="665" t="s">
        <v>549</v>
      </c>
      <c r="C646" s="666" t="s">
        <v>561</v>
      </c>
      <c r="D646" s="667" t="s">
        <v>2806</v>
      </c>
      <c r="E646" s="666" t="s">
        <v>567</v>
      </c>
      <c r="F646" s="667" t="s">
        <v>2808</v>
      </c>
      <c r="G646" s="666" t="s">
        <v>610</v>
      </c>
      <c r="H646" s="666" t="s">
        <v>2391</v>
      </c>
      <c r="I646" s="666" t="s">
        <v>2392</v>
      </c>
      <c r="J646" s="666" t="s">
        <v>2393</v>
      </c>
      <c r="K646" s="666" t="s">
        <v>2394</v>
      </c>
      <c r="L646" s="668">
        <v>78.639999999999986</v>
      </c>
      <c r="M646" s="668">
        <v>1</v>
      </c>
      <c r="N646" s="669">
        <v>78.639999999999986</v>
      </c>
    </row>
    <row r="647" spans="1:14" ht="14.4" customHeight="1" x14ac:dyDescent="0.3">
      <c r="A647" s="664" t="s">
        <v>548</v>
      </c>
      <c r="B647" s="665" t="s">
        <v>549</v>
      </c>
      <c r="C647" s="666" t="s">
        <v>561</v>
      </c>
      <c r="D647" s="667" t="s">
        <v>2806</v>
      </c>
      <c r="E647" s="666" t="s">
        <v>567</v>
      </c>
      <c r="F647" s="667" t="s">
        <v>2808</v>
      </c>
      <c r="G647" s="666" t="s">
        <v>610</v>
      </c>
      <c r="H647" s="666" t="s">
        <v>1347</v>
      </c>
      <c r="I647" s="666" t="s">
        <v>952</v>
      </c>
      <c r="J647" s="666" t="s">
        <v>1348</v>
      </c>
      <c r="K647" s="666"/>
      <c r="L647" s="668">
        <v>538.48199999999997</v>
      </c>
      <c r="M647" s="668">
        <v>15</v>
      </c>
      <c r="N647" s="669">
        <v>8077.23</v>
      </c>
    </row>
    <row r="648" spans="1:14" ht="14.4" customHeight="1" x14ac:dyDescent="0.3">
      <c r="A648" s="664" t="s">
        <v>548</v>
      </c>
      <c r="B648" s="665" t="s">
        <v>549</v>
      </c>
      <c r="C648" s="666" t="s">
        <v>561</v>
      </c>
      <c r="D648" s="667" t="s">
        <v>2806</v>
      </c>
      <c r="E648" s="666" t="s">
        <v>567</v>
      </c>
      <c r="F648" s="667" t="s">
        <v>2808</v>
      </c>
      <c r="G648" s="666" t="s">
        <v>610</v>
      </c>
      <c r="H648" s="666" t="s">
        <v>1353</v>
      </c>
      <c r="I648" s="666" t="s">
        <v>952</v>
      </c>
      <c r="J648" s="666" t="s">
        <v>1354</v>
      </c>
      <c r="K648" s="666"/>
      <c r="L648" s="668">
        <v>164.41971060337139</v>
      </c>
      <c r="M648" s="668">
        <v>1</v>
      </c>
      <c r="N648" s="669">
        <v>164.41971060337139</v>
      </c>
    </row>
    <row r="649" spans="1:14" ht="14.4" customHeight="1" x14ac:dyDescent="0.3">
      <c r="A649" s="664" t="s">
        <v>548</v>
      </c>
      <c r="B649" s="665" t="s">
        <v>549</v>
      </c>
      <c r="C649" s="666" t="s">
        <v>561</v>
      </c>
      <c r="D649" s="667" t="s">
        <v>2806</v>
      </c>
      <c r="E649" s="666" t="s">
        <v>567</v>
      </c>
      <c r="F649" s="667" t="s">
        <v>2808</v>
      </c>
      <c r="G649" s="666" t="s">
        <v>610</v>
      </c>
      <c r="H649" s="666" t="s">
        <v>2395</v>
      </c>
      <c r="I649" s="666" t="s">
        <v>952</v>
      </c>
      <c r="J649" s="666" t="s">
        <v>2396</v>
      </c>
      <c r="K649" s="666"/>
      <c r="L649" s="668">
        <v>322.54523598602447</v>
      </c>
      <c r="M649" s="668">
        <v>1</v>
      </c>
      <c r="N649" s="669">
        <v>322.54523598602447</v>
      </c>
    </row>
    <row r="650" spans="1:14" ht="14.4" customHeight="1" x14ac:dyDescent="0.3">
      <c r="A650" s="664" t="s">
        <v>548</v>
      </c>
      <c r="B650" s="665" t="s">
        <v>549</v>
      </c>
      <c r="C650" s="666" t="s">
        <v>561</v>
      </c>
      <c r="D650" s="667" t="s">
        <v>2806</v>
      </c>
      <c r="E650" s="666" t="s">
        <v>567</v>
      </c>
      <c r="F650" s="667" t="s">
        <v>2808</v>
      </c>
      <c r="G650" s="666" t="s">
        <v>610</v>
      </c>
      <c r="H650" s="666" t="s">
        <v>2397</v>
      </c>
      <c r="I650" s="666" t="s">
        <v>952</v>
      </c>
      <c r="J650" s="666" t="s">
        <v>2398</v>
      </c>
      <c r="K650" s="666" t="s">
        <v>2399</v>
      </c>
      <c r="L650" s="668">
        <v>22.07</v>
      </c>
      <c r="M650" s="668">
        <v>10</v>
      </c>
      <c r="N650" s="669">
        <v>220.7</v>
      </c>
    </row>
    <row r="651" spans="1:14" ht="14.4" customHeight="1" x14ac:dyDescent="0.3">
      <c r="A651" s="664" t="s">
        <v>548</v>
      </c>
      <c r="B651" s="665" t="s">
        <v>549</v>
      </c>
      <c r="C651" s="666" t="s">
        <v>561</v>
      </c>
      <c r="D651" s="667" t="s">
        <v>2806</v>
      </c>
      <c r="E651" s="666" t="s">
        <v>567</v>
      </c>
      <c r="F651" s="667" t="s">
        <v>2808</v>
      </c>
      <c r="G651" s="666" t="s">
        <v>610</v>
      </c>
      <c r="H651" s="666" t="s">
        <v>2400</v>
      </c>
      <c r="I651" s="666" t="s">
        <v>952</v>
      </c>
      <c r="J651" s="666" t="s">
        <v>2401</v>
      </c>
      <c r="K651" s="666" t="s">
        <v>2399</v>
      </c>
      <c r="L651" s="668">
        <v>32.78</v>
      </c>
      <c r="M651" s="668">
        <v>6</v>
      </c>
      <c r="N651" s="669">
        <v>196.68</v>
      </c>
    </row>
    <row r="652" spans="1:14" ht="14.4" customHeight="1" x14ac:dyDescent="0.3">
      <c r="A652" s="664" t="s">
        <v>548</v>
      </c>
      <c r="B652" s="665" t="s">
        <v>549</v>
      </c>
      <c r="C652" s="666" t="s">
        <v>561</v>
      </c>
      <c r="D652" s="667" t="s">
        <v>2806</v>
      </c>
      <c r="E652" s="666" t="s">
        <v>567</v>
      </c>
      <c r="F652" s="667" t="s">
        <v>2808</v>
      </c>
      <c r="G652" s="666" t="s">
        <v>610</v>
      </c>
      <c r="H652" s="666" t="s">
        <v>2402</v>
      </c>
      <c r="I652" s="666" t="s">
        <v>952</v>
      </c>
      <c r="J652" s="666" t="s">
        <v>2403</v>
      </c>
      <c r="K652" s="666"/>
      <c r="L652" s="668">
        <v>22.069999999999997</v>
      </c>
      <c r="M652" s="668">
        <v>6</v>
      </c>
      <c r="N652" s="669">
        <v>132.41999999999999</v>
      </c>
    </row>
    <row r="653" spans="1:14" ht="14.4" customHeight="1" x14ac:dyDescent="0.3">
      <c r="A653" s="664" t="s">
        <v>548</v>
      </c>
      <c r="B653" s="665" t="s">
        <v>549</v>
      </c>
      <c r="C653" s="666" t="s">
        <v>561</v>
      </c>
      <c r="D653" s="667" t="s">
        <v>2806</v>
      </c>
      <c r="E653" s="666" t="s">
        <v>567</v>
      </c>
      <c r="F653" s="667" t="s">
        <v>2808</v>
      </c>
      <c r="G653" s="666" t="s">
        <v>610</v>
      </c>
      <c r="H653" s="666" t="s">
        <v>2404</v>
      </c>
      <c r="I653" s="666" t="s">
        <v>2405</v>
      </c>
      <c r="J653" s="666" t="s">
        <v>2406</v>
      </c>
      <c r="K653" s="666" t="s">
        <v>1297</v>
      </c>
      <c r="L653" s="668">
        <v>423.63323529411764</v>
      </c>
      <c r="M653" s="668">
        <v>34</v>
      </c>
      <c r="N653" s="669">
        <v>14403.53</v>
      </c>
    </row>
    <row r="654" spans="1:14" ht="14.4" customHeight="1" x14ac:dyDescent="0.3">
      <c r="A654" s="664" t="s">
        <v>548</v>
      </c>
      <c r="B654" s="665" t="s">
        <v>549</v>
      </c>
      <c r="C654" s="666" t="s">
        <v>561</v>
      </c>
      <c r="D654" s="667" t="s">
        <v>2806</v>
      </c>
      <c r="E654" s="666" t="s">
        <v>567</v>
      </c>
      <c r="F654" s="667" t="s">
        <v>2808</v>
      </c>
      <c r="G654" s="666" t="s">
        <v>610</v>
      </c>
      <c r="H654" s="666" t="s">
        <v>1370</v>
      </c>
      <c r="I654" s="666" t="s">
        <v>1371</v>
      </c>
      <c r="J654" s="666" t="s">
        <v>1372</v>
      </c>
      <c r="K654" s="666" t="s">
        <v>1373</v>
      </c>
      <c r="L654" s="668">
        <v>136.61982200053345</v>
      </c>
      <c r="M654" s="668">
        <v>15</v>
      </c>
      <c r="N654" s="669">
        <v>2049.2973300080016</v>
      </c>
    </row>
    <row r="655" spans="1:14" ht="14.4" customHeight="1" x14ac:dyDescent="0.3">
      <c r="A655" s="664" t="s">
        <v>548</v>
      </c>
      <c r="B655" s="665" t="s">
        <v>549</v>
      </c>
      <c r="C655" s="666" t="s">
        <v>561</v>
      </c>
      <c r="D655" s="667" t="s">
        <v>2806</v>
      </c>
      <c r="E655" s="666" t="s">
        <v>567</v>
      </c>
      <c r="F655" s="667" t="s">
        <v>2808</v>
      </c>
      <c r="G655" s="666" t="s">
        <v>610</v>
      </c>
      <c r="H655" s="666" t="s">
        <v>2407</v>
      </c>
      <c r="I655" s="666" t="s">
        <v>2408</v>
      </c>
      <c r="J655" s="666" t="s">
        <v>2409</v>
      </c>
      <c r="K655" s="666" t="s">
        <v>2410</v>
      </c>
      <c r="L655" s="668">
        <v>103.56999999999998</v>
      </c>
      <c r="M655" s="668">
        <v>5</v>
      </c>
      <c r="N655" s="669">
        <v>517.84999999999991</v>
      </c>
    </row>
    <row r="656" spans="1:14" ht="14.4" customHeight="1" x14ac:dyDescent="0.3">
      <c r="A656" s="664" t="s">
        <v>548</v>
      </c>
      <c r="B656" s="665" t="s">
        <v>549</v>
      </c>
      <c r="C656" s="666" t="s">
        <v>561</v>
      </c>
      <c r="D656" s="667" t="s">
        <v>2806</v>
      </c>
      <c r="E656" s="666" t="s">
        <v>567</v>
      </c>
      <c r="F656" s="667" t="s">
        <v>2808</v>
      </c>
      <c r="G656" s="666" t="s">
        <v>610</v>
      </c>
      <c r="H656" s="666" t="s">
        <v>2411</v>
      </c>
      <c r="I656" s="666" t="s">
        <v>2412</v>
      </c>
      <c r="J656" s="666" t="s">
        <v>2413</v>
      </c>
      <c r="K656" s="666"/>
      <c r="L656" s="668">
        <v>577.27004901839507</v>
      </c>
      <c r="M656" s="668">
        <v>7</v>
      </c>
      <c r="N656" s="669">
        <v>4040.8903431287658</v>
      </c>
    </row>
    <row r="657" spans="1:14" ht="14.4" customHeight="1" x14ac:dyDescent="0.3">
      <c r="A657" s="664" t="s">
        <v>548</v>
      </c>
      <c r="B657" s="665" t="s">
        <v>549</v>
      </c>
      <c r="C657" s="666" t="s">
        <v>561</v>
      </c>
      <c r="D657" s="667" t="s">
        <v>2806</v>
      </c>
      <c r="E657" s="666" t="s">
        <v>567</v>
      </c>
      <c r="F657" s="667" t="s">
        <v>2808</v>
      </c>
      <c r="G657" s="666" t="s">
        <v>610</v>
      </c>
      <c r="H657" s="666" t="s">
        <v>1380</v>
      </c>
      <c r="I657" s="666" t="s">
        <v>1381</v>
      </c>
      <c r="J657" s="666" t="s">
        <v>1382</v>
      </c>
      <c r="K657" s="666" t="s">
        <v>1383</v>
      </c>
      <c r="L657" s="668">
        <v>644.13222283202106</v>
      </c>
      <c r="M657" s="668">
        <v>14</v>
      </c>
      <c r="N657" s="669">
        <v>9017.8511196482941</v>
      </c>
    </row>
    <row r="658" spans="1:14" ht="14.4" customHeight="1" x14ac:dyDescent="0.3">
      <c r="A658" s="664" t="s">
        <v>548</v>
      </c>
      <c r="B658" s="665" t="s">
        <v>549</v>
      </c>
      <c r="C658" s="666" t="s">
        <v>561</v>
      </c>
      <c r="D658" s="667" t="s">
        <v>2806</v>
      </c>
      <c r="E658" s="666" t="s">
        <v>567</v>
      </c>
      <c r="F658" s="667" t="s">
        <v>2808</v>
      </c>
      <c r="G658" s="666" t="s">
        <v>610</v>
      </c>
      <c r="H658" s="666" t="s">
        <v>1384</v>
      </c>
      <c r="I658" s="666" t="s">
        <v>1385</v>
      </c>
      <c r="J658" s="666" t="s">
        <v>1386</v>
      </c>
      <c r="K658" s="666" t="s">
        <v>1387</v>
      </c>
      <c r="L658" s="668">
        <v>325.159383716376</v>
      </c>
      <c r="M658" s="668">
        <v>11</v>
      </c>
      <c r="N658" s="669">
        <v>3576.7532208801363</v>
      </c>
    </row>
    <row r="659" spans="1:14" ht="14.4" customHeight="1" x14ac:dyDescent="0.3">
      <c r="A659" s="664" t="s">
        <v>548</v>
      </c>
      <c r="B659" s="665" t="s">
        <v>549</v>
      </c>
      <c r="C659" s="666" t="s">
        <v>561</v>
      </c>
      <c r="D659" s="667" t="s">
        <v>2806</v>
      </c>
      <c r="E659" s="666" t="s">
        <v>567</v>
      </c>
      <c r="F659" s="667" t="s">
        <v>2808</v>
      </c>
      <c r="G659" s="666" t="s">
        <v>610</v>
      </c>
      <c r="H659" s="666" t="s">
        <v>1391</v>
      </c>
      <c r="I659" s="666" t="s">
        <v>1392</v>
      </c>
      <c r="J659" s="666" t="s">
        <v>1393</v>
      </c>
      <c r="K659" s="666" t="s">
        <v>1394</v>
      </c>
      <c r="L659" s="668">
        <v>275.31</v>
      </c>
      <c r="M659" s="668">
        <v>37</v>
      </c>
      <c r="N659" s="669">
        <v>10186.469999999999</v>
      </c>
    </row>
    <row r="660" spans="1:14" ht="14.4" customHeight="1" x14ac:dyDescent="0.3">
      <c r="A660" s="664" t="s">
        <v>548</v>
      </c>
      <c r="B660" s="665" t="s">
        <v>549</v>
      </c>
      <c r="C660" s="666" t="s">
        <v>561</v>
      </c>
      <c r="D660" s="667" t="s">
        <v>2806</v>
      </c>
      <c r="E660" s="666" t="s">
        <v>567</v>
      </c>
      <c r="F660" s="667" t="s">
        <v>2808</v>
      </c>
      <c r="G660" s="666" t="s">
        <v>610</v>
      </c>
      <c r="H660" s="666" t="s">
        <v>1395</v>
      </c>
      <c r="I660" s="666" t="s">
        <v>1396</v>
      </c>
      <c r="J660" s="666" t="s">
        <v>1397</v>
      </c>
      <c r="K660" s="666" t="s">
        <v>1398</v>
      </c>
      <c r="L660" s="668">
        <v>34.621313233605512</v>
      </c>
      <c r="M660" s="668">
        <v>28</v>
      </c>
      <c r="N660" s="669">
        <v>969.39677054095444</v>
      </c>
    </row>
    <row r="661" spans="1:14" ht="14.4" customHeight="1" x14ac:dyDescent="0.3">
      <c r="A661" s="664" t="s">
        <v>548</v>
      </c>
      <c r="B661" s="665" t="s">
        <v>549</v>
      </c>
      <c r="C661" s="666" t="s">
        <v>561</v>
      </c>
      <c r="D661" s="667" t="s">
        <v>2806</v>
      </c>
      <c r="E661" s="666" t="s">
        <v>567</v>
      </c>
      <c r="F661" s="667" t="s">
        <v>2808</v>
      </c>
      <c r="G661" s="666" t="s">
        <v>610</v>
      </c>
      <c r="H661" s="666" t="s">
        <v>2414</v>
      </c>
      <c r="I661" s="666" t="s">
        <v>952</v>
      </c>
      <c r="J661" s="666" t="s">
        <v>2415</v>
      </c>
      <c r="K661" s="666"/>
      <c r="L661" s="668">
        <v>162.65899812023062</v>
      </c>
      <c r="M661" s="668">
        <v>10</v>
      </c>
      <c r="N661" s="669">
        <v>1626.5899812023063</v>
      </c>
    </row>
    <row r="662" spans="1:14" ht="14.4" customHeight="1" x14ac:dyDescent="0.3">
      <c r="A662" s="664" t="s">
        <v>548</v>
      </c>
      <c r="B662" s="665" t="s">
        <v>549</v>
      </c>
      <c r="C662" s="666" t="s">
        <v>561</v>
      </c>
      <c r="D662" s="667" t="s">
        <v>2806</v>
      </c>
      <c r="E662" s="666" t="s">
        <v>567</v>
      </c>
      <c r="F662" s="667" t="s">
        <v>2808</v>
      </c>
      <c r="G662" s="666" t="s">
        <v>610</v>
      </c>
      <c r="H662" s="666" t="s">
        <v>2416</v>
      </c>
      <c r="I662" s="666" t="s">
        <v>952</v>
      </c>
      <c r="J662" s="666" t="s">
        <v>2417</v>
      </c>
      <c r="K662" s="666"/>
      <c r="L662" s="668">
        <v>33.299998521969961</v>
      </c>
      <c r="M662" s="668">
        <v>43</v>
      </c>
      <c r="N662" s="669">
        <v>1431.8999364447084</v>
      </c>
    </row>
    <row r="663" spans="1:14" ht="14.4" customHeight="1" x14ac:dyDescent="0.3">
      <c r="A663" s="664" t="s">
        <v>548</v>
      </c>
      <c r="B663" s="665" t="s">
        <v>549</v>
      </c>
      <c r="C663" s="666" t="s">
        <v>561</v>
      </c>
      <c r="D663" s="667" t="s">
        <v>2806</v>
      </c>
      <c r="E663" s="666" t="s">
        <v>567</v>
      </c>
      <c r="F663" s="667" t="s">
        <v>2808</v>
      </c>
      <c r="G663" s="666" t="s">
        <v>610</v>
      </c>
      <c r="H663" s="666" t="s">
        <v>2418</v>
      </c>
      <c r="I663" s="666" t="s">
        <v>2419</v>
      </c>
      <c r="J663" s="666" t="s">
        <v>2420</v>
      </c>
      <c r="K663" s="666" t="s">
        <v>2421</v>
      </c>
      <c r="L663" s="668">
        <v>2800</v>
      </c>
      <c r="M663" s="668">
        <v>7</v>
      </c>
      <c r="N663" s="669">
        <v>19600</v>
      </c>
    </row>
    <row r="664" spans="1:14" ht="14.4" customHeight="1" x14ac:dyDescent="0.3">
      <c r="A664" s="664" t="s">
        <v>548</v>
      </c>
      <c r="B664" s="665" t="s">
        <v>549</v>
      </c>
      <c r="C664" s="666" t="s">
        <v>561</v>
      </c>
      <c r="D664" s="667" t="s">
        <v>2806</v>
      </c>
      <c r="E664" s="666" t="s">
        <v>567</v>
      </c>
      <c r="F664" s="667" t="s">
        <v>2808</v>
      </c>
      <c r="G664" s="666" t="s">
        <v>610</v>
      </c>
      <c r="H664" s="666" t="s">
        <v>2422</v>
      </c>
      <c r="I664" s="666" t="s">
        <v>2423</v>
      </c>
      <c r="J664" s="666" t="s">
        <v>2424</v>
      </c>
      <c r="K664" s="666" t="s">
        <v>2425</v>
      </c>
      <c r="L664" s="668">
        <v>1326.49</v>
      </c>
      <c r="M664" s="668">
        <v>3</v>
      </c>
      <c r="N664" s="669">
        <v>3979.47</v>
      </c>
    </row>
    <row r="665" spans="1:14" ht="14.4" customHeight="1" x14ac:dyDescent="0.3">
      <c r="A665" s="664" t="s">
        <v>548</v>
      </c>
      <c r="B665" s="665" t="s">
        <v>549</v>
      </c>
      <c r="C665" s="666" t="s">
        <v>561</v>
      </c>
      <c r="D665" s="667" t="s">
        <v>2806</v>
      </c>
      <c r="E665" s="666" t="s">
        <v>567</v>
      </c>
      <c r="F665" s="667" t="s">
        <v>2808</v>
      </c>
      <c r="G665" s="666" t="s">
        <v>610</v>
      </c>
      <c r="H665" s="666" t="s">
        <v>2426</v>
      </c>
      <c r="I665" s="666" t="s">
        <v>2427</v>
      </c>
      <c r="J665" s="666" t="s">
        <v>2428</v>
      </c>
      <c r="K665" s="666" t="s">
        <v>2429</v>
      </c>
      <c r="L665" s="668">
        <v>74.219996807476207</v>
      </c>
      <c r="M665" s="668">
        <v>1</v>
      </c>
      <c r="N665" s="669">
        <v>74.219996807476207</v>
      </c>
    </row>
    <row r="666" spans="1:14" ht="14.4" customHeight="1" x14ac:dyDescent="0.3">
      <c r="A666" s="664" t="s">
        <v>548</v>
      </c>
      <c r="B666" s="665" t="s">
        <v>549</v>
      </c>
      <c r="C666" s="666" t="s">
        <v>561</v>
      </c>
      <c r="D666" s="667" t="s">
        <v>2806</v>
      </c>
      <c r="E666" s="666" t="s">
        <v>567</v>
      </c>
      <c r="F666" s="667" t="s">
        <v>2808</v>
      </c>
      <c r="G666" s="666" t="s">
        <v>610</v>
      </c>
      <c r="H666" s="666" t="s">
        <v>2430</v>
      </c>
      <c r="I666" s="666" t="s">
        <v>952</v>
      </c>
      <c r="J666" s="666" t="s">
        <v>2431</v>
      </c>
      <c r="K666" s="666"/>
      <c r="L666" s="668">
        <v>157.9400423124855</v>
      </c>
      <c r="M666" s="668">
        <v>48</v>
      </c>
      <c r="N666" s="669">
        <v>7581.1220309993041</v>
      </c>
    </row>
    <row r="667" spans="1:14" ht="14.4" customHeight="1" x14ac:dyDescent="0.3">
      <c r="A667" s="664" t="s">
        <v>548</v>
      </c>
      <c r="B667" s="665" t="s">
        <v>549</v>
      </c>
      <c r="C667" s="666" t="s">
        <v>561</v>
      </c>
      <c r="D667" s="667" t="s">
        <v>2806</v>
      </c>
      <c r="E667" s="666" t="s">
        <v>567</v>
      </c>
      <c r="F667" s="667" t="s">
        <v>2808</v>
      </c>
      <c r="G667" s="666" t="s">
        <v>610</v>
      </c>
      <c r="H667" s="666" t="s">
        <v>1417</v>
      </c>
      <c r="I667" s="666" t="s">
        <v>1417</v>
      </c>
      <c r="J667" s="666" t="s">
        <v>1418</v>
      </c>
      <c r="K667" s="666" t="s">
        <v>1419</v>
      </c>
      <c r="L667" s="668">
        <v>179.80994467682459</v>
      </c>
      <c r="M667" s="668">
        <v>55</v>
      </c>
      <c r="N667" s="669">
        <v>9889.5469572253514</v>
      </c>
    </row>
    <row r="668" spans="1:14" ht="14.4" customHeight="1" x14ac:dyDescent="0.3">
      <c r="A668" s="664" t="s">
        <v>548</v>
      </c>
      <c r="B668" s="665" t="s">
        <v>549</v>
      </c>
      <c r="C668" s="666" t="s">
        <v>561</v>
      </c>
      <c r="D668" s="667" t="s">
        <v>2806</v>
      </c>
      <c r="E668" s="666" t="s">
        <v>567</v>
      </c>
      <c r="F668" s="667" t="s">
        <v>2808</v>
      </c>
      <c r="G668" s="666" t="s">
        <v>610</v>
      </c>
      <c r="H668" s="666" t="s">
        <v>2432</v>
      </c>
      <c r="I668" s="666" t="s">
        <v>2433</v>
      </c>
      <c r="J668" s="666" t="s">
        <v>2434</v>
      </c>
      <c r="K668" s="666" t="s">
        <v>2410</v>
      </c>
      <c r="L668" s="668">
        <v>36.200000000000003</v>
      </c>
      <c r="M668" s="668">
        <v>80</v>
      </c>
      <c r="N668" s="669">
        <v>2896.0000000000005</v>
      </c>
    </row>
    <row r="669" spans="1:14" ht="14.4" customHeight="1" x14ac:dyDescent="0.3">
      <c r="A669" s="664" t="s">
        <v>548</v>
      </c>
      <c r="B669" s="665" t="s">
        <v>549</v>
      </c>
      <c r="C669" s="666" t="s">
        <v>561</v>
      </c>
      <c r="D669" s="667" t="s">
        <v>2806</v>
      </c>
      <c r="E669" s="666" t="s">
        <v>567</v>
      </c>
      <c r="F669" s="667" t="s">
        <v>2808</v>
      </c>
      <c r="G669" s="666" t="s">
        <v>610</v>
      </c>
      <c r="H669" s="666" t="s">
        <v>2435</v>
      </c>
      <c r="I669" s="666" t="s">
        <v>952</v>
      </c>
      <c r="J669" s="666" t="s">
        <v>2436</v>
      </c>
      <c r="K669" s="666"/>
      <c r="L669" s="668">
        <v>86.459201427572708</v>
      </c>
      <c r="M669" s="668">
        <v>11</v>
      </c>
      <c r="N669" s="669">
        <v>951.05121570329982</v>
      </c>
    </row>
    <row r="670" spans="1:14" ht="14.4" customHeight="1" x14ac:dyDescent="0.3">
      <c r="A670" s="664" t="s">
        <v>548</v>
      </c>
      <c r="B670" s="665" t="s">
        <v>549</v>
      </c>
      <c r="C670" s="666" t="s">
        <v>561</v>
      </c>
      <c r="D670" s="667" t="s">
        <v>2806</v>
      </c>
      <c r="E670" s="666" t="s">
        <v>567</v>
      </c>
      <c r="F670" s="667" t="s">
        <v>2808</v>
      </c>
      <c r="G670" s="666" t="s">
        <v>610</v>
      </c>
      <c r="H670" s="666" t="s">
        <v>2437</v>
      </c>
      <c r="I670" s="666" t="s">
        <v>2438</v>
      </c>
      <c r="J670" s="666" t="s">
        <v>2439</v>
      </c>
      <c r="K670" s="666" t="s">
        <v>2421</v>
      </c>
      <c r="L670" s="668">
        <v>2838</v>
      </c>
      <c r="M670" s="668">
        <v>6</v>
      </c>
      <c r="N670" s="669">
        <v>17028</v>
      </c>
    </row>
    <row r="671" spans="1:14" ht="14.4" customHeight="1" x14ac:dyDescent="0.3">
      <c r="A671" s="664" t="s">
        <v>548</v>
      </c>
      <c r="B671" s="665" t="s">
        <v>549</v>
      </c>
      <c r="C671" s="666" t="s">
        <v>561</v>
      </c>
      <c r="D671" s="667" t="s">
        <v>2806</v>
      </c>
      <c r="E671" s="666" t="s">
        <v>567</v>
      </c>
      <c r="F671" s="667" t="s">
        <v>2808</v>
      </c>
      <c r="G671" s="666" t="s">
        <v>610</v>
      </c>
      <c r="H671" s="666" t="s">
        <v>1420</v>
      </c>
      <c r="I671" s="666" t="s">
        <v>1421</v>
      </c>
      <c r="J671" s="666" t="s">
        <v>1422</v>
      </c>
      <c r="K671" s="666" t="s">
        <v>1423</v>
      </c>
      <c r="L671" s="668">
        <v>83.13000000000001</v>
      </c>
      <c r="M671" s="668">
        <v>4</v>
      </c>
      <c r="N671" s="669">
        <v>332.52000000000004</v>
      </c>
    </row>
    <row r="672" spans="1:14" ht="14.4" customHeight="1" x14ac:dyDescent="0.3">
      <c r="A672" s="664" t="s">
        <v>548</v>
      </c>
      <c r="B672" s="665" t="s">
        <v>549</v>
      </c>
      <c r="C672" s="666" t="s">
        <v>561</v>
      </c>
      <c r="D672" s="667" t="s">
        <v>2806</v>
      </c>
      <c r="E672" s="666" t="s">
        <v>567</v>
      </c>
      <c r="F672" s="667" t="s">
        <v>2808</v>
      </c>
      <c r="G672" s="666" t="s">
        <v>610</v>
      </c>
      <c r="H672" s="666" t="s">
        <v>2440</v>
      </c>
      <c r="I672" s="666" t="s">
        <v>2440</v>
      </c>
      <c r="J672" s="666" t="s">
        <v>2441</v>
      </c>
      <c r="K672" s="666" t="s">
        <v>2442</v>
      </c>
      <c r="L672" s="668">
        <v>667.97070730496398</v>
      </c>
      <c r="M672" s="668">
        <v>32</v>
      </c>
      <c r="N672" s="669">
        <v>21375.062633758847</v>
      </c>
    </row>
    <row r="673" spans="1:14" ht="14.4" customHeight="1" x14ac:dyDescent="0.3">
      <c r="A673" s="664" t="s">
        <v>548</v>
      </c>
      <c r="B673" s="665" t="s">
        <v>549</v>
      </c>
      <c r="C673" s="666" t="s">
        <v>561</v>
      </c>
      <c r="D673" s="667" t="s">
        <v>2806</v>
      </c>
      <c r="E673" s="666" t="s">
        <v>567</v>
      </c>
      <c r="F673" s="667" t="s">
        <v>2808</v>
      </c>
      <c r="G673" s="666" t="s">
        <v>610</v>
      </c>
      <c r="H673" s="666" t="s">
        <v>2443</v>
      </c>
      <c r="I673" s="666" t="s">
        <v>2443</v>
      </c>
      <c r="J673" s="666" t="s">
        <v>2444</v>
      </c>
      <c r="K673" s="666" t="s">
        <v>1591</v>
      </c>
      <c r="L673" s="668">
        <v>286.95998259572451</v>
      </c>
      <c r="M673" s="668">
        <v>12</v>
      </c>
      <c r="N673" s="669">
        <v>3443.5197911486939</v>
      </c>
    </row>
    <row r="674" spans="1:14" ht="14.4" customHeight="1" x14ac:dyDescent="0.3">
      <c r="A674" s="664" t="s">
        <v>548</v>
      </c>
      <c r="B674" s="665" t="s">
        <v>549</v>
      </c>
      <c r="C674" s="666" t="s">
        <v>561</v>
      </c>
      <c r="D674" s="667" t="s">
        <v>2806</v>
      </c>
      <c r="E674" s="666" t="s">
        <v>567</v>
      </c>
      <c r="F674" s="667" t="s">
        <v>2808</v>
      </c>
      <c r="G674" s="666" t="s">
        <v>610</v>
      </c>
      <c r="H674" s="666" t="s">
        <v>2445</v>
      </c>
      <c r="I674" s="666" t="s">
        <v>2445</v>
      </c>
      <c r="J674" s="666" t="s">
        <v>2446</v>
      </c>
      <c r="K674" s="666" t="s">
        <v>1597</v>
      </c>
      <c r="L674" s="668">
        <v>478.26030767847971</v>
      </c>
      <c r="M674" s="668">
        <v>8</v>
      </c>
      <c r="N674" s="669">
        <v>3826.0824614278376</v>
      </c>
    </row>
    <row r="675" spans="1:14" ht="14.4" customHeight="1" x14ac:dyDescent="0.3">
      <c r="A675" s="664" t="s">
        <v>548</v>
      </c>
      <c r="B675" s="665" t="s">
        <v>549</v>
      </c>
      <c r="C675" s="666" t="s">
        <v>561</v>
      </c>
      <c r="D675" s="667" t="s">
        <v>2806</v>
      </c>
      <c r="E675" s="666" t="s">
        <v>567</v>
      </c>
      <c r="F675" s="667" t="s">
        <v>2808</v>
      </c>
      <c r="G675" s="666" t="s">
        <v>610</v>
      </c>
      <c r="H675" s="666" t="s">
        <v>2447</v>
      </c>
      <c r="I675" s="666" t="s">
        <v>952</v>
      </c>
      <c r="J675" s="666" t="s">
        <v>2448</v>
      </c>
      <c r="K675" s="666"/>
      <c r="L675" s="668">
        <v>848.40835817180869</v>
      </c>
      <c r="M675" s="668">
        <v>6</v>
      </c>
      <c r="N675" s="669">
        <v>5090.4501490308521</v>
      </c>
    </row>
    <row r="676" spans="1:14" ht="14.4" customHeight="1" x14ac:dyDescent="0.3">
      <c r="A676" s="664" t="s">
        <v>548</v>
      </c>
      <c r="B676" s="665" t="s">
        <v>549</v>
      </c>
      <c r="C676" s="666" t="s">
        <v>561</v>
      </c>
      <c r="D676" s="667" t="s">
        <v>2806</v>
      </c>
      <c r="E676" s="666" t="s">
        <v>567</v>
      </c>
      <c r="F676" s="667" t="s">
        <v>2808</v>
      </c>
      <c r="G676" s="666" t="s">
        <v>610</v>
      </c>
      <c r="H676" s="666" t="s">
        <v>1428</v>
      </c>
      <c r="I676" s="666" t="s">
        <v>1429</v>
      </c>
      <c r="J676" s="666" t="s">
        <v>1430</v>
      </c>
      <c r="K676" s="666" t="s">
        <v>1431</v>
      </c>
      <c r="L676" s="668">
        <v>159.5</v>
      </c>
      <c r="M676" s="668">
        <v>3</v>
      </c>
      <c r="N676" s="669">
        <v>478.5</v>
      </c>
    </row>
    <row r="677" spans="1:14" ht="14.4" customHeight="1" x14ac:dyDescent="0.3">
      <c r="A677" s="664" t="s">
        <v>548</v>
      </c>
      <c r="B677" s="665" t="s">
        <v>549</v>
      </c>
      <c r="C677" s="666" t="s">
        <v>561</v>
      </c>
      <c r="D677" s="667" t="s">
        <v>2806</v>
      </c>
      <c r="E677" s="666" t="s">
        <v>567</v>
      </c>
      <c r="F677" s="667" t="s">
        <v>2808</v>
      </c>
      <c r="G677" s="666" t="s">
        <v>610</v>
      </c>
      <c r="H677" s="666" t="s">
        <v>2449</v>
      </c>
      <c r="I677" s="666" t="s">
        <v>2450</v>
      </c>
      <c r="J677" s="666" t="s">
        <v>2451</v>
      </c>
      <c r="K677" s="666" t="s">
        <v>2452</v>
      </c>
      <c r="L677" s="668">
        <v>104.14875868117227</v>
      </c>
      <c r="M677" s="668">
        <v>51</v>
      </c>
      <c r="N677" s="669">
        <v>5311.5866927397856</v>
      </c>
    </row>
    <row r="678" spans="1:14" ht="14.4" customHeight="1" x14ac:dyDescent="0.3">
      <c r="A678" s="664" t="s">
        <v>548</v>
      </c>
      <c r="B678" s="665" t="s">
        <v>549</v>
      </c>
      <c r="C678" s="666" t="s">
        <v>561</v>
      </c>
      <c r="D678" s="667" t="s">
        <v>2806</v>
      </c>
      <c r="E678" s="666" t="s">
        <v>567</v>
      </c>
      <c r="F678" s="667" t="s">
        <v>2808</v>
      </c>
      <c r="G678" s="666" t="s">
        <v>610</v>
      </c>
      <c r="H678" s="666" t="s">
        <v>2453</v>
      </c>
      <c r="I678" s="666" t="s">
        <v>2454</v>
      </c>
      <c r="J678" s="666" t="s">
        <v>2342</v>
      </c>
      <c r="K678" s="666" t="s">
        <v>2410</v>
      </c>
      <c r="L678" s="668">
        <v>80.48833333333333</v>
      </c>
      <c r="M678" s="668">
        <v>60</v>
      </c>
      <c r="N678" s="669">
        <v>4829.3</v>
      </c>
    </row>
    <row r="679" spans="1:14" ht="14.4" customHeight="1" x14ac:dyDescent="0.3">
      <c r="A679" s="664" t="s">
        <v>548</v>
      </c>
      <c r="B679" s="665" t="s">
        <v>549</v>
      </c>
      <c r="C679" s="666" t="s">
        <v>561</v>
      </c>
      <c r="D679" s="667" t="s">
        <v>2806</v>
      </c>
      <c r="E679" s="666" t="s">
        <v>567</v>
      </c>
      <c r="F679" s="667" t="s">
        <v>2808</v>
      </c>
      <c r="G679" s="666" t="s">
        <v>610</v>
      </c>
      <c r="H679" s="666" t="s">
        <v>2455</v>
      </c>
      <c r="I679" s="666" t="s">
        <v>2456</v>
      </c>
      <c r="J679" s="666" t="s">
        <v>2457</v>
      </c>
      <c r="K679" s="666" t="s">
        <v>2458</v>
      </c>
      <c r="L679" s="668">
        <v>81.274405588293504</v>
      </c>
      <c r="M679" s="668">
        <v>27</v>
      </c>
      <c r="N679" s="669">
        <v>2194.4089508839247</v>
      </c>
    </row>
    <row r="680" spans="1:14" ht="14.4" customHeight="1" x14ac:dyDescent="0.3">
      <c r="A680" s="664" t="s">
        <v>548</v>
      </c>
      <c r="B680" s="665" t="s">
        <v>549</v>
      </c>
      <c r="C680" s="666" t="s">
        <v>561</v>
      </c>
      <c r="D680" s="667" t="s">
        <v>2806</v>
      </c>
      <c r="E680" s="666" t="s">
        <v>567</v>
      </c>
      <c r="F680" s="667" t="s">
        <v>2808</v>
      </c>
      <c r="G680" s="666" t="s">
        <v>610</v>
      </c>
      <c r="H680" s="666" t="s">
        <v>2459</v>
      </c>
      <c r="I680" s="666" t="s">
        <v>952</v>
      </c>
      <c r="J680" s="666" t="s">
        <v>2460</v>
      </c>
      <c r="K680" s="666" t="s">
        <v>2461</v>
      </c>
      <c r="L680" s="668">
        <v>64.633333333333326</v>
      </c>
      <c r="M680" s="668">
        <v>2</v>
      </c>
      <c r="N680" s="669">
        <v>129.26666666666665</v>
      </c>
    </row>
    <row r="681" spans="1:14" ht="14.4" customHeight="1" x14ac:dyDescent="0.3">
      <c r="A681" s="664" t="s">
        <v>548</v>
      </c>
      <c r="B681" s="665" t="s">
        <v>549</v>
      </c>
      <c r="C681" s="666" t="s">
        <v>561</v>
      </c>
      <c r="D681" s="667" t="s">
        <v>2806</v>
      </c>
      <c r="E681" s="666" t="s">
        <v>567</v>
      </c>
      <c r="F681" s="667" t="s">
        <v>2808</v>
      </c>
      <c r="G681" s="666" t="s">
        <v>610</v>
      </c>
      <c r="H681" s="666" t="s">
        <v>2462</v>
      </c>
      <c r="I681" s="666" t="s">
        <v>2463</v>
      </c>
      <c r="J681" s="666" t="s">
        <v>2464</v>
      </c>
      <c r="K681" s="666"/>
      <c r="L681" s="668">
        <v>458.48</v>
      </c>
      <c r="M681" s="668">
        <v>21</v>
      </c>
      <c r="N681" s="669">
        <v>9628.08</v>
      </c>
    </row>
    <row r="682" spans="1:14" ht="14.4" customHeight="1" x14ac:dyDescent="0.3">
      <c r="A682" s="664" t="s">
        <v>548</v>
      </c>
      <c r="B682" s="665" t="s">
        <v>549</v>
      </c>
      <c r="C682" s="666" t="s">
        <v>561</v>
      </c>
      <c r="D682" s="667" t="s">
        <v>2806</v>
      </c>
      <c r="E682" s="666" t="s">
        <v>567</v>
      </c>
      <c r="F682" s="667" t="s">
        <v>2808</v>
      </c>
      <c r="G682" s="666" t="s">
        <v>610</v>
      </c>
      <c r="H682" s="666" t="s">
        <v>2465</v>
      </c>
      <c r="I682" s="666" t="s">
        <v>952</v>
      </c>
      <c r="J682" s="666" t="s">
        <v>2466</v>
      </c>
      <c r="K682" s="666" t="s">
        <v>2467</v>
      </c>
      <c r="L682" s="668">
        <v>396.75</v>
      </c>
      <c r="M682" s="668">
        <v>120</v>
      </c>
      <c r="N682" s="669">
        <v>47610</v>
      </c>
    </row>
    <row r="683" spans="1:14" ht="14.4" customHeight="1" x14ac:dyDescent="0.3">
      <c r="A683" s="664" t="s">
        <v>548</v>
      </c>
      <c r="B683" s="665" t="s">
        <v>549</v>
      </c>
      <c r="C683" s="666" t="s">
        <v>561</v>
      </c>
      <c r="D683" s="667" t="s">
        <v>2806</v>
      </c>
      <c r="E683" s="666" t="s">
        <v>567</v>
      </c>
      <c r="F683" s="667" t="s">
        <v>2808</v>
      </c>
      <c r="G683" s="666" t="s">
        <v>610</v>
      </c>
      <c r="H683" s="666" t="s">
        <v>2468</v>
      </c>
      <c r="I683" s="666" t="s">
        <v>2468</v>
      </c>
      <c r="J683" s="666" t="s">
        <v>1593</v>
      </c>
      <c r="K683" s="666" t="s">
        <v>2469</v>
      </c>
      <c r="L683" s="668">
        <v>935.47935923928719</v>
      </c>
      <c r="M683" s="668">
        <v>73</v>
      </c>
      <c r="N683" s="669">
        <v>68289.993224467966</v>
      </c>
    </row>
    <row r="684" spans="1:14" ht="14.4" customHeight="1" x14ac:dyDescent="0.3">
      <c r="A684" s="664" t="s">
        <v>548</v>
      </c>
      <c r="B684" s="665" t="s">
        <v>549</v>
      </c>
      <c r="C684" s="666" t="s">
        <v>561</v>
      </c>
      <c r="D684" s="667" t="s">
        <v>2806</v>
      </c>
      <c r="E684" s="666" t="s">
        <v>567</v>
      </c>
      <c r="F684" s="667" t="s">
        <v>2808</v>
      </c>
      <c r="G684" s="666" t="s">
        <v>610</v>
      </c>
      <c r="H684" s="666" t="s">
        <v>2470</v>
      </c>
      <c r="I684" s="666" t="s">
        <v>2471</v>
      </c>
      <c r="J684" s="666" t="s">
        <v>2472</v>
      </c>
      <c r="K684" s="666" t="s">
        <v>2473</v>
      </c>
      <c r="L684" s="668">
        <v>110.82</v>
      </c>
      <c r="M684" s="668">
        <v>8</v>
      </c>
      <c r="N684" s="669">
        <v>886.56</v>
      </c>
    </row>
    <row r="685" spans="1:14" ht="14.4" customHeight="1" x14ac:dyDescent="0.3">
      <c r="A685" s="664" t="s">
        <v>548</v>
      </c>
      <c r="B685" s="665" t="s">
        <v>549</v>
      </c>
      <c r="C685" s="666" t="s">
        <v>561</v>
      </c>
      <c r="D685" s="667" t="s">
        <v>2806</v>
      </c>
      <c r="E685" s="666" t="s">
        <v>567</v>
      </c>
      <c r="F685" s="667" t="s">
        <v>2808</v>
      </c>
      <c r="G685" s="666" t="s">
        <v>610</v>
      </c>
      <c r="H685" s="666" t="s">
        <v>2474</v>
      </c>
      <c r="I685" s="666" t="s">
        <v>952</v>
      </c>
      <c r="J685" s="666" t="s">
        <v>2475</v>
      </c>
      <c r="K685" s="666"/>
      <c r="L685" s="668">
        <v>447.7</v>
      </c>
      <c r="M685" s="668">
        <v>1</v>
      </c>
      <c r="N685" s="669">
        <v>447.7</v>
      </c>
    </row>
    <row r="686" spans="1:14" ht="14.4" customHeight="1" x14ac:dyDescent="0.3">
      <c r="A686" s="664" t="s">
        <v>548</v>
      </c>
      <c r="B686" s="665" t="s">
        <v>549</v>
      </c>
      <c r="C686" s="666" t="s">
        <v>561</v>
      </c>
      <c r="D686" s="667" t="s">
        <v>2806</v>
      </c>
      <c r="E686" s="666" t="s">
        <v>567</v>
      </c>
      <c r="F686" s="667" t="s">
        <v>2808</v>
      </c>
      <c r="G686" s="666" t="s">
        <v>610</v>
      </c>
      <c r="H686" s="666" t="s">
        <v>2476</v>
      </c>
      <c r="I686" s="666" t="s">
        <v>2477</v>
      </c>
      <c r="J686" s="666" t="s">
        <v>2478</v>
      </c>
      <c r="K686" s="666" t="s">
        <v>2479</v>
      </c>
      <c r="L686" s="668">
        <v>660</v>
      </c>
      <c r="M686" s="668">
        <v>1</v>
      </c>
      <c r="N686" s="669">
        <v>660</v>
      </c>
    </row>
    <row r="687" spans="1:14" ht="14.4" customHeight="1" x14ac:dyDescent="0.3">
      <c r="A687" s="664" t="s">
        <v>548</v>
      </c>
      <c r="B687" s="665" t="s">
        <v>549</v>
      </c>
      <c r="C687" s="666" t="s">
        <v>561</v>
      </c>
      <c r="D687" s="667" t="s">
        <v>2806</v>
      </c>
      <c r="E687" s="666" t="s">
        <v>567</v>
      </c>
      <c r="F687" s="667" t="s">
        <v>2808</v>
      </c>
      <c r="G687" s="666" t="s">
        <v>610</v>
      </c>
      <c r="H687" s="666" t="s">
        <v>2480</v>
      </c>
      <c r="I687" s="666" t="s">
        <v>2481</v>
      </c>
      <c r="J687" s="666" t="s">
        <v>2482</v>
      </c>
      <c r="K687" s="666" t="s">
        <v>2483</v>
      </c>
      <c r="L687" s="668">
        <v>87.01</v>
      </c>
      <c r="M687" s="668">
        <v>4</v>
      </c>
      <c r="N687" s="669">
        <v>348.04</v>
      </c>
    </row>
    <row r="688" spans="1:14" ht="14.4" customHeight="1" x14ac:dyDescent="0.3">
      <c r="A688" s="664" t="s">
        <v>548</v>
      </c>
      <c r="B688" s="665" t="s">
        <v>549</v>
      </c>
      <c r="C688" s="666" t="s">
        <v>561</v>
      </c>
      <c r="D688" s="667" t="s">
        <v>2806</v>
      </c>
      <c r="E688" s="666" t="s">
        <v>567</v>
      </c>
      <c r="F688" s="667" t="s">
        <v>2808</v>
      </c>
      <c r="G688" s="666" t="s">
        <v>610</v>
      </c>
      <c r="H688" s="666" t="s">
        <v>1442</v>
      </c>
      <c r="I688" s="666" t="s">
        <v>1443</v>
      </c>
      <c r="J688" s="666" t="s">
        <v>1444</v>
      </c>
      <c r="K688" s="666" t="s">
        <v>1445</v>
      </c>
      <c r="L688" s="668">
        <v>215.06000000000006</v>
      </c>
      <c r="M688" s="668">
        <v>1</v>
      </c>
      <c r="N688" s="669">
        <v>215.06000000000006</v>
      </c>
    </row>
    <row r="689" spans="1:14" ht="14.4" customHeight="1" x14ac:dyDescent="0.3">
      <c r="A689" s="664" t="s">
        <v>548</v>
      </c>
      <c r="B689" s="665" t="s">
        <v>549</v>
      </c>
      <c r="C689" s="666" t="s">
        <v>561</v>
      </c>
      <c r="D689" s="667" t="s">
        <v>2806</v>
      </c>
      <c r="E689" s="666" t="s">
        <v>567</v>
      </c>
      <c r="F689" s="667" t="s">
        <v>2808</v>
      </c>
      <c r="G689" s="666" t="s">
        <v>610</v>
      </c>
      <c r="H689" s="666" t="s">
        <v>1450</v>
      </c>
      <c r="I689" s="666" t="s">
        <v>1451</v>
      </c>
      <c r="J689" s="666" t="s">
        <v>1452</v>
      </c>
      <c r="K689" s="666" t="s">
        <v>1453</v>
      </c>
      <c r="L689" s="668">
        <v>107.33035516932651</v>
      </c>
      <c r="M689" s="668">
        <v>2</v>
      </c>
      <c r="N689" s="669">
        <v>214.66071033865302</v>
      </c>
    </row>
    <row r="690" spans="1:14" ht="14.4" customHeight="1" x14ac:dyDescent="0.3">
      <c r="A690" s="664" t="s">
        <v>548</v>
      </c>
      <c r="B690" s="665" t="s">
        <v>549</v>
      </c>
      <c r="C690" s="666" t="s">
        <v>561</v>
      </c>
      <c r="D690" s="667" t="s">
        <v>2806</v>
      </c>
      <c r="E690" s="666" t="s">
        <v>567</v>
      </c>
      <c r="F690" s="667" t="s">
        <v>2808</v>
      </c>
      <c r="G690" s="666" t="s">
        <v>610</v>
      </c>
      <c r="H690" s="666" t="s">
        <v>2484</v>
      </c>
      <c r="I690" s="666" t="s">
        <v>2485</v>
      </c>
      <c r="J690" s="666" t="s">
        <v>2486</v>
      </c>
      <c r="K690" s="666" t="s">
        <v>2487</v>
      </c>
      <c r="L690" s="668">
        <v>182.99943801342582</v>
      </c>
      <c r="M690" s="668">
        <v>12</v>
      </c>
      <c r="N690" s="669">
        <v>2195.9932561611099</v>
      </c>
    </row>
    <row r="691" spans="1:14" ht="14.4" customHeight="1" x14ac:dyDescent="0.3">
      <c r="A691" s="664" t="s">
        <v>548</v>
      </c>
      <c r="B691" s="665" t="s">
        <v>549</v>
      </c>
      <c r="C691" s="666" t="s">
        <v>561</v>
      </c>
      <c r="D691" s="667" t="s">
        <v>2806</v>
      </c>
      <c r="E691" s="666" t="s">
        <v>567</v>
      </c>
      <c r="F691" s="667" t="s">
        <v>2808</v>
      </c>
      <c r="G691" s="666" t="s">
        <v>610</v>
      </c>
      <c r="H691" s="666" t="s">
        <v>2488</v>
      </c>
      <c r="I691" s="666" t="s">
        <v>2489</v>
      </c>
      <c r="J691" s="666" t="s">
        <v>2490</v>
      </c>
      <c r="K691" s="666" t="s">
        <v>2491</v>
      </c>
      <c r="L691" s="668">
        <v>462</v>
      </c>
      <c r="M691" s="668">
        <v>20</v>
      </c>
      <c r="N691" s="669">
        <v>9240</v>
      </c>
    </row>
    <row r="692" spans="1:14" ht="14.4" customHeight="1" x14ac:dyDescent="0.3">
      <c r="A692" s="664" t="s">
        <v>548</v>
      </c>
      <c r="B692" s="665" t="s">
        <v>549</v>
      </c>
      <c r="C692" s="666" t="s">
        <v>561</v>
      </c>
      <c r="D692" s="667" t="s">
        <v>2806</v>
      </c>
      <c r="E692" s="666" t="s">
        <v>567</v>
      </c>
      <c r="F692" s="667" t="s">
        <v>2808</v>
      </c>
      <c r="G692" s="666" t="s">
        <v>610</v>
      </c>
      <c r="H692" s="666" t="s">
        <v>2492</v>
      </c>
      <c r="I692" s="666" t="s">
        <v>2493</v>
      </c>
      <c r="J692" s="666" t="s">
        <v>2494</v>
      </c>
      <c r="K692" s="666" t="s">
        <v>2495</v>
      </c>
      <c r="L692" s="668">
        <v>374</v>
      </c>
      <c r="M692" s="668">
        <v>12</v>
      </c>
      <c r="N692" s="669">
        <v>4488</v>
      </c>
    </row>
    <row r="693" spans="1:14" ht="14.4" customHeight="1" x14ac:dyDescent="0.3">
      <c r="A693" s="664" t="s">
        <v>548</v>
      </c>
      <c r="B693" s="665" t="s">
        <v>549</v>
      </c>
      <c r="C693" s="666" t="s">
        <v>561</v>
      </c>
      <c r="D693" s="667" t="s">
        <v>2806</v>
      </c>
      <c r="E693" s="666" t="s">
        <v>567</v>
      </c>
      <c r="F693" s="667" t="s">
        <v>2808</v>
      </c>
      <c r="G693" s="666" t="s">
        <v>610</v>
      </c>
      <c r="H693" s="666" t="s">
        <v>2496</v>
      </c>
      <c r="I693" s="666" t="s">
        <v>2496</v>
      </c>
      <c r="J693" s="666" t="s">
        <v>2497</v>
      </c>
      <c r="K693" s="666" t="s">
        <v>2498</v>
      </c>
      <c r="L693" s="668">
        <v>3484.9691716268458</v>
      </c>
      <c r="M693" s="668">
        <v>11</v>
      </c>
      <c r="N693" s="669">
        <v>38334.660887895305</v>
      </c>
    </row>
    <row r="694" spans="1:14" ht="14.4" customHeight="1" x14ac:dyDescent="0.3">
      <c r="A694" s="664" t="s">
        <v>548</v>
      </c>
      <c r="B694" s="665" t="s">
        <v>549</v>
      </c>
      <c r="C694" s="666" t="s">
        <v>561</v>
      </c>
      <c r="D694" s="667" t="s">
        <v>2806</v>
      </c>
      <c r="E694" s="666" t="s">
        <v>567</v>
      </c>
      <c r="F694" s="667" t="s">
        <v>2808</v>
      </c>
      <c r="G694" s="666" t="s">
        <v>610</v>
      </c>
      <c r="H694" s="666" t="s">
        <v>2499</v>
      </c>
      <c r="I694" s="666" t="s">
        <v>2500</v>
      </c>
      <c r="J694" s="666" t="s">
        <v>2501</v>
      </c>
      <c r="K694" s="666" t="s">
        <v>2502</v>
      </c>
      <c r="L694" s="668">
        <v>300.68</v>
      </c>
      <c r="M694" s="668">
        <v>4</v>
      </c>
      <c r="N694" s="669">
        <v>1202.72</v>
      </c>
    </row>
    <row r="695" spans="1:14" ht="14.4" customHeight="1" x14ac:dyDescent="0.3">
      <c r="A695" s="664" t="s">
        <v>548</v>
      </c>
      <c r="B695" s="665" t="s">
        <v>549</v>
      </c>
      <c r="C695" s="666" t="s">
        <v>561</v>
      </c>
      <c r="D695" s="667" t="s">
        <v>2806</v>
      </c>
      <c r="E695" s="666" t="s">
        <v>567</v>
      </c>
      <c r="F695" s="667" t="s">
        <v>2808</v>
      </c>
      <c r="G695" s="666" t="s">
        <v>610</v>
      </c>
      <c r="H695" s="666" t="s">
        <v>2503</v>
      </c>
      <c r="I695" s="666" t="s">
        <v>2503</v>
      </c>
      <c r="J695" s="666" t="s">
        <v>2504</v>
      </c>
      <c r="K695" s="666" t="s">
        <v>2505</v>
      </c>
      <c r="L695" s="668">
        <v>95.338008828552617</v>
      </c>
      <c r="M695" s="668">
        <v>5</v>
      </c>
      <c r="N695" s="669">
        <v>476.6900441427631</v>
      </c>
    </row>
    <row r="696" spans="1:14" ht="14.4" customHeight="1" x14ac:dyDescent="0.3">
      <c r="A696" s="664" t="s">
        <v>548</v>
      </c>
      <c r="B696" s="665" t="s">
        <v>549</v>
      </c>
      <c r="C696" s="666" t="s">
        <v>561</v>
      </c>
      <c r="D696" s="667" t="s">
        <v>2806</v>
      </c>
      <c r="E696" s="666" t="s">
        <v>567</v>
      </c>
      <c r="F696" s="667" t="s">
        <v>2808</v>
      </c>
      <c r="G696" s="666" t="s">
        <v>610</v>
      </c>
      <c r="H696" s="666" t="s">
        <v>2506</v>
      </c>
      <c r="I696" s="666" t="s">
        <v>2506</v>
      </c>
      <c r="J696" s="666" t="s">
        <v>667</v>
      </c>
      <c r="K696" s="666" t="s">
        <v>2507</v>
      </c>
      <c r="L696" s="668">
        <v>63.77</v>
      </c>
      <c r="M696" s="668">
        <v>2</v>
      </c>
      <c r="N696" s="669">
        <v>127.54</v>
      </c>
    </row>
    <row r="697" spans="1:14" ht="14.4" customHeight="1" x14ac:dyDescent="0.3">
      <c r="A697" s="664" t="s">
        <v>548</v>
      </c>
      <c r="B697" s="665" t="s">
        <v>549</v>
      </c>
      <c r="C697" s="666" t="s">
        <v>561</v>
      </c>
      <c r="D697" s="667" t="s">
        <v>2806</v>
      </c>
      <c r="E697" s="666" t="s">
        <v>567</v>
      </c>
      <c r="F697" s="667" t="s">
        <v>2808</v>
      </c>
      <c r="G697" s="666" t="s">
        <v>610</v>
      </c>
      <c r="H697" s="666" t="s">
        <v>2508</v>
      </c>
      <c r="I697" s="666" t="s">
        <v>952</v>
      </c>
      <c r="J697" s="666" t="s">
        <v>2509</v>
      </c>
      <c r="K697" s="666" t="s">
        <v>2399</v>
      </c>
      <c r="L697" s="668">
        <v>22.070000000000004</v>
      </c>
      <c r="M697" s="668">
        <v>2</v>
      </c>
      <c r="N697" s="669">
        <v>44.140000000000008</v>
      </c>
    </row>
    <row r="698" spans="1:14" ht="14.4" customHeight="1" x14ac:dyDescent="0.3">
      <c r="A698" s="664" t="s">
        <v>548</v>
      </c>
      <c r="B698" s="665" t="s">
        <v>549</v>
      </c>
      <c r="C698" s="666" t="s">
        <v>561</v>
      </c>
      <c r="D698" s="667" t="s">
        <v>2806</v>
      </c>
      <c r="E698" s="666" t="s">
        <v>567</v>
      </c>
      <c r="F698" s="667" t="s">
        <v>2808</v>
      </c>
      <c r="G698" s="666" t="s">
        <v>610</v>
      </c>
      <c r="H698" s="666" t="s">
        <v>1497</v>
      </c>
      <c r="I698" s="666" t="s">
        <v>952</v>
      </c>
      <c r="J698" s="666" t="s">
        <v>1498</v>
      </c>
      <c r="K698" s="666"/>
      <c r="L698" s="668">
        <v>26.769939792514716</v>
      </c>
      <c r="M698" s="668">
        <v>2</v>
      </c>
      <c r="N698" s="669">
        <v>53.539879585029432</v>
      </c>
    </row>
    <row r="699" spans="1:14" ht="14.4" customHeight="1" x14ac:dyDescent="0.3">
      <c r="A699" s="664" t="s">
        <v>548</v>
      </c>
      <c r="B699" s="665" t="s">
        <v>549</v>
      </c>
      <c r="C699" s="666" t="s">
        <v>561</v>
      </c>
      <c r="D699" s="667" t="s">
        <v>2806</v>
      </c>
      <c r="E699" s="666" t="s">
        <v>567</v>
      </c>
      <c r="F699" s="667" t="s">
        <v>2808</v>
      </c>
      <c r="G699" s="666" t="s">
        <v>610</v>
      </c>
      <c r="H699" s="666" t="s">
        <v>2510</v>
      </c>
      <c r="I699" s="666" t="s">
        <v>952</v>
      </c>
      <c r="J699" s="666" t="s">
        <v>2511</v>
      </c>
      <c r="K699" s="666"/>
      <c r="L699" s="668">
        <v>37.700000000000024</v>
      </c>
      <c r="M699" s="668">
        <v>6</v>
      </c>
      <c r="N699" s="669">
        <v>226.20000000000016</v>
      </c>
    </row>
    <row r="700" spans="1:14" ht="14.4" customHeight="1" x14ac:dyDescent="0.3">
      <c r="A700" s="664" t="s">
        <v>548</v>
      </c>
      <c r="B700" s="665" t="s">
        <v>549</v>
      </c>
      <c r="C700" s="666" t="s">
        <v>561</v>
      </c>
      <c r="D700" s="667" t="s">
        <v>2806</v>
      </c>
      <c r="E700" s="666" t="s">
        <v>567</v>
      </c>
      <c r="F700" s="667" t="s">
        <v>2808</v>
      </c>
      <c r="G700" s="666" t="s">
        <v>610</v>
      </c>
      <c r="H700" s="666" t="s">
        <v>2512</v>
      </c>
      <c r="I700" s="666" t="s">
        <v>2512</v>
      </c>
      <c r="J700" s="666" t="s">
        <v>2513</v>
      </c>
      <c r="K700" s="666" t="s">
        <v>2514</v>
      </c>
      <c r="L700" s="668">
        <v>165.37116279069767</v>
      </c>
      <c r="M700" s="668">
        <v>43</v>
      </c>
      <c r="N700" s="669">
        <v>7110.9599999999991</v>
      </c>
    </row>
    <row r="701" spans="1:14" ht="14.4" customHeight="1" x14ac:dyDescent="0.3">
      <c r="A701" s="664" t="s">
        <v>548</v>
      </c>
      <c r="B701" s="665" t="s">
        <v>549</v>
      </c>
      <c r="C701" s="666" t="s">
        <v>561</v>
      </c>
      <c r="D701" s="667" t="s">
        <v>2806</v>
      </c>
      <c r="E701" s="666" t="s">
        <v>567</v>
      </c>
      <c r="F701" s="667" t="s">
        <v>2808</v>
      </c>
      <c r="G701" s="666" t="s">
        <v>610</v>
      </c>
      <c r="H701" s="666" t="s">
        <v>1508</v>
      </c>
      <c r="I701" s="666" t="s">
        <v>1508</v>
      </c>
      <c r="J701" s="666" t="s">
        <v>1509</v>
      </c>
      <c r="K701" s="666" t="s">
        <v>1510</v>
      </c>
      <c r="L701" s="668">
        <v>44.000016361195712</v>
      </c>
      <c r="M701" s="668">
        <v>9</v>
      </c>
      <c r="N701" s="669">
        <v>396.00014725076142</v>
      </c>
    </row>
    <row r="702" spans="1:14" ht="14.4" customHeight="1" x14ac:dyDescent="0.3">
      <c r="A702" s="664" t="s">
        <v>548</v>
      </c>
      <c r="B702" s="665" t="s">
        <v>549</v>
      </c>
      <c r="C702" s="666" t="s">
        <v>561</v>
      </c>
      <c r="D702" s="667" t="s">
        <v>2806</v>
      </c>
      <c r="E702" s="666" t="s">
        <v>567</v>
      </c>
      <c r="F702" s="667" t="s">
        <v>2808</v>
      </c>
      <c r="G702" s="666" t="s">
        <v>610</v>
      </c>
      <c r="H702" s="666" t="s">
        <v>2515</v>
      </c>
      <c r="I702" s="666" t="s">
        <v>2516</v>
      </c>
      <c r="J702" s="666" t="s">
        <v>1528</v>
      </c>
      <c r="K702" s="666" t="s">
        <v>2517</v>
      </c>
      <c r="L702" s="668">
        <v>13807.172034189362</v>
      </c>
      <c r="M702" s="668">
        <v>22</v>
      </c>
      <c r="N702" s="669">
        <v>303757.78475216596</v>
      </c>
    </row>
    <row r="703" spans="1:14" ht="14.4" customHeight="1" x14ac:dyDescent="0.3">
      <c r="A703" s="664" t="s">
        <v>548</v>
      </c>
      <c r="B703" s="665" t="s">
        <v>549</v>
      </c>
      <c r="C703" s="666" t="s">
        <v>561</v>
      </c>
      <c r="D703" s="667" t="s">
        <v>2806</v>
      </c>
      <c r="E703" s="666" t="s">
        <v>567</v>
      </c>
      <c r="F703" s="667" t="s">
        <v>2808</v>
      </c>
      <c r="G703" s="666" t="s">
        <v>610</v>
      </c>
      <c r="H703" s="666" t="s">
        <v>2518</v>
      </c>
      <c r="I703" s="666" t="s">
        <v>952</v>
      </c>
      <c r="J703" s="666" t="s">
        <v>2519</v>
      </c>
      <c r="K703" s="666" t="s">
        <v>2520</v>
      </c>
      <c r="L703" s="668">
        <v>54.486056677354966</v>
      </c>
      <c r="M703" s="668">
        <v>2</v>
      </c>
      <c r="N703" s="669">
        <v>108.97211335470993</v>
      </c>
    </row>
    <row r="704" spans="1:14" ht="14.4" customHeight="1" x14ac:dyDescent="0.3">
      <c r="A704" s="664" t="s">
        <v>548</v>
      </c>
      <c r="B704" s="665" t="s">
        <v>549</v>
      </c>
      <c r="C704" s="666" t="s">
        <v>561</v>
      </c>
      <c r="D704" s="667" t="s">
        <v>2806</v>
      </c>
      <c r="E704" s="666" t="s">
        <v>567</v>
      </c>
      <c r="F704" s="667" t="s">
        <v>2808</v>
      </c>
      <c r="G704" s="666" t="s">
        <v>610</v>
      </c>
      <c r="H704" s="666" t="s">
        <v>2521</v>
      </c>
      <c r="I704" s="666" t="s">
        <v>952</v>
      </c>
      <c r="J704" s="666" t="s">
        <v>2522</v>
      </c>
      <c r="K704" s="666"/>
      <c r="L704" s="668">
        <v>30.779910968115665</v>
      </c>
      <c r="M704" s="668">
        <v>22</v>
      </c>
      <c r="N704" s="669">
        <v>677.15804129854462</v>
      </c>
    </row>
    <row r="705" spans="1:14" ht="14.4" customHeight="1" x14ac:dyDescent="0.3">
      <c r="A705" s="664" t="s">
        <v>548</v>
      </c>
      <c r="B705" s="665" t="s">
        <v>549</v>
      </c>
      <c r="C705" s="666" t="s">
        <v>561</v>
      </c>
      <c r="D705" s="667" t="s">
        <v>2806</v>
      </c>
      <c r="E705" s="666" t="s">
        <v>567</v>
      </c>
      <c r="F705" s="667" t="s">
        <v>2808</v>
      </c>
      <c r="G705" s="666" t="s">
        <v>610</v>
      </c>
      <c r="H705" s="666" t="s">
        <v>1539</v>
      </c>
      <c r="I705" s="666" t="s">
        <v>1539</v>
      </c>
      <c r="J705" s="666" t="s">
        <v>1540</v>
      </c>
      <c r="K705" s="666" t="s">
        <v>1541</v>
      </c>
      <c r="L705" s="668">
        <v>793.32007928493999</v>
      </c>
      <c r="M705" s="668">
        <v>85</v>
      </c>
      <c r="N705" s="669">
        <v>67432.206739219895</v>
      </c>
    </row>
    <row r="706" spans="1:14" ht="14.4" customHeight="1" x14ac:dyDescent="0.3">
      <c r="A706" s="664" t="s">
        <v>548</v>
      </c>
      <c r="B706" s="665" t="s">
        <v>549</v>
      </c>
      <c r="C706" s="666" t="s">
        <v>561</v>
      </c>
      <c r="D706" s="667" t="s">
        <v>2806</v>
      </c>
      <c r="E706" s="666" t="s">
        <v>567</v>
      </c>
      <c r="F706" s="667" t="s">
        <v>2808</v>
      </c>
      <c r="G706" s="666" t="s">
        <v>610</v>
      </c>
      <c r="H706" s="666" t="s">
        <v>2523</v>
      </c>
      <c r="I706" s="666" t="s">
        <v>952</v>
      </c>
      <c r="J706" s="666" t="s">
        <v>2524</v>
      </c>
      <c r="K706" s="666"/>
      <c r="L706" s="668">
        <v>229.91002475794875</v>
      </c>
      <c r="M706" s="668">
        <v>4</v>
      </c>
      <c r="N706" s="669">
        <v>919.64009903179499</v>
      </c>
    </row>
    <row r="707" spans="1:14" ht="14.4" customHeight="1" x14ac:dyDescent="0.3">
      <c r="A707" s="664" t="s">
        <v>548</v>
      </c>
      <c r="B707" s="665" t="s">
        <v>549</v>
      </c>
      <c r="C707" s="666" t="s">
        <v>561</v>
      </c>
      <c r="D707" s="667" t="s">
        <v>2806</v>
      </c>
      <c r="E707" s="666" t="s">
        <v>567</v>
      </c>
      <c r="F707" s="667" t="s">
        <v>2808</v>
      </c>
      <c r="G707" s="666" t="s">
        <v>610</v>
      </c>
      <c r="H707" s="666" t="s">
        <v>2525</v>
      </c>
      <c r="I707" s="666" t="s">
        <v>2525</v>
      </c>
      <c r="J707" s="666" t="s">
        <v>2526</v>
      </c>
      <c r="K707" s="666" t="s">
        <v>2527</v>
      </c>
      <c r="L707" s="668">
        <v>151.56004950032087</v>
      </c>
      <c r="M707" s="668">
        <v>10</v>
      </c>
      <c r="N707" s="669">
        <v>1515.6004950032088</v>
      </c>
    </row>
    <row r="708" spans="1:14" ht="14.4" customHeight="1" x14ac:dyDescent="0.3">
      <c r="A708" s="664" t="s">
        <v>548</v>
      </c>
      <c r="B708" s="665" t="s">
        <v>549</v>
      </c>
      <c r="C708" s="666" t="s">
        <v>561</v>
      </c>
      <c r="D708" s="667" t="s">
        <v>2806</v>
      </c>
      <c r="E708" s="666" t="s">
        <v>567</v>
      </c>
      <c r="F708" s="667" t="s">
        <v>2808</v>
      </c>
      <c r="G708" s="666" t="s">
        <v>610</v>
      </c>
      <c r="H708" s="666" t="s">
        <v>1542</v>
      </c>
      <c r="I708" s="666" t="s">
        <v>1542</v>
      </c>
      <c r="J708" s="666" t="s">
        <v>1543</v>
      </c>
      <c r="K708" s="666" t="s">
        <v>1544</v>
      </c>
      <c r="L708" s="668">
        <v>10.753333333333332</v>
      </c>
      <c r="M708" s="668">
        <v>3</v>
      </c>
      <c r="N708" s="669">
        <v>32.26</v>
      </c>
    </row>
    <row r="709" spans="1:14" ht="14.4" customHeight="1" x14ac:dyDescent="0.3">
      <c r="A709" s="664" t="s">
        <v>548</v>
      </c>
      <c r="B709" s="665" t="s">
        <v>549</v>
      </c>
      <c r="C709" s="666" t="s">
        <v>561</v>
      </c>
      <c r="D709" s="667" t="s">
        <v>2806</v>
      </c>
      <c r="E709" s="666" t="s">
        <v>567</v>
      </c>
      <c r="F709" s="667" t="s">
        <v>2808</v>
      </c>
      <c r="G709" s="666" t="s">
        <v>610</v>
      </c>
      <c r="H709" s="666" t="s">
        <v>1547</v>
      </c>
      <c r="I709" s="666" t="s">
        <v>1547</v>
      </c>
      <c r="J709" s="666" t="s">
        <v>1548</v>
      </c>
      <c r="K709" s="666" t="s">
        <v>1549</v>
      </c>
      <c r="L709" s="668">
        <v>947.17444444444425</v>
      </c>
      <c r="M709" s="668">
        <v>9</v>
      </c>
      <c r="N709" s="669">
        <v>8524.5699999999979</v>
      </c>
    </row>
    <row r="710" spans="1:14" ht="14.4" customHeight="1" x14ac:dyDescent="0.3">
      <c r="A710" s="664" t="s">
        <v>548</v>
      </c>
      <c r="B710" s="665" t="s">
        <v>549</v>
      </c>
      <c r="C710" s="666" t="s">
        <v>561</v>
      </c>
      <c r="D710" s="667" t="s">
        <v>2806</v>
      </c>
      <c r="E710" s="666" t="s">
        <v>567</v>
      </c>
      <c r="F710" s="667" t="s">
        <v>2808</v>
      </c>
      <c r="G710" s="666" t="s">
        <v>610</v>
      </c>
      <c r="H710" s="666" t="s">
        <v>2528</v>
      </c>
      <c r="I710" s="666" t="s">
        <v>952</v>
      </c>
      <c r="J710" s="666" t="s">
        <v>2529</v>
      </c>
      <c r="K710" s="666"/>
      <c r="L710" s="668">
        <v>205.47</v>
      </c>
      <c r="M710" s="668">
        <v>3</v>
      </c>
      <c r="N710" s="669">
        <v>616.41</v>
      </c>
    </row>
    <row r="711" spans="1:14" ht="14.4" customHeight="1" x14ac:dyDescent="0.3">
      <c r="A711" s="664" t="s">
        <v>548</v>
      </c>
      <c r="B711" s="665" t="s">
        <v>549</v>
      </c>
      <c r="C711" s="666" t="s">
        <v>561</v>
      </c>
      <c r="D711" s="667" t="s">
        <v>2806</v>
      </c>
      <c r="E711" s="666" t="s">
        <v>567</v>
      </c>
      <c r="F711" s="667" t="s">
        <v>2808</v>
      </c>
      <c r="G711" s="666" t="s">
        <v>610</v>
      </c>
      <c r="H711" s="666" t="s">
        <v>1565</v>
      </c>
      <c r="I711" s="666" t="s">
        <v>1565</v>
      </c>
      <c r="J711" s="666" t="s">
        <v>1566</v>
      </c>
      <c r="K711" s="666" t="s">
        <v>780</v>
      </c>
      <c r="L711" s="668">
        <v>62.20962344552489</v>
      </c>
      <c r="M711" s="668">
        <v>12</v>
      </c>
      <c r="N711" s="669">
        <v>746.51548134629866</v>
      </c>
    </row>
    <row r="712" spans="1:14" ht="14.4" customHeight="1" x14ac:dyDescent="0.3">
      <c r="A712" s="664" t="s">
        <v>548</v>
      </c>
      <c r="B712" s="665" t="s">
        <v>549</v>
      </c>
      <c r="C712" s="666" t="s">
        <v>561</v>
      </c>
      <c r="D712" s="667" t="s">
        <v>2806</v>
      </c>
      <c r="E712" s="666" t="s">
        <v>567</v>
      </c>
      <c r="F712" s="667" t="s">
        <v>2808</v>
      </c>
      <c r="G712" s="666" t="s">
        <v>610</v>
      </c>
      <c r="H712" s="666" t="s">
        <v>2530</v>
      </c>
      <c r="I712" s="666" t="s">
        <v>2530</v>
      </c>
      <c r="J712" s="666" t="s">
        <v>2531</v>
      </c>
      <c r="K712" s="666" t="s">
        <v>2532</v>
      </c>
      <c r="L712" s="668">
        <v>225.94</v>
      </c>
      <c r="M712" s="668">
        <v>1</v>
      </c>
      <c r="N712" s="669">
        <v>225.94</v>
      </c>
    </row>
    <row r="713" spans="1:14" ht="14.4" customHeight="1" x14ac:dyDescent="0.3">
      <c r="A713" s="664" t="s">
        <v>548</v>
      </c>
      <c r="B713" s="665" t="s">
        <v>549</v>
      </c>
      <c r="C713" s="666" t="s">
        <v>561</v>
      </c>
      <c r="D713" s="667" t="s">
        <v>2806</v>
      </c>
      <c r="E713" s="666" t="s">
        <v>567</v>
      </c>
      <c r="F713" s="667" t="s">
        <v>2808</v>
      </c>
      <c r="G713" s="666" t="s">
        <v>610</v>
      </c>
      <c r="H713" s="666" t="s">
        <v>2533</v>
      </c>
      <c r="I713" s="666" t="s">
        <v>2533</v>
      </c>
      <c r="J713" s="666" t="s">
        <v>2534</v>
      </c>
      <c r="K713" s="666" t="s">
        <v>2535</v>
      </c>
      <c r="L713" s="668">
        <v>81.96</v>
      </c>
      <c r="M713" s="668">
        <v>1</v>
      </c>
      <c r="N713" s="669">
        <v>81.96</v>
      </c>
    </row>
    <row r="714" spans="1:14" ht="14.4" customHeight="1" x14ac:dyDescent="0.3">
      <c r="A714" s="664" t="s">
        <v>548</v>
      </c>
      <c r="B714" s="665" t="s">
        <v>549</v>
      </c>
      <c r="C714" s="666" t="s">
        <v>561</v>
      </c>
      <c r="D714" s="667" t="s">
        <v>2806</v>
      </c>
      <c r="E714" s="666" t="s">
        <v>567</v>
      </c>
      <c r="F714" s="667" t="s">
        <v>2808</v>
      </c>
      <c r="G714" s="666" t="s">
        <v>610</v>
      </c>
      <c r="H714" s="666" t="s">
        <v>1583</v>
      </c>
      <c r="I714" s="666" t="s">
        <v>1583</v>
      </c>
      <c r="J714" s="666" t="s">
        <v>1584</v>
      </c>
      <c r="K714" s="666" t="s">
        <v>1585</v>
      </c>
      <c r="L714" s="668">
        <v>72.180000000000007</v>
      </c>
      <c r="M714" s="668">
        <v>1</v>
      </c>
      <c r="N714" s="669">
        <v>72.180000000000007</v>
      </c>
    </row>
    <row r="715" spans="1:14" ht="14.4" customHeight="1" x14ac:dyDescent="0.3">
      <c r="A715" s="664" t="s">
        <v>548</v>
      </c>
      <c r="B715" s="665" t="s">
        <v>549</v>
      </c>
      <c r="C715" s="666" t="s">
        <v>561</v>
      </c>
      <c r="D715" s="667" t="s">
        <v>2806</v>
      </c>
      <c r="E715" s="666" t="s">
        <v>567</v>
      </c>
      <c r="F715" s="667" t="s">
        <v>2808</v>
      </c>
      <c r="G715" s="666" t="s">
        <v>610</v>
      </c>
      <c r="H715" s="666" t="s">
        <v>1589</v>
      </c>
      <c r="I715" s="666" t="s">
        <v>1589</v>
      </c>
      <c r="J715" s="666" t="s">
        <v>1590</v>
      </c>
      <c r="K715" s="666" t="s">
        <v>1591</v>
      </c>
      <c r="L715" s="668">
        <v>220.29999999999995</v>
      </c>
      <c r="M715" s="668">
        <v>5</v>
      </c>
      <c r="N715" s="669">
        <v>1101.4999999999998</v>
      </c>
    </row>
    <row r="716" spans="1:14" ht="14.4" customHeight="1" x14ac:dyDescent="0.3">
      <c r="A716" s="664" t="s">
        <v>548</v>
      </c>
      <c r="B716" s="665" t="s">
        <v>549</v>
      </c>
      <c r="C716" s="666" t="s">
        <v>561</v>
      </c>
      <c r="D716" s="667" t="s">
        <v>2806</v>
      </c>
      <c r="E716" s="666" t="s">
        <v>567</v>
      </c>
      <c r="F716" s="667" t="s">
        <v>2808</v>
      </c>
      <c r="G716" s="666" t="s">
        <v>610</v>
      </c>
      <c r="H716" s="666" t="s">
        <v>2536</v>
      </c>
      <c r="I716" s="666" t="s">
        <v>2536</v>
      </c>
      <c r="J716" s="666" t="s">
        <v>2310</v>
      </c>
      <c r="K716" s="666" t="s">
        <v>2311</v>
      </c>
      <c r="L716" s="668">
        <v>47.609914283781613</v>
      </c>
      <c r="M716" s="668">
        <v>99</v>
      </c>
      <c r="N716" s="669">
        <v>4713.3815140943798</v>
      </c>
    </row>
    <row r="717" spans="1:14" ht="14.4" customHeight="1" x14ac:dyDescent="0.3">
      <c r="A717" s="664" t="s">
        <v>548</v>
      </c>
      <c r="B717" s="665" t="s">
        <v>549</v>
      </c>
      <c r="C717" s="666" t="s">
        <v>561</v>
      </c>
      <c r="D717" s="667" t="s">
        <v>2806</v>
      </c>
      <c r="E717" s="666" t="s">
        <v>567</v>
      </c>
      <c r="F717" s="667" t="s">
        <v>2808</v>
      </c>
      <c r="G717" s="666" t="s">
        <v>610</v>
      </c>
      <c r="H717" s="666" t="s">
        <v>2537</v>
      </c>
      <c r="I717" s="666" t="s">
        <v>2537</v>
      </c>
      <c r="J717" s="666" t="s">
        <v>2538</v>
      </c>
      <c r="K717" s="666" t="s">
        <v>2539</v>
      </c>
      <c r="L717" s="668">
        <v>383.43335586765534</v>
      </c>
      <c r="M717" s="668">
        <v>1</v>
      </c>
      <c r="N717" s="669">
        <v>383.43335586765534</v>
      </c>
    </row>
    <row r="718" spans="1:14" ht="14.4" customHeight="1" x14ac:dyDescent="0.3">
      <c r="A718" s="664" t="s">
        <v>548</v>
      </c>
      <c r="B718" s="665" t="s">
        <v>549</v>
      </c>
      <c r="C718" s="666" t="s">
        <v>561</v>
      </c>
      <c r="D718" s="667" t="s">
        <v>2806</v>
      </c>
      <c r="E718" s="666" t="s">
        <v>567</v>
      </c>
      <c r="F718" s="667" t="s">
        <v>2808</v>
      </c>
      <c r="G718" s="666" t="s">
        <v>610</v>
      </c>
      <c r="H718" s="666" t="s">
        <v>1604</v>
      </c>
      <c r="I718" s="666" t="s">
        <v>1604</v>
      </c>
      <c r="J718" s="666" t="s">
        <v>1605</v>
      </c>
      <c r="K718" s="666" t="s">
        <v>1606</v>
      </c>
      <c r="L718" s="668">
        <v>103.801999412924</v>
      </c>
      <c r="M718" s="668">
        <v>5</v>
      </c>
      <c r="N718" s="669">
        <v>519.00999706462005</v>
      </c>
    </row>
    <row r="719" spans="1:14" ht="14.4" customHeight="1" x14ac:dyDescent="0.3">
      <c r="A719" s="664" t="s">
        <v>548</v>
      </c>
      <c r="B719" s="665" t="s">
        <v>549</v>
      </c>
      <c r="C719" s="666" t="s">
        <v>561</v>
      </c>
      <c r="D719" s="667" t="s">
        <v>2806</v>
      </c>
      <c r="E719" s="666" t="s">
        <v>567</v>
      </c>
      <c r="F719" s="667" t="s">
        <v>2808</v>
      </c>
      <c r="G719" s="666" t="s">
        <v>610</v>
      </c>
      <c r="H719" s="666" t="s">
        <v>1607</v>
      </c>
      <c r="I719" s="666" t="s">
        <v>952</v>
      </c>
      <c r="J719" s="666" t="s">
        <v>1608</v>
      </c>
      <c r="K719" s="666"/>
      <c r="L719" s="668">
        <v>65.766095238095232</v>
      </c>
      <c r="M719" s="668">
        <v>21</v>
      </c>
      <c r="N719" s="669">
        <v>1381.088</v>
      </c>
    </row>
    <row r="720" spans="1:14" ht="14.4" customHeight="1" x14ac:dyDescent="0.3">
      <c r="A720" s="664" t="s">
        <v>548</v>
      </c>
      <c r="B720" s="665" t="s">
        <v>549</v>
      </c>
      <c r="C720" s="666" t="s">
        <v>561</v>
      </c>
      <c r="D720" s="667" t="s">
        <v>2806</v>
      </c>
      <c r="E720" s="666" t="s">
        <v>567</v>
      </c>
      <c r="F720" s="667" t="s">
        <v>2808</v>
      </c>
      <c r="G720" s="666" t="s">
        <v>610</v>
      </c>
      <c r="H720" s="666" t="s">
        <v>1614</v>
      </c>
      <c r="I720" s="666" t="s">
        <v>1614</v>
      </c>
      <c r="J720" s="666" t="s">
        <v>1615</v>
      </c>
      <c r="K720" s="666" t="s">
        <v>1616</v>
      </c>
      <c r="L720" s="668">
        <v>81.899901524326239</v>
      </c>
      <c r="M720" s="668">
        <v>17</v>
      </c>
      <c r="N720" s="669">
        <v>1392.298325913546</v>
      </c>
    </row>
    <row r="721" spans="1:14" ht="14.4" customHeight="1" x14ac:dyDescent="0.3">
      <c r="A721" s="664" t="s">
        <v>548</v>
      </c>
      <c r="B721" s="665" t="s">
        <v>549</v>
      </c>
      <c r="C721" s="666" t="s">
        <v>561</v>
      </c>
      <c r="D721" s="667" t="s">
        <v>2806</v>
      </c>
      <c r="E721" s="666" t="s">
        <v>567</v>
      </c>
      <c r="F721" s="667" t="s">
        <v>2808</v>
      </c>
      <c r="G721" s="666" t="s">
        <v>610</v>
      </c>
      <c r="H721" s="666" t="s">
        <v>2540</v>
      </c>
      <c r="I721" s="666" t="s">
        <v>952</v>
      </c>
      <c r="J721" s="666" t="s">
        <v>2541</v>
      </c>
      <c r="K721" s="666"/>
      <c r="L721" s="668">
        <v>55.280999999999992</v>
      </c>
      <c r="M721" s="668">
        <v>10</v>
      </c>
      <c r="N721" s="669">
        <v>552.80999999999995</v>
      </c>
    </row>
    <row r="722" spans="1:14" ht="14.4" customHeight="1" x14ac:dyDescent="0.3">
      <c r="A722" s="664" t="s">
        <v>548</v>
      </c>
      <c r="B722" s="665" t="s">
        <v>549</v>
      </c>
      <c r="C722" s="666" t="s">
        <v>561</v>
      </c>
      <c r="D722" s="667" t="s">
        <v>2806</v>
      </c>
      <c r="E722" s="666" t="s">
        <v>567</v>
      </c>
      <c r="F722" s="667" t="s">
        <v>2808</v>
      </c>
      <c r="G722" s="666" t="s">
        <v>610</v>
      </c>
      <c r="H722" s="666" t="s">
        <v>2542</v>
      </c>
      <c r="I722" s="666" t="s">
        <v>952</v>
      </c>
      <c r="J722" s="666" t="s">
        <v>2543</v>
      </c>
      <c r="K722" s="666"/>
      <c r="L722" s="668">
        <v>562.58600000000001</v>
      </c>
      <c r="M722" s="668">
        <v>5</v>
      </c>
      <c r="N722" s="669">
        <v>2812.9300000000003</v>
      </c>
    </row>
    <row r="723" spans="1:14" ht="14.4" customHeight="1" x14ac:dyDescent="0.3">
      <c r="A723" s="664" t="s">
        <v>548</v>
      </c>
      <c r="B723" s="665" t="s">
        <v>549</v>
      </c>
      <c r="C723" s="666" t="s">
        <v>561</v>
      </c>
      <c r="D723" s="667" t="s">
        <v>2806</v>
      </c>
      <c r="E723" s="666" t="s">
        <v>567</v>
      </c>
      <c r="F723" s="667" t="s">
        <v>2808</v>
      </c>
      <c r="G723" s="666" t="s">
        <v>610</v>
      </c>
      <c r="H723" s="666" t="s">
        <v>2544</v>
      </c>
      <c r="I723" s="666" t="s">
        <v>2544</v>
      </c>
      <c r="J723" s="666" t="s">
        <v>2545</v>
      </c>
      <c r="K723" s="666" t="s">
        <v>2546</v>
      </c>
      <c r="L723" s="668">
        <v>622.53369321046171</v>
      </c>
      <c r="M723" s="668">
        <v>190</v>
      </c>
      <c r="N723" s="669">
        <v>118281.40170998772</v>
      </c>
    </row>
    <row r="724" spans="1:14" ht="14.4" customHeight="1" x14ac:dyDescent="0.3">
      <c r="A724" s="664" t="s">
        <v>548</v>
      </c>
      <c r="B724" s="665" t="s">
        <v>549</v>
      </c>
      <c r="C724" s="666" t="s">
        <v>561</v>
      </c>
      <c r="D724" s="667" t="s">
        <v>2806</v>
      </c>
      <c r="E724" s="666" t="s">
        <v>567</v>
      </c>
      <c r="F724" s="667" t="s">
        <v>2808</v>
      </c>
      <c r="G724" s="666" t="s">
        <v>610</v>
      </c>
      <c r="H724" s="666" t="s">
        <v>1633</v>
      </c>
      <c r="I724" s="666" t="s">
        <v>1633</v>
      </c>
      <c r="J724" s="666" t="s">
        <v>1605</v>
      </c>
      <c r="K724" s="666" t="s">
        <v>1606</v>
      </c>
      <c r="L724" s="668">
        <v>72.879946603944447</v>
      </c>
      <c r="M724" s="668">
        <v>10</v>
      </c>
      <c r="N724" s="669">
        <v>728.7994660394445</v>
      </c>
    </row>
    <row r="725" spans="1:14" ht="14.4" customHeight="1" x14ac:dyDescent="0.3">
      <c r="A725" s="664" t="s">
        <v>548</v>
      </c>
      <c r="B725" s="665" t="s">
        <v>549</v>
      </c>
      <c r="C725" s="666" t="s">
        <v>561</v>
      </c>
      <c r="D725" s="667" t="s">
        <v>2806</v>
      </c>
      <c r="E725" s="666" t="s">
        <v>567</v>
      </c>
      <c r="F725" s="667" t="s">
        <v>2808</v>
      </c>
      <c r="G725" s="666" t="s">
        <v>610</v>
      </c>
      <c r="H725" s="666" t="s">
        <v>2547</v>
      </c>
      <c r="I725" s="666" t="s">
        <v>952</v>
      </c>
      <c r="J725" s="666" t="s">
        <v>2548</v>
      </c>
      <c r="K725" s="666"/>
      <c r="L725" s="668">
        <v>28289.64</v>
      </c>
      <c r="M725" s="668">
        <v>1</v>
      </c>
      <c r="N725" s="669">
        <v>28289.64</v>
      </c>
    </row>
    <row r="726" spans="1:14" ht="14.4" customHeight="1" x14ac:dyDescent="0.3">
      <c r="A726" s="664" t="s">
        <v>548</v>
      </c>
      <c r="B726" s="665" t="s">
        <v>549</v>
      </c>
      <c r="C726" s="666" t="s">
        <v>561</v>
      </c>
      <c r="D726" s="667" t="s">
        <v>2806</v>
      </c>
      <c r="E726" s="666" t="s">
        <v>567</v>
      </c>
      <c r="F726" s="667" t="s">
        <v>2808</v>
      </c>
      <c r="G726" s="666" t="s">
        <v>610</v>
      </c>
      <c r="H726" s="666" t="s">
        <v>1636</v>
      </c>
      <c r="I726" s="666" t="s">
        <v>952</v>
      </c>
      <c r="J726" s="666" t="s">
        <v>1637</v>
      </c>
      <c r="K726" s="666" t="s">
        <v>1638</v>
      </c>
      <c r="L726" s="668">
        <v>115.43</v>
      </c>
      <c r="M726" s="668">
        <v>1</v>
      </c>
      <c r="N726" s="669">
        <v>115.43</v>
      </c>
    </row>
    <row r="727" spans="1:14" ht="14.4" customHeight="1" x14ac:dyDescent="0.3">
      <c r="A727" s="664" t="s">
        <v>548</v>
      </c>
      <c r="B727" s="665" t="s">
        <v>549</v>
      </c>
      <c r="C727" s="666" t="s">
        <v>561</v>
      </c>
      <c r="D727" s="667" t="s">
        <v>2806</v>
      </c>
      <c r="E727" s="666" t="s">
        <v>567</v>
      </c>
      <c r="F727" s="667" t="s">
        <v>2808</v>
      </c>
      <c r="G727" s="666" t="s">
        <v>610</v>
      </c>
      <c r="H727" s="666" t="s">
        <v>2549</v>
      </c>
      <c r="I727" s="666" t="s">
        <v>952</v>
      </c>
      <c r="J727" s="666" t="s">
        <v>2550</v>
      </c>
      <c r="K727" s="666" t="s">
        <v>1638</v>
      </c>
      <c r="L727" s="668">
        <v>22.07</v>
      </c>
      <c r="M727" s="668">
        <v>10</v>
      </c>
      <c r="N727" s="669">
        <v>220.7</v>
      </c>
    </row>
    <row r="728" spans="1:14" ht="14.4" customHeight="1" x14ac:dyDescent="0.3">
      <c r="A728" s="664" t="s">
        <v>548</v>
      </c>
      <c r="B728" s="665" t="s">
        <v>549</v>
      </c>
      <c r="C728" s="666" t="s">
        <v>561</v>
      </c>
      <c r="D728" s="667" t="s">
        <v>2806</v>
      </c>
      <c r="E728" s="666" t="s">
        <v>567</v>
      </c>
      <c r="F728" s="667" t="s">
        <v>2808</v>
      </c>
      <c r="G728" s="666" t="s">
        <v>610</v>
      </c>
      <c r="H728" s="666" t="s">
        <v>2551</v>
      </c>
      <c r="I728" s="666" t="s">
        <v>952</v>
      </c>
      <c r="J728" s="666" t="s">
        <v>2552</v>
      </c>
      <c r="K728" s="666" t="s">
        <v>1638</v>
      </c>
      <c r="L728" s="668">
        <v>26.47</v>
      </c>
      <c r="M728" s="668">
        <v>5</v>
      </c>
      <c r="N728" s="669">
        <v>132.35</v>
      </c>
    </row>
    <row r="729" spans="1:14" ht="14.4" customHeight="1" x14ac:dyDescent="0.3">
      <c r="A729" s="664" t="s">
        <v>548</v>
      </c>
      <c r="B729" s="665" t="s">
        <v>549</v>
      </c>
      <c r="C729" s="666" t="s">
        <v>561</v>
      </c>
      <c r="D729" s="667" t="s">
        <v>2806</v>
      </c>
      <c r="E729" s="666" t="s">
        <v>567</v>
      </c>
      <c r="F729" s="667" t="s">
        <v>2808</v>
      </c>
      <c r="G729" s="666" t="s">
        <v>610</v>
      </c>
      <c r="H729" s="666" t="s">
        <v>2553</v>
      </c>
      <c r="I729" s="666" t="s">
        <v>2553</v>
      </c>
      <c r="J729" s="666" t="s">
        <v>705</v>
      </c>
      <c r="K729" s="666" t="s">
        <v>706</v>
      </c>
      <c r="L729" s="668">
        <v>62.009999999999977</v>
      </c>
      <c r="M729" s="668">
        <v>1</v>
      </c>
      <c r="N729" s="669">
        <v>62.009999999999977</v>
      </c>
    </row>
    <row r="730" spans="1:14" ht="14.4" customHeight="1" x14ac:dyDescent="0.3">
      <c r="A730" s="664" t="s">
        <v>548</v>
      </c>
      <c r="B730" s="665" t="s">
        <v>549</v>
      </c>
      <c r="C730" s="666" t="s">
        <v>561</v>
      </c>
      <c r="D730" s="667" t="s">
        <v>2806</v>
      </c>
      <c r="E730" s="666" t="s">
        <v>567</v>
      </c>
      <c r="F730" s="667" t="s">
        <v>2808</v>
      </c>
      <c r="G730" s="666" t="s">
        <v>610</v>
      </c>
      <c r="H730" s="666" t="s">
        <v>2554</v>
      </c>
      <c r="I730" s="666" t="s">
        <v>952</v>
      </c>
      <c r="J730" s="666" t="s">
        <v>2555</v>
      </c>
      <c r="K730" s="666"/>
      <c r="L730" s="668">
        <v>20.8</v>
      </c>
      <c r="M730" s="668">
        <v>5</v>
      </c>
      <c r="N730" s="669">
        <v>104</v>
      </c>
    </row>
    <row r="731" spans="1:14" ht="14.4" customHeight="1" x14ac:dyDescent="0.3">
      <c r="A731" s="664" t="s">
        <v>548</v>
      </c>
      <c r="B731" s="665" t="s">
        <v>549</v>
      </c>
      <c r="C731" s="666" t="s">
        <v>561</v>
      </c>
      <c r="D731" s="667" t="s">
        <v>2806</v>
      </c>
      <c r="E731" s="666" t="s">
        <v>567</v>
      </c>
      <c r="F731" s="667" t="s">
        <v>2808</v>
      </c>
      <c r="G731" s="666" t="s">
        <v>610</v>
      </c>
      <c r="H731" s="666" t="s">
        <v>2556</v>
      </c>
      <c r="I731" s="666" t="s">
        <v>2556</v>
      </c>
      <c r="J731" s="666" t="s">
        <v>931</v>
      </c>
      <c r="K731" s="666" t="s">
        <v>2557</v>
      </c>
      <c r="L731" s="668">
        <v>158.47999999999996</v>
      </c>
      <c r="M731" s="668">
        <v>1</v>
      </c>
      <c r="N731" s="669">
        <v>158.47999999999996</v>
      </c>
    </row>
    <row r="732" spans="1:14" ht="14.4" customHeight="1" x14ac:dyDescent="0.3">
      <c r="A732" s="664" t="s">
        <v>548</v>
      </c>
      <c r="B732" s="665" t="s">
        <v>549</v>
      </c>
      <c r="C732" s="666" t="s">
        <v>561</v>
      </c>
      <c r="D732" s="667" t="s">
        <v>2806</v>
      </c>
      <c r="E732" s="666" t="s">
        <v>567</v>
      </c>
      <c r="F732" s="667" t="s">
        <v>2808</v>
      </c>
      <c r="G732" s="666" t="s">
        <v>610</v>
      </c>
      <c r="H732" s="666" t="s">
        <v>2558</v>
      </c>
      <c r="I732" s="666" t="s">
        <v>2558</v>
      </c>
      <c r="J732" s="666" t="s">
        <v>2559</v>
      </c>
      <c r="K732" s="666" t="s">
        <v>2560</v>
      </c>
      <c r="L732" s="668">
        <v>770</v>
      </c>
      <c r="M732" s="668">
        <v>10</v>
      </c>
      <c r="N732" s="669">
        <v>7700</v>
      </c>
    </row>
    <row r="733" spans="1:14" ht="14.4" customHeight="1" x14ac:dyDescent="0.3">
      <c r="A733" s="664" t="s">
        <v>548</v>
      </c>
      <c r="B733" s="665" t="s">
        <v>549</v>
      </c>
      <c r="C733" s="666" t="s">
        <v>561</v>
      </c>
      <c r="D733" s="667" t="s">
        <v>2806</v>
      </c>
      <c r="E733" s="666" t="s">
        <v>567</v>
      </c>
      <c r="F733" s="667" t="s">
        <v>2808</v>
      </c>
      <c r="G733" s="666" t="s">
        <v>610</v>
      </c>
      <c r="H733" s="666" t="s">
        <v>2561</v>
      </c>
      <c r="I733" s="666" t="s">
        <v>2561</v>
      </c>
      <c r="J733" s="666" t="s">
        <v>2562</v>
      </c>
      <c r="K733" s="666" t="s">
        <v>2563</v>
      </c>
      <c r="L733" s="668">
        <v>1133</v>
      </c>
      <c r="M733" s="668">
        <v>22</v>
      </c>
      <c r="N733" s="669">
        <v>24926</v>
      </c>
    </row>
    <row r="734" spans="1:14" ht="14.4" customHeight="1" x14ac:dyDescent="0.3">
      <c r="A734" s="664" t="s">
        <v>548</v>
      </c>
      <c r="B734" s="665" t="s">
        <v>549</v>
      </c>
      <c r="C734" s="666" t="s">
        <v>561</v>
      </c>
      <c r="D734" s="667" t="s">
        <v>2806</v>
      </c>
      <c r="E734" s="666" t="s">
        <v>567</v>
      </c>
      <c r="F734" s="667" t="s">
        <v>2808</v>
      </c>
      <c r="G734" s="666" t="s">
        <v>610</v>
      </c>
      <c r="H734" s="666" t="s">
        <v>2564</v>
      </c>
      <c r="I734" s="666" t="s">
        <v>2564</v>
      </c>
      <c r="J734" s="666" t="s">
        <v>2565</v>
      </c>
      <c r="K734" s="666" t="s">
        <v>2566</v>
      </c>
      <c r="L734" s="668">
        <v>913</v>
      </c>
      <c r="M734" s="668">
        <v>21</v>
      </c>
      <c r="N734" s="669">
        <v>19173</v>
      </c>
    </row>
    <row r="735" spans="1:14" ht="14.4" customHeight="1" x14ac:dyDescent="0.3">
      <c r="A735" s="664" t="s">
        <v>548</v>
      </c>
      <c r="B735" s="665" t="s">
        <v>549</v>
      </c>
      <c r="C735" s="666" t="s">
        <v>561</v>
      </c>
      <c r="D735" s="667" t="s">
        <v>2806</v>
      </c>
      <c r="E735" s="666" t="s">
        <v>567</v>
      </c>
      <c r="F735" s="667" t="s">
        <v>2808</v>
      </c>
      <c r="G735" s="666" t="s">
        <v>610</v>
      </c>
      <c r="H735" s="666" t="s">
        <v>2567</v>
      </c>
      <c r="I735" s="666" t="s">
        <v>952</v>
      </c>
      <c r="J735" s="666" t="s">
        <v>2568</v>
      </c>
      <c r="K735" s="666" t="s">
        <v>2569</v>
      </c>
      <c r="L735" s="668">
        <v>929.05</v>
      </c>
      <c r="M735" s="668">
        <v>2</v>
      </c>
      <c r="N735" s="669">
        <v>1858.1</v>
      </c>
    </row>
    <row r="736" spans="1:14" ht="14.4" customHeight="1" x14ac:dyDescent="0.3">
      <c r="A736" s="664" t="s">
        <v>548</v>
      </c>
      <c r="B736" s="665" t="s">
        <v>549</v>
      </c>
      <c r="C736" s="666" t="s">
        <v>561</v>
      </c>
      <c r="D736" s="667" t="s">
        <v>2806</v>
      </c>
      <c r="E736" s="666" t="s">
        <v>567</v>
      </c>
      <c r="F736" s="667" t="s">
        <v>2808</v>
      </c>
      <c r="G736" s="666" t="s">
        <v>1650</v>
      </c>
      <c r="H736" s="666" t="s">
        <v>2570</v>
      </c>
      <c r="I736" s="666" t="s">
        <v>2571</v>
      </c>
      <c r="J736" s="666" t="s">
        <v>1729</v>
      </c>
      <c r="K736" s="666" t="s">
        <v>2572</v>
      </c>
      <c r="L736" s="668">
        <v>75.92</v>
      </c>
      <c r="M736" s="668">
        <v>4</v>
      </c>
      <c r="N736" s="669">
        <v>303.68</v>
      </c>
    </row>
    <row r="737" spans="1:14" ht="14.4" customHeight="1" x14ac:dyDescent="0.3">
      <c r="A737" s="664" t="s">
        <v>548</v>
      </c>
      <c r="B737" s="665" t="s">
        <v>549</v>
      </c>
      <c r="C737" s="666" t="s">
        <v>561</v>
      </c>
      <c r="D737" s="667" t="s">
        <v>2806</v>
      </c>
      <c r="E737" s="666" t="s">
        <v>567</v>
      </c>
      <c r="F737" s="667" t="s">
        <v>2808</v>
      </c>
      <c r="G737" s="666" t="s">
        <v>1650</v>
      </c>
      <c r="H737" s="666" t="s">
        <v>1657</v>
      </c>
      <c r="I737" s="666" t="s">
        <v>1658</v>
      </c>
      <c r="J737" s="666" t="s">
        <v>1659</v>
      </c>
      <c r="K737" s="666" t="s">
        <v>1660</v>
      </c>
      <c r="L737" s="668">
        <v>34.75</v>
      </c>
      <c r="M737" s="668">
        <v>12</v>
      </c>
      <c r="N737" s="669">
        <v>417</v>
      </c>
    </row>
    <row r="738" spans="1:14" ht="14.4" customHeight="1" x14ac:dyDescent="0.3">
      <c r="A738" s="664" t="s">
        <v>548</v>
      </c>
      <c r="B738" s="665" t="s">
        <v>549</v>
      </c>
      <c r="C738" s="666" t="s">
        <v>561</v>
      </c>
      <c r="D738" s="667" t="s">
        <v>2806</v>
      </c>
      <c r="E738" s="666" t="s">
        <v>567</v>
      </c>
      <c r="F738" s="667" t="s">
        <v>2808</v>
      </c>
      <c r="G738" s="666" t="s">
        <v>1650</v>
      </c>
      <c r="H738" s="666" t="s">
        <v>1661</v>
      </c>
      <c r="I738" s="666" t="s">
        <v>1662</v>
      </c>
      <c r="J738" s="666" t="s">
        <v>1663</v>
      </c>
      <c r="K738" s="666" t="s">
        <v>1664</v>
      </c>
      <c r="L738" s="668">
        <v>45.190000000000005</v>
      </c>
      <c r="M738" s="668">
        <v>2</v>
      </c>
      <c r="N738" s="669">
        <v>90.38000000000001</v>
      </c>
    </row>
    <row r="739" spans="1:14" ht="14.4" customHeight="1" x14ac:dyDescent="0.3">
      <c r="A739" s="664" t="s">
        <v>548</v>
      </c>
      <c r="B739" s="665" t="s">
        <v>549</v>
      </c>
      <c r="C739" s="666" t="s">
        <v>561</v>
      </c>
      <c r="D739" s="667" t="s">
        <v>2806</v>
      </c>
      <c r="E739" s="666" t="s">
        <v>567</v>
      </c>
      <c r="F739" s="667" t="s">
        <v>2808</v>
      </c>
      <c r="G739" s="666" t="s">
        <v>1650</v>
      </c>
      <c r="H739" s="666" t="s">
        <v>1665</v>
      </c>
      <c r="I739" s="666" t="s">
        <v>1666</v>
      </c>
      <c r="J739" s="666" t="s">
        <v>1663</v>
      </c>
      <c r="K739" s="666" t="s">
        <v>1667</v>
      </c>
      <c r="L739" s="668">
        <v>90.379747187923769</v>
      </c>
      <c r="M739" s="668">
        <v>2</v>
      </c>
      <c r="N739" s="669">
        <v>180.75949437584754</v>
      </c>
    </row>
    <row r="740" spans="1:14" ht="14.4" customHeight="1" x14ac:dyDescent="0.3">
      <c r="A740" s="664" t="s">
        <v>548</v>
      </c>
      <c r="B740" s="665" t="s">
        <v>549</v>
      </c>
      <c r="C740" s="666" t="s">
        <v>561</v>
      </c>
      <c r="D740" s="667" t="s">
        <v>2806</v>
      </c>
      <c r="E740" s="666" t="s">
        <v>567</v>
      </c>
      <c r="F740" s="667" t="s">
        <v>2808</v>
      </c>
      <c r="G740" s="666" t="s">
        <v>1650</v>
      </c>
      <c r="H740" s="666" t="s">
        <v>1689</v>
      </c>
      <c r="I740" s="666" t="s">
        <v>1690</v>
      </c>
      <c r="J740" s="666" t="s">
        <v>1691</v>
      </c>
      <c r="K740" s="666" t="s">
        <v>1692</v>
      </c>
      <c r="L740" s="668">
        <v>721.2</v>
      </c>
      <c r="M740" s="668">
        <v>4</v>
      </c>
      <c r="N740" s="669">
        <v>2884.8</v>
      </c>
    </row>
    <row r="741" spans="1:14" ht="14.4" customHeight="1" x14ac:dyDescent="0.3">
      <c r="A741" s="664" t="s">
        <v>548</v>
      </c>
      <c r="B741" s="665" t="s">
        <v>549</v>
      </c>
      <c r="C741" s="666" t="s">
        <v>561</v>
      </c>
      <c r="D741" s="667" t="s">
        <v>2806</v>
      </c>
      <c r="E741" s="666" t="s">
        <v>567</v>
      </c>
      <c r="F741" s="667" t="s">
        <v>2808</v>
      </c>
      <c r="G741" s="666" t="s">
        <v>1650</v>
      </c>
      <c r="H741" s="666" t="s">
        <v>1697</v>
      </c>
      <c r="I741" s="666" t="s">
        <v>1698</v>
      </c>
      <c r="J741" s="666" t="s">
        <v>1699</v>
      </c>
      <c r="K741" s="666" t="s">
        <v>586</v>
      </c>
      <c r="L741" s="668">
        <v>48.820051690490082</v>
      </c>
      <c r="M741" s="668">
        <v>4</v>
      </c>
      <c r="N741" s="669">
        <v>195.28020676196033</v>
      </c>
    </row>
    <row r="742" spans="1:14" ht="14.4" customHeight="1" x14ac:dyDescent="0.3">
      <c r="A742" s="664" t="s">
        <v>548</v>
      </c>
      <c r="B742" s="665" t="s">
        <v>549</v>
      </c>
      <c r="C742" s="666" t="s">
        <v>561</v>
      </c>
      <c r="D742" s="667" t="s">
        <v>2806</v>
      </c>
      <c r="E742" s="666" t="s">
        <v>567</v>
      </c>
      <c r="F742" s="667" t="s">
        <v>2808</v>
      </c>
      <c r="G742" s="666" t="s">
        <v>1650</v>
      </c>
      <c r="H742" s="666" t="s">
        <v>1715</v>
      </c>
      <c r="I742" s="666" t="s">
        <v>1716</v>
      </c>
      <c r="J742" s="666" t="s">
        <v>1717</v>
      </c>
      <c r="K742" s="666" t="s">
        <v>1718</v>
      </c>
      <c r="L742" s="668">
        <v>36.179999999999993</v>
      </c>
      <c r="M742" s="668">
        <v>1</v>
      </c>
      <c r="N742" s="669">
        <v>36.179999999999993</v>
      </c>
    </row>
    <row r="743" spans="1:14" ht="14.4" customHeight="1" x14ac:dyDescent="0.3">
      <c r="A743" s="664" t="s">
        <v>548</v>
      </c>
      <c r="B743" s="665" t="s">
        <v>549</v>
      </c>
      <c r="C743" s="666" t="s">
        <v>561</v>
      </c>
      <c r="D743" s="667" t="s">
        <v>2806</v>
      </c>
      <c r="E743" s="666" t="s">
        <v>567</v>
      </c>
      <c r="F743" s="667" t="s">
        <v>2808</v>
      </c>
      <c r="G743" s="666" t="s">
        <v>1650</v>
      </c>
      <c r="H743" s="666" t="s">
        <v>1719</v>
      </c>
      <c r="I743" s="666" t="s">
        <v>1720</v>
      </c>
      <c r="J743" s="666" t="s">
        <v>1721</v>
      </c>
      <c r="K743" s="666" t="s">
        <v>1722</v>
      </c>
      <c r="L743" s="668">
        <v>79.842938439630231</v>
      </c>
      <c r="M743" s="668">
        <v>23</v>
      </c>
      <c r="N743" s="669">
        <v>1836.3875841114955</v>
      </c>
    </row>
    <row r="744" spans="1:14" ht="14.4" customHeight="1" x14ac:dyDescent="0.3">
      <c r="A744" s="664" t="s">
        <v>548</v>
      </c>
      <c r="B744" s="665" t="s">
        <v>549</v>
      </c>
      <c r="C744" s="666" t="s">
        <v>561</v>
      </c>
      <c r="D744" s="667" t="s">
        <v>2806</v>
      </c>
      <c r="E744" s="666" t="s">
        <v>567</v>
      </c>
      <c r="F744" s="667" t="s">
        <v>2808</v>
      </c>
      <c r="G744" s="666" t="s">
        <v>1650</v>
      </c>
      <c r="H744" s="666" t="s">
        <v>1723</v>
      </c>
      <c r="I744" s="666" t="s">
        <v>1724</v>
      </c>
      <c r="J744" s="666" t="s">
        <v>1725</v>
      </c>
      <c r="K744" s="666" t="s">
        <v>1726</v>
      </c>
      <c r="L744" s="668">
        <v>1501.02</v>
      </c>
      <c r="M744" s="668">
        <v>1</v>
      </c>
      <c r="N744" s="669">
        <v>1501.02</v>
      </c>
    </row>
    <row r="745" spans="1:14" ht="14.4" customHeight="1" x14ac:dyDescent="0.3">
      <c r="A745" s="664" t="s">
        <v>548</v>
      </c>
      <c r="B745" s="665" t="s">
        <v>549</v>
      </c>
      <c r="C745" s="666" t="s">
        <v>561</v>
      </c>
      <c r="D745" s="667" t="s">
        <v>2806</v>
      </c>
      <c r="E745" s="666" t="s">
        <v>567</v>
      </c>
      <c r="F745" s="667" t="s">
        <v>2808</v>
      </c>
      <c r="G745" s="666" t="s">
        <v>1650</v>
      </c>
      <c r="H745" s="666" t="s">
        <v>1761</v>
      </c>
      <c r="I745" s="666" t="s">
        <v>1762</v>
      </c>
      <c r="J745" s="666" t="s">
        <v>1763</v>
      </c>
      <c r="K745" s="666" t="s">
        <v>1764</v>
      </c>
      <c r="L745" s="668">
        <v>138.47999999999999</v>
      </c>
      <c r="M745" s="668">
        <v>1</v>
      </c>
      <c r="N745" s="669">
        <v>138.47999999999999</v>
      </c>
    </row>
    <row r="746" spans="1:14" ht="14.4" customHeight="1" x14ac:dyDescent="0.3">
      <c r="A746" s="664" t="s">
        <v>548</v>
      </c>
      <c r="B746" s="665" t="s">
        <v>549</v>
      </c>
      <c r="C746" s="666" t="s">
        <v>561</v>
      </c>
      <c r="D746" s="667" t="s">
        <v>2806</v>
      </c>
      <c r="E746" s="666" t="s">
        <v>567</v>
      </c>
      <c r="F746" s="667" t="s">
        <v>2808</v>
      </c>
      <c r="G746" s="666" t="s">
        <v>1650</v>
      </c>
      <c r="H746" s="666" t="s">
        <v>1772</v>
      </c>
      <c r="I746" s="666" t="s">
        <v>1773</v>
      </c>
      <c r="J746" s="666" t="s">
        <v>1663</v>
      </c>
      <c r="K746" s="666" t="s">
        <v>1774</v>
      </c>
      <c r="L746" s="668">
        <v>128.93305428616139</v>
      </c>
      <c r="M746" s="668">
        <v>269</v>
      </c>
      <c r="N746" s="669">
        <v>34682.991602977418</v>
      </c>
    </row>
    <row r="747" spans="1:14" ht="14.4" customHeight="1" x14ac:dyDescent="0.3">
      <c r="A747" s="664" t="s">
        <v>548</v>
      </c>
      <c r="B747" s="665" t="s">
        <v>549</v>
      </c>
      <c r="C747" s="666" t="s">
        <v>561</v>
      </c>
      <c r="D747" s="667" t="s">
        <v>2806</v>
      </c>
      <c r="E747" s="666" t="s">
        <v>567</v>
      </c>
      <c r="F747" s="667" t="s">
        <v>2808</v>
      </c>
      <c r="G747" s="666" t="s">
        <v>1650</v>
      </c>
      <c r="H747" s="666" t="s">
        <v>1804</v>
      </c>
      <c r="I747" s="666" t="s">
        <v>1805</v>
      </c>
      <c r="J747" s="666" t="s">
        <v>1806</v>
      </c>
      <c r="K747" s="666" t="s">
        <v>1807</v>
      </c>
      <c r="L747" s="668">
        <v>50.169999999999995</v>
      </c>
      <c r="M747" s="668">
        <v>1</v>
      </c>
      <c r="N747" s="669">
        <v>50.169999999999995</v>
      </c>
    </row>
    <row r="748" spans="1:14" ht="14.4" customHeight="1" x14ac:dyDescent="0.3">
      <c r="A748" s="664" t="s">
        <v>548</v>
      </c>
      <c r="B748" s="665" t="s">
        <v>549</v>
      </c>
      <c r="C748" s="666" t="s">
        <v>561</v>
      </c>
      <c r="D748" s="667" t="s">
        <v>2806</v>
      </c>
      <c r="E748" s="666" t="s">
        <v>567</v>
      </c>
      <c r="F748" s="667" t="s">
        <v>2808</v>
      </c>
      <c r="G748" s="666" t="s">
        <v>1650</v>
      </c>
      <c r="H748" s="666" t="s">
        <v>1814</v>
      </c>
      <c r="I748" s="666" t="s">
        <v>1815</v>
      </c>
      <c r="J748" s="666" t="s">
        <v>1816</v>
      </c>
      <c r="K748" s="666" t="s">
        <v>1817</v>
      </c>
      <c r="L748" s="668">
        <v>61.53</v>
      </c>
      <c r="M748" s="668">
        <v>1</v>
      </c>
      <c r="N748" s="669">
        <v>61.53</v>
      </c>
    </row>
    <row r="749" spans="1:14" ht="14.4" customHeight="1" x14ac:dyDescent="0.3">
      <c r="A749" s="664" t="s">
        <v>548</v>
      </c>
      <c r="B749" s="665" t="s">
        <v>549</v>
      </c>
      <c r="C749" s="666" t="s">
        <v>561</v>
      </c>
      <c r="D749" s="667" t="s">
        <v>2806</v>
      </c>
      <c r="E749" s="666" t="s">
        <v>567</v>
      </c>
      <c r="F749" s="667" t="s">
        <v>2808</v>
      </c>
      <c r="G749" s="666" t="s">
        <v>1650</v>
      </c>
      <c r="H749" s="666" t="s">
        <v>1826</v>
      </c>
      <c r="I749" s="666" t="s">
        <v>1827</v>
      </c>
      <c r="J749" s="666" t="s">
        <v>1763</v>
      </c>
      <c r="K749" s="666" t="s">
        <v>1828</v>
      </c>
      <c r="L749" s="668">
        <v>112.04</v>
      </c>
      <c r="M749" s="668">
        <v>1</v>
      </c>
      <c r="N749" s="669">
        <v>112.04</v>
      </c>
    </row>
    <row r="750" spans="1:14" ht="14.4" customHeight="1" x14ac:dyDescent="0.3">
      <c r="A750" s="664" t="s">
        <v>548</v>
      </c>
      <c r="B750" s="665" t="s">
        <v>549</v>
      </c>
      <c r="C750" s="666" t="s">
        <v>561</v>
      </c>
      <c r="D750" s="667" t="s">
        <v>2806</v>
      </c>
      <c r="E750" s="666" t="s">
        <v>567</v>
      </c>
      <c r="F750" s="667" t="s">
        <v>2808</v>
      </c>
      <c r="G750" s="666" t="s">
        <v>1650</v>
      </c>
      <c r="H750" s="666" t="s">
        <v>1841</v>
      </c>
      <c r="I750" s="666" t="s">
        <v>1842</v>
      </c>
      <c r="J750" s="666" t="s">
        <v>1843</v>
      </c>
      <c r="K750" s="666" t="s">
        <v>1703</v>
      </c>
      <c r="L750" s="668">
        <v>71.17</v>
      </c>
      <c r="M750" s="668">
        <v>1</v>
      </c>
      <c r="N750" s="669">
        <v>71.17</v>
      </c>
    </row>
    <row r="751" spans="1:14" ht="14.4" customHeight="1" x14ac:dyDescent="0.3">
      <c r="A751" s="664" t="s">
        <v>548</v>
      </c>
      <c r="B751" s="665" t="s">
        <v>549</v>
      </c>
      <c r="C751" s="666" t="s">
        <v>561</v>
      </c>
      <c r="D751" s="667" t="s">
        <v>2806</v>
      </c>
      <c r="E751" s="666" t="s">
        <v>567</v>
      </c>
      <c r="F751" s="667" t="s">
        <v>2808</v>
      </c>
      <c r="G751" s="666" t="s">
        <v>1650</v>
      </c>
      <c r="H751" s="666" t="s">
        <v>2573</v>
      </c>
      <c r="I751" s="666" t="s">
        <v>2574</v>
      </c>
      <c r="J751" s="666" t="s">
        <v>1659</v>
      </c>
      <c r="K751" s="666" t="s">
        <v>2575</v>
      </c>
      <c r="L751" s="668">
        <v>171.67</v>
      </c>
      <c r="M751" s="668">
        <v>2</v>
      </c>
      <c r="N751" s="669">
        <v>343.34</v>
      </c>
    </row>
    <row r="752" spans="1:14" ht="14.4" customHeight="1" x14ac:dyDescent="0.3">
      <c r="A752" s="664" t="s">
        <v>548</v>
      </c>
      <c r="B752" s="665" t="s">
        <v>549</v>
      </c>
      <c r="C752" s="666" t="s">
        <v>561</v>
      </c>
      <c r="D752" s="667" t="s">
        <v>2806</v>
      </c>
      <c r="E752" s="666" t="s">
        <v>567</v>
      </c>
      <c r="F752" s="667" t="s">
        <v>2808</v>
      </c>
      <c r="G752" s="666" t="s">
        <v>1650</v>
      </c>
      <c r="H752" s="666" t="s">
        <v>1850</v>
      </c>
      <c r="I752" s="666" t="s">
        <v>1851</v>
      </c>
      <c r="J752" s="666" t="s">
        <v>1691</v>
      </c>
      <c r="K752" s="666" t="s">
        <v>1852</v>
      </c>
      <c r="L752" s="668">
        <v>301.46970295177505</v>
      </c>
      <c r="M752" s="668">
        <v>20</v>
      </c>
      <c r="N752" s="669">
        <v>6029.3940590355005</v>
      </c>
    </row>
    <row r="753" spans="1:14" ht="14.4" customHeight="1" x14ac:dyDescent="0.3">
      <c r="A753" s="664" t="s">
        <v>548</v>
      </c>
      <c r="B753" s="665" t="s">
        <v>549</v>
      </c>
      <c r="C753" s="666" t="s">
        <v>561</v>
      </c>
      <c r="D753" s="667" t="s">
        <v>2806</v>
      </c>
      <c r="E753" s="666" t="s">
        <v>567</v>
      </c>
      <c r="F753" s="667" t="s">
        <v>2808</v>
      </c>
      <c r="G753" s="666" t="s">
        <v>1650</v>
      </c>
      <c r="H753" s="666" t="s">
        <v>2576</v>
      </c>
      <c r="I753" s="666" t="s">
        <v>2577</v>
      </c>
      <c r="J753" s="666" t="s">
        <v>1659</v>
      </c>
      <c r="K753" s="666" t="s">
        <v>2578</v>
      </c>
      <c r="L753" s="668">
        <v>143.47</v>
      </c>
      <c r="M753" s="668">
        <v>2</v>
      </c>
      <c r="N753" s="669">
        <v>286.94</v>
      </c>
    </row>
    <row r="754" spans="1:14" ht="14.4" customHeight="1" x14ac:dyDescent="0.3">
      <c r="A754" s="664" t="s">
        <v>548</v>
      </c>
      <c r="B754" s="665" t="s">
        <v>549</v>
      </c>
      <c r="C754" s="666" t="s">
        <v>561</v>
      </c>
      <c r="D754" s="667" t="s">
        <v>2806</v>
      </c>
      <c r="E754" s="666" t="s">
        <v>567</v>
      </c>
      <c r="F754" s="667" t="s">
        <v>2808</v>
      </c>
      <c r="G754" s="666" t="s">
        <v>1650</v>
      </c>
      <c r="H754" s="666" t="s">
        <v>1858</v>
      </c>
      <c r="I754" s="666" t="s">
        <v>1859</v>
      </c>
      <c r="J754" s="666" t="s">
        <v>1659</v>
      </c>
      <c r="K754" s="666" t="s">
        <v>1860</v>
      </c>
      <c r="L754" s="668">
        <v>64.09999999999998</v>
      </c>
      <c r="M754" s="668">
        <v>2</v>
      </c>
      <c r="N754" s="669">
        <v>128.19999999999996</v>
      </c>
    </row>
    <row r="755" spans="1:14" ht="14.4" customHeight="1" x14ac:dyDescent="0.3">
      <c r="A755" s="664" t="s">
        <v>548</v>
      </c>
      <c r="B755" s="665" t="s">
        <v>549</v>
      </c>
      <c r="C755" s="666" t="s">
        <v>561</v>
      </c>
      <c r="D755" s="667" t="s">
        <v>2806</v>
      </c>
      <c r="E755" s="666" t="s">
        <v>567</v>
      </c>
      <c r="F755" s="667" t="s">
        <v>2808</v>
      </c>
      <c r="G755" s="666" t="s">
        <v>1650</v>
      </c>
      <c r="H755" s="666" t="s">
        <v>1861</v>
      </c>
      <c r="I755" s="666" t="s">
        <v>1862</v>
      </c>
      <c r="J755" s="666" t="s">
        <v>1863</v>
      </c>
      <c r="K755" s="666" t="s">
        <v>1864</v>
      </c>
      <c r="L755" s="668">
        <v>27.326666666666672</v>
      </c>
      <c r="M755" s="668">
        <v>3</v>
      </c>
      <c r="N755" s="669">
        <v>81.980000000000018</v>
      </c>
    </row>
    <row r="756" spans="1:14" ht="14.4" customHeight="1" x14ac:dyDescent="0.3">
      <c r="A756" s="664" t="s">
        <v>548</v>
      </c>
      <c r="B756" s="665" t="s">
        <v>549</v>
      </c>
      <c r="C756" s="666" t="s">
        <v>561</v>
      </c>
      <c r="D756" s="667" t="s">
        <v>2806</v>
      </c>
      <c r="E756" s="666" t="s">
        <v>567</v>
      </c>
      <c r="F756" s="667" t="s">
        <v>2808</v>
      </c>
      <c r="G756" s="666" t="s">
        <v>1650</v>
      </c>
      <c r="H756" s="666" t="s">
        <v>2579</v>
      </c>
      <c r="I756" s="666" t="s">
        <v>2580</v>
      </c>
      <c r="J756" s="666" t="s">
        <v>2581</v>
      </c>
      <c r="K756" s="666" t="s">
        <v>2582</v>
      </c>
      <c r="L756" s="668">
        <v>101.10999999999999</v>
      </c>
      <c r="M756" s="668">
        <v>1</v>
      </c>
      <c r="N756" s="669">
        <v>101.10999999999999</v>
      </c>
    </row>
    <row r="757" spans="1:14" ht="14.4" customHeight="1" x14ac:dyDescent="0.3">
      <c r="A757" s="664" t="s">
        <v>548</v>
      </c>
      <c r="B757" s="665" t="s">
        <v>549</v>
      </c>
      <c r="C757" s="666" t="s">
        <v>561</v>
      </c>
      <c r="D757" s="667" t="s">
        <v>2806</v>
      </c>
      <c r="E757" s="666" t="s">
        <v>567</v>
      </c>
      <c r="F757" s="667" t="s">
        <v>2808</v>
      </c>
      <c r="G757" s="666" t="s">
        <v>1650</v>
      </c>
      <c r="H757" s="666" t="s">
        <v>1872</v>
      </c>
      <c r="I757" s="666" t="s">
        <v>1873</v>
      </c>
      <c r="J757" s="666" t="s">
        <v>1874</v>
      </c>
      <c r="K757" s="666" t="s">
        <v>1875</v>
      </c>
      <c r="L757" s="668">
        <v>154.87131210177276</v>
      </c>
      <c r="M757" s="668">
        <v>238</v>
      </c>
      <c r="N757" s="669">
        <v>36859.37228022192</v>
      </c>
    </row>
    <row r="758" spans="1:14" ht="14.4" customHeight="1" x14ac:dyDescent="0.3">
      <c r="A758" s="664" t="s">
        <v>548</v>
      </c>
      <c r="B758" s="665" t="s">
        <v>549</v>
      </c>
      <c r="C758" s="666" t="s">
        <v>561</v>
      </c>
      <c r="D758" s="667" t="s">
        <v>2806</v>
      </c>
      <c r="E758" s="666" t="s">
        <v>567</v>
      </c>
      <c r="F758" s="667" t="s">
        <v>2808</v>
      </c>
      <c r="G758" s="666" t="s">
        <v>1650</v>
      </c>
      <c r="H758" s="666" t="s">
        <v>1879</v>
      </c>
      <c r="I758" s="666" t="s">
        <v>1879</v>
      </c>
      <c r="J758" s="666" t="s">
        <v>1880</v>
      </c>
      <c r="K758" s="666" t="s">
        <v>1881</v>
      </c>
      <c r="L758" s="668">
        <v>129.80000000000001</v>
      </c>
      <c r="M758" s="668">
        <v>1</v>
      </c>
      <c r="N758" s="669">
        <v>129.80000000000001</v>
      </c>
    </row>
    <row r="759" spans="1:14" ht="14.4" customHeight="1" x14ac:dyDescent="0.3">
      <c r="A759" s="664" t="s">
        <v>548</v>
      </c>
      <c r="B759" s="665" t="s">
        <v>549</v>
      </c>
      <c r="C759" s="666" t="s">
        <v>561</v>
      </c>
      <c r="D759" s="667" t="s">
        <v>2806</v>
      </c>
      <c r="E759" s="666" t="s">
        <v>567</v>
      </c>
      <c r="F759" s="667" t="s">
        <v>2808</v>
      </c>
      <c r="G759" s="666" t="s">
        <v>1650</v>
      </c>
      <c r="H759" s="666" t="s">
        <v>2583</v>
      </c>
      <c r="I759" s="666" t="s">
        <v>2584</v>
      </c>
      <c r="J759" s="666" t="s">
        <v>2585</v>
      </c>
      <c r="K759" s="666" t="s">
        <v>2586</v>
      </c>
      <c r="L759" s="668">
        <v>689.85789473684224</v>
      </c>
      <c r="M759" s="668">
        <v>38</v>
      </c>
      <c r="N759" s="669">
        <v>26214.600000000006</v>
      </c>
    </row>
    <row r="760" spans="1:14" ht="14.4" customHeight="1" x14ac:dyDescent="0.3">
      <c r="A760" s="664" t="s">
        <v>548</v>
      </c>
      <c r="B760" s="665" t="s">
        <v>549</v>
      </c>
      <c r="C760" s="666" t="s">
        <v>561</v>
      </c>
      <c r="D760" s="667" t="s">
        <v>2806</v>
      </c>
      <c r="E760" s="666" t="s">
        <v>567</v>
      </c>
      <c r="F760" s="667" t="s">
        <v>2808</v>
      </c>
      <c r="G760" s="666" t="s">
        <v>1650</v>
      </c>
      <c r="H760" s="666" t="s">
        <v>2587</v>
      </c>
      <c r="I760" s="666" t="s">
        <v>2588</v>
      </c>
      <c r="J760" s="666" t="s">
        <v>2589</v>
      </c>
      <c r="K760" s="666" t="s">
        <v>2590</v>
      </c>
      <c r="L760" s="668">
        <v>15448.389555560652</v>
      </c>
      <c r="M760" s="668">
        <v>1</v>
      </c>
      <c r="N760" s="669">
        <v>15448.389555560652</v>
      </c>
    </row>
    <row r="761" spans="1:14" ht="14.4" customHeight="1" x14ac:dyDescent="0.3">
      <c r="A761" s="664" t="s">
        <v>548</v>
      </c>
      <c r="B761" s="665" t="s">
        <v>549</v>
      </c>
      <c r="C761" s="666" t="s">
        <v>561</v>
      </c>
      <c r="D761" s="667" t="s">
        <v>2806</v>
      </c>
      <c r="E761" s="666" t="s">
        <v>567</v>
      </c>
      <c r="F761" s="667" t="s">
        <v>2808</v>
      </c>
      <c r="G761" s="666" t="s">
        <v>1650</v>
      </c>
      <c r="H761" s="666" t="s">
        <v>1890</v>
      </c>
      <c r="I761" s="666" t="s">
        <v>1891</v>
      </c>
      <c r="J761" s="666" t="s">
        <v>1892</v>
      </c>
      <c r="K761" s="666" t="s">
        <v>1893</v>
      </c>
      <c r="L761" s="668">
        <v>300.9443156916663</v>
      </c>
      <c r="M761" s="668">
        <v>19</v>
      </c>
      <c r="N761" s="669">
        <v>5717.9419981416595</v>
      </c>
    </row>
    <row r="762" spans="1:14" ht="14.4" customHeight="1" x14ac:dyDescent="0.3">
      <c r="A762" s="664" t="s">
        <v>548</v>
      </c>
      <c r="B762" s="665" t="s">
        <v>549</v>
      </c>
      <c r="C762" s="666" t="s">
        <v>561</v>
      </c>
      <c r="D762" s="667" t="s">
        <v>2806</v>
      </c>
      <c r="E762" s="666" t="s">
        <v>567</v>
      </c>
      <c r="F762" s="667" t="s">
        <v>2808</v>
      </c>
      <c r="G762" s="666" t="s">
        <v>1650</v>
      </c>
      <c r="H762" s="666" t="s">
        <v>1913</v>
      </c>
      <c r="I762" s="666" t="s">
        <v>1914</v>
      </c>
      <c r="J762" s="666" t="s">
        <v>1915</v>
      </c>
      <c r="K762" s="666" t="s">
        <v>1916</v>
      </c>
      <c r="L762" s="668">
        <v>70.040000000000049</v>
      </c>
      <c r="M762" s="668">
        <v>1</v>
      </c>
      <c r="N762" s="669">
        <v>70.040000000000049</v>
      </c>
    </row>
    <row r="763" spans="1:14" ht="14.4" customHeight="1" x14ac:dyDescent="0.3">
      <c r="A763" s="664" t="s">
        <v>548</v>
      </c>
      <c r="B763" s="665" t="s">
        <v>549</v>
      </c>
      <c r="C763" s="666" t="s">
        <v>561</v>
      </c>
      <c r="D763" s="667" t="s">
        <v>2806</v>
      </c>
      <c r="E763" s="666" t="s">
        <v>567</v>
      </c>
      <c r="F763" s="667" t="s">
        <v>2808</v>
      </c>
      <c r="G763" s="666" t="s">
        <v>1650</v>
      </c>
      <c r="H763" s="666" t="s">
        <v>2591</v>
      </c>
      <c r="I763" s="666" t="s">
        <v>2591</v>
      </c>
      <c r="J763" s="666" t="s">
        <v>2592</v>
      </c>
      <c r="K763" s="666" t="s">
        <v>2593</v>
      </c>
      <c r="L763" s="668">
        <v>49.023032380295206</v>
      </c>
      <c r="M763" s="668">
        <v>3</v>
      </c>
      <c r="N763" s="669">
        <v>147.06909714088562</v>
      </c>
    </row>
    <row r="764" spans="1:14" ht="14.4" customHeight="1" x14ac:dyDescent="0.3">
      <c r="A764" s="664" t="s">
        <v>548</v>
      </c>
      <c r="B764" s="665" t="s">
        <v>549</v>
      </c>
      <c r="C764" s="666" t="s">
        <v>561</v>
      </c>
      <c r="D764" s="667" t="s">
        <v>2806</v>
      </c>
      <c r="E764" s="666" t="s">
        <v>567</v>
      </c>
      <c r="F764" s="667" t="s">
        <v>2808</v>
      </c>
      <c r="G764" s="666" t="s">
        <v>1650</v>
      </c>
      <c r="H764" s="666" t="s">
        <v>2594</v>
      </c>
      <c r="I764" s="666" t="s">
        <v>2594</v>
      </c>
      <c r="J764" s="666" t="s">
        <v>2595</v>
      </c>
      <c r="K764" s="666" t="s">
        <v>2596</v>
      </c>
      <c r="L764" s="668">
        <v>93.409977662613983</v>
      </c>
      <c r="M764" s="668">
        <v>3</v>
      </c>
      <c r="N764" s="669">
        <v>280.22993298784195</v>
      </c>
    </row>
    <row r="765" spans="1:14" ht="14.4" customHeight="1" x14ac:dyDescent="0.3">
      <c r="A765" s="664" t="s">
        <v>548</v>
      </c>
      <c r="B765" s="665" t="s">
        <v>549</v>
      </c>
      <c r="C765" s="666" t="s">
        <v>561</v>
      </c>
      <c r="D765" s="667" t="s">
        <v>2806</v>
      </c>
      <c r="E765" s="666" t="s">
        <v>567</v>
      </c>
      <c r="F765" s="667" t="s">
        <v>2808</v>
      </c>
      <c r="G765" s="666" t="s">
        <v>1650</v>
      </c>
      <c r="H765" s="666" t="s">
        <v>2597</v>
      </c>
      <c r="I765" s="666" t="s">
        <v>2597</v>
      </c>
      <c r="J765" s="666" t="s">
        <v>2598</v>
      </c>
      <c r="K765" s="666" t="s">
        <v>2599</v>
      </c>
      <c r="L765" s="668">
        <v>1576.9999999999991</v>
      </c>
      <c r="M765" s="668">
        <v>1</v>
      </c>
      <c r="N765" s="669">
        <v>1576.9999999999991</v>
      </c>
    </row>
    <row r="766" spans="1:14" ht="14.4" customHeight="1" x14ac:dyDescent="0.3">
      <c r="A766" s="664" t="s">
        <v>548</v>
      </c>
      <c r="B766" s="665" t="s">
        <v>549</v>
      </c>
      <c r="C766" s="666" t="s">
        <v>561</v>
      </c>
      <c r="D766" s="667" t="s">
        <v>2806</v>
      </c>
      <c r="E766" s="666" t="s">
        <v>567</v>
      </c>
      <c r="F766" s="667" t="s">
        <v>2808</v>
      </c>
      <c r="G766" s="666" t="s">
        <v>1650</v>
      </c>
      <c r="H766" s="666" t="s">
        <v>2600</v>
      </c>
      <c r="I766" s="666" t="s">
        <v>2600</v>
      </c>
      <c r="J766" s="666" t="s">
        <v>2601</v>
      </c>
      <c r="K766" s="666" t="s">
        <v>2602</v>
      </c>
      <c r="L766" s="668">
        <v>32801.911428571431</v>
      </c>
      <c r="M766" s="668">
        <v>3</v>
      </c>
      <c r="N766" s="669">
        <v>98405.734285714294</v>
      </c>
    </row>
    <row r="767" spans="1:14" ht="14.4" customHeight="1" x14ac:dyDescent="0.3">
      <c r="A767" s="664" t="s">
        <v>548</v>
      </c>
      <c r="B767" s="665" t="s">
        <v>549</v>
      </c>
      <c r="C767" s="666" t="s">
        <v>561</v>
      </c>
      <c r="D767" s="667" t="s">
        <v>2806</v>
      </c>
      <c r="E767" s="666" t="s">
        <v>567</v>
      </c>
      <c r="F767" s="667" t="s">
        <v>2808</v>
      </c>
      <c r="G767" s="666" t="s">
        <v>1650</v>
      </c>
      <c r="H767" s="666" t="s">
        <v>2603</v>
      </c>
      <c r="I767" s="666" t="s">
        <v>2603</v>
      </c>
      <c r="J767" s="666" t="s">
        <v>2604</v>
      </c>
      <c r="K767" s="666" t="s">
        <v>2605</v>
      </c>
      <c r="L767" s="668">
        <v>113.05000000000003</v>
      </c>
      <c r="M767" s="668">
        <v>1</v>
      </c>
      <c r="N767" s="669">
        <v>113.05000000000003</v>
      </c>
    </row>
    <row r="768" spans="1:14" ht="14.4" customHeight="1" x14ac:dyDescent="0.3">
      <c r="A768" s="664" t="s">
        <v>548</v>
      </c>
      <c r="B768" s="665" t="s">
        <v>549</v>
      </c>
      <c r="C768" s="666" t="s">
        <v>561</v>
      </c>
      <c r="D768" s="667" t="s">
        <v>2806</v>
      </c>
      <c r="E768" s="666" t="s">
        <v>567</v>
      </c>
      <c r="F768" s="667" t="s">
        <v>2808</v>
      </c>
      <c r="G768" s="666" t="s">
        <v>1650</v>
      </c>
      <c r="H768" s="666" t="s">
        <v>1932</v>
      </c>
      <c r="I768" s="666" t="s">
        <v>1932</v>
      </c>
      <c r="J768" s="666" t="s">
        <v>1933</v>
      </c>
      <c r="K768" s="666" t="s">
        <v>1934</v>
      </c>
      <c r="L768" s="668">
        <v>169.04</v>
      </c>
      <c r="M768" s="668">
        <v>1</v>
      </c>
      <c r="N768" s="669">
        <v>169.04</v>
      </c>
    </row>
    <row r="769" spans="1:14" ht="14.4" customHeight="1" x14ac:dyDescent="0.3">
      <c r="A769" s="664" t="s">
        <v>548</v>
      </c>
      <c r="B769" s="665" t="s">
        <v>549</v>
      </c>
      <c r="C769" s="666" t="s">
        <v>561</v>
      </c>
      <c r="D769" s="667" t="s">
        <v>2806</v>
      </c>
      <c r="E769" s="666" t="s">
        <v>567</v>
      </c>
      <c r="F769" s="667" t="s">
        <v>2808</v>
      </c>
      <c r="G769" s="666" t="s">
        <v>1650</v>
      </c>
      <c r="H769" s="666" t="s">
        <v>2606</v>
      </c>
      <c r="I769" s="666" t="s">
        <v>2606</v>
      </c>
      <c r="J769" s="666" t="s">
        <v>2607</v>
      </c>
      <c r="K769" s="666" t="s">
        <v>2608</v>
      </c>
      <c r="L769" s="668">
        <v>273.89986583068725</v>
      </c>
      <c r="M769" s="668">
        <v>14</v>
      </c>
      <c r="N769" s="669">
        <v>3834.5981216296218</v>
      </c>
    </row>
    <row r="770" spans="1:14" ht="14.4" customHeight="1" x14ac:dyDescent="0.3">
      <c r="A770" s="664" t="s">
        <v>548</v>
      </c>
      <c r="B770" s="665" t="s">
        <v>549</v>
      </c>
      <c r="C770" s="666" t="s">
        <v>561</v>
      </c>
      <c r="D770" s="667" t="s">
        <v>2806</v>
      </c>
      <c r="E770" s="666" t="s">
        <v>567</v>
      </c>
      <c r="F770" s="667" t="s">
        <v>2808</v>
      </c>
      <c r="G770" s="666" t="s">
        <v>1650</v>
      </c>
      <c r="H770" s="666" t="s">
        <v>1935</v>
      </c>
      <c r="I770" s="666" t="s">
        <v>1935</v>
      </c>
      <c r="J770" s="666" t="s">
        <v>1915</v>
      </c>
      <c r="K770" s="666" t="s">
        <v>1936</v>
      </c>
      <c r="L770" s="668">
        <v>140.08999999999997</v>
      </c>
      <c r="M770" s="668">
        <v>5</v>
      </c>
      <c r="N770" s="669">
        <v>700.44999999999993</v>
      </c>
    </row>
    <row r="771" spans="1:14" ht="14.4" customHeight="1" x14ac:dyDescent="0.3">
      <c r="A771" s="664" t="s">
        <v>548</v>
      </c>
      <c r="B771" s="665" t="s">
        <v>549</v>
      </c>
      <c r="C771" s="666" t="s">
        <v>561</v>
      </c>
      <c r="D771" s="667" t="s">
        <v>2806</v>
      </c>
      <c r="E771" s="666" t="s">
        <v>567</v>
      </c>
      <c r="F771" s="667" t="s">
        <v>2808</v>
      </c>
      <c r="G771" s="666" t="s">
        <v>1650</v>
      </c>
      <c r="H771" s="666" t="s">
        <v>1939</v>
      </c>
      <c r="I771" s="666" t="s">
        <v>1939</v>
      </c>
      <c r="J771" s="666" t="s">
        <v>1691</v>
      </c>
      <c r="K771" s="666" t="s">
        <v>1940</v>
      </c>
      <c r="L771" s="668">
        <v>408.94984631611118</v>
      </c>
      <c r="M771" s="668">
        <v>85</v>
      </c>
      <c r="N771" s="669">
        <v>34760.736936869449</v>
      </c>
    </row>
    <row r="772" spans="1:14" ht="14.4" customHeight="1" x14ac:dyDescent="0.3">
      <c r="A772" s="664" t="s">
        <v>548</v>
      </c>
      <c r="B772" s="665" t="s">
        <v>549</v>
      </c>
      <c r="C772" s="666" t="s">
        <v>561</v>
      </c>
      <c r="D772" s="667" t="s">
        <v>2806</v>
      </c>
      <c r="E772" s="666" t="s">
        <v>567</v>
      </c>
      <c r="F772" s="667" t="s">
        <v>2808</v>
      </c>
      <c r="G772" s="666" t="s">
        <v>1650</v>
      </c>
      <c r="H772" s="666" t="s">
        <v>1941</v>
      </c>
      <c r="I772" s="666" t="s">
        <v>1941</v>
      </c>
      <c r="J772" s="666" t="s">
        <v>1942</v>
      </c>
      <c r="K772" s="666" t="s">
        <v>1943</v>
      </c>
      <c r="L772" s="668">
        <v>67.794832548592893</v>
      </c>
      <c r="M772" s="668">
        <v>1055</v>
      </c>
      <c r="N772" s="669">
        <v>71523.548338765497</v>
      </c>
    </row>
    <row r="773" spans="1:14" ht="14.4" customHeight="1" x14ac:dyDescent="0.3">
      <c r="A773" s="664" t="s">
        <v>548</v>
      </c>
      <c r="B773" s="665" t="s">
        <v>549</v>
      </c>
      <c r="C773" s="666" t="s">
        <v>561</v>
      </c>
      <c r="D773" s="667" t="s">
        <v>2806</v>
      </c>
      <c r="E773" s="666" t="s">
        <v>567</v>
      </c>
      <c r="F773" s="667" t="s">
        <v>2808</v>
      </c>
      <c r="G773" s="666" t="s">
        <v>1650</v>
      </c>
      <c r="H773" s="666" t="s">
        <v>1944</v>
      </c>
      <c r="I773" s="666" t="s">
        <v>1944</v>
      </c>
      <c r="J773" s="666" t="s">
        <v>1691</v>
      </c>
      <c r="K773" s="666" t="s">
        <v>1852</v>
      </c>
      <c r="L773" s="668">
        <v>301.4697382391895</v>
      </c>
      <c r="M773" s="668">
        <v>158</v>
      </c>
      <c r="N773" s="669">
        <v>47632.218641791944</v>
      </c>
    </row>
    <row r="774" spans="1:14" ht="14.4" customHeight="1" x14ac:dyDescent="0.3">
      <c r="A774" s="664" t="s">
        <v>548</v>
      </c>
      <c r="B774" s="665" t="s">
        <v>549</v>
      </c>
      <c r="C774" s="666" t="s">
        <v>561</v>
      </c>
      <c r="D774" s="667" t="s">
        <v>2806</v>
      </c>
      <c r="E774" s="666" t="s">
        <v>567</v>
      </c>
      <c r="F774" s="667" t="s">
        <v>2808</v>
      </c>
      <c r="G774" s="666" t="s">
        <v>1650</v>
      </c>
      <c r="H774" s="666" t="s">
        <v>1945</v>
      </c>
      <c r="I774" s="666" t="s">
        <v>1945</v>
      </c>
      <c r="J774" s="666" t="s">
        <v>1691</v>
      </c>
      <c r="K774" s="666" t="s">
        <v>1938</v>
      </c>
      <c r="L774" s="668">
        <v>630.66002360654682</v>
      </c>
      <c r="M774" s="668">
        <v>42</v>
      </c>
      <c r="N774" s="669">
        <v>26487.720991474966</v>
      </c>
    </row>
    <row r="775" spans="1:14" ht="14.4" customHeight="1" x14ac:dyDescent="0.3">
      <c r="A775" s="664" t="s">
        <v>548</v>
      </c>
      <c r="B775" s="665" t="s">
        <v>549</v>
      </c>
      <c r="C775" s="666" t="s">
        <v>561</v>
      </c>
      <c r="D775" s="667" t="s">
        <v>2806</v>
      </c>
      <c r="E775" s="666" t="s">
        <v>567</v>
      </c>
      <c r="F775" s="667" t="s">
        <v>2808</v>
      </c>
      <c r="G775" s="666" t="s">
        <v>1650</v>
      </c>
      <c r="H775" s="666" t="s">
        <v>1946</v>
      </c>
      <c r="I775" s="666" t="s">
        <v>1946</v>
      </c>
      <c r="J775" s="666" t="s">
        <v>1725</v>
      </c>
      <c r="K775" s="666" t="s">
        <v>1947</v>
      </c>
      <c r="L775" s="668">
        <v>1895.77</v>
      </c>
      <c r="M775" s="668">
        <v>1</v>
      </c>
      <c r="N775" s="669">
        <v>1895.77</v>
      </c>
    </row>
    <row r="776" spans="1:14" ht="14.4" customHeight="1" x14ac:dyDescent="0.3">
      <c r="A776" s="664" t="s">
        <v>548</v>
      </c>
      <c r="B776" s="665" t="s">
        <v>549</v>
      </c>
      <c r="C776" s="666" t="s">
        <v>561</v>
      </c>
      <c r="D776" s="667" t="s">
        <v>2806</v>
      </c>
      <c r="E776" s="666" t="s">
        <v>567</v>
      </c>
      <c r="F776" s="667" t="s">
        <v>2808</v>
      </c>
      <c r="G776" s="666" t="s">
        <v>1650</v>
      </c>
      <c r="H776" s="666" t="s">
        <v>1955</v>
      </c>
      <c r="I776" s="666" t="s">
        <v>1955</v>
      </c>
      <c r="J776" s="666" t="s">
        <v>1956</v>
      </c>
      <c r="K776" s="666" t="s">
        <v>1957</v>
      </c>
      <c r="L776" s="668">
        <v>63.109963256394749</v>
      </c>
      <c r="M776" s="668">
        <v>7</v>
      </c>
      <c r="N776" s="669">
        <v>441.76974279476326</v>
      </c>
    </row>
    <row r="777" spans="1:14" ht="14.4" customHeight="1" x14ac:dyDescent="0.3">
      <c r="A777" s="664" t="s">
        <v>548</v>
      </c>
      <c r="B777" s="665" t="s">
        <v>549</v>
      </c>
      <c r="C777" s="666" t="s">
        <v>561</v>
      </c>
      <c r="D777" s="667" t="s">
        <v>2806</v>
      </c>
      <c r="E777" s="666" t="s">
        <v>567</v>
      </c>
      <c r="F777" s="667" t="s">
        <v>2808</v>
      </c>
      <c r="G777" s="666" t="s">
        <v>1650</v>
      </c>
      <c r="H777" s="666" t="s">
        <v>2609</v>
      </c>
      <c r="I777" s="666" t="s">
        <v>2609</v>
      </c>
      <c r="J777" s="666" t="s">
        <v>2610</v>
      </c>
      <c r="K777" s="666" t="s">
        <v>2611</v>
      </c>
      <c r="L777" s="668">
        <v>517.54</v>
      </c>
      <c r="M777" s="668">
        <v>1</v>
      </c>
      <c r="N777" s="669">
        <v>517.54</v>
      </c>
    </row>
    <row r="778" spans="1:14" ht="14.4" customHeight="1" x14ac:dyDescent="0.3">
      <c r="A778" s="664" t="s">
        <v>548</v>
      </c>
      <c r="B778" s="665" t="s">
        <v>549</v>
      </c>
      <c r="C778" s="666" t="s">
        <v>561</v>
      </c>
      <c r="D778" s="667" t="s">
        <v>2806</v>
      </c>
      <c r="E778" s="666" t="s">
        <v>567</v>
      </c>
      <c r="F778" s="667" t="s">
        <v>2808</v>
      </c>
      <c r="G778" s="666" t="s">
        <v>1650</v>
      </c>
      <c r="H778" s="666" t="s">
        <v>1966</v>
      </c>
      <c r="I778" s="666" t="s">
        <v>1966</v>
      </c>
      <c r="J778" s="666" t="s">
        <v>1967</v>
      </c>
      <c r="K778" s="666" t="s">
        <v>1968</v>
      </c>
      <c r="L778" s="668">
        <v>67.388066661294062</v>
      </c>
      <c r="M778" s="668">
        <v>26</v>
      </c>
      <c r="N778" s="669">
        <v>1752.0897331936455</v>
      </c>
    </row>
    <row r="779" spans="1:14" ht="14.4" customHeight="1" x14ac:dyDescent="0.3">
      <c r="A779" s="664" t="s">
        <v>548</v>
      </c>
      <c r="B779" s="665" t="s">
        <v>549</v>
      </c>
      <c r="C779" s="666" t="s">
        <v>561</v>
      </c>
      <c r="D779" s="667" t="s">
        <v>2806</v>
      </c>
      <c r="E779" s="666" t="s">
        <v>567</v>
      </c>
      <c r="F779" s="667" t="s">
        <v>2808</v>
      </c>
      <c r="G779" s="666" t="s">
        <v>1650</v>
      </c>
      <c r="H779" s="666" t="s">
        <v>2612</v>
      </c>
      <c r="I779" s="666" t="s">
        <v>2612</v>
      </c>
      <c r="J779" s="666" t="s">
        <v>1967</v>
      </c>
      <c r="K779" s="666" t="s">
        <v>2613</v>
      </c>
      <c r="L779" s="668">
        <v>119.91360306901124</v>
      </c>
      <c r="M779" s="668">
        <v>48</v>
      </c>
      <c r="N779" s="669">
        <v>5755.85294731254</v>
      </c>
    </row>
    <row r="780" spans="1:14" ht="14.4" customHeight="1" x14ac:dyDescent="0.3">
      <c r="A780" s="664" t="s">
        <v>548</v>
      </c>
      <c r="B780" s="665" t="s">
        <v>549</v>
      </c>
      <c r="C780" s="666" t="s">
        <v>561</v>
      </c>
      <c r="D780" s="667" t="s">
        <v>2806</v>
      </c>
      <c r="E780" s="666" t="s">
        <v>1973</v>
      </c>
      <c r="F780" s="667" t="s">
        <v>2809</v>
      </c>
      <c r="G780" s="666" t="s">
        <v>610</v>
      </c>
      <c r="H780" s="666" t="s">
        <v>2614</v>
      </c>
      <c r="I780" s="666" t="s">
        <v>952</v>
      </c>
      <c r="J780" s="666" t="s">
        <v>2615</v>
      </c>
      <c r="K780" s="666" t="s">
        <v>2616</v>
      </c>
      <c r="L780" s="668">
        <v>185.63997126271795</v>
      </c>
      <c r="M780" s="668">
        <v>107</v>
      </c>
      <c r="N780" s="669">
        <v>19863.476925110819</v>
      </c>
    </row>
    <row r="781" spans="1:14" ht="14.4" customHeight="1" x14ac:dyDescent="0.3">
      <c r="A781" s="664" t="s">
        <v>548</v>
      </c>
      <c r="B781" s="665" t="s">
        <v>549</v>
      </c>
      <c r="C781" s="666" t="s">
        <v>561</v>
      </c>
      <c r="D781" s="667" t="s">
        <v>2806</v>
      </c>
      <c r="E781" s="666" t="s">
        <v>1973</v>
      </c>
      <c r="F781" s="667" t="s">
        <v>2809</v>
      </c>
      <c r="G781" s="666" t="s">
        <v>610</v>
      </c>
      <c r="H781" s="666" t="s">
        <v>1974</v>
      </c>
      <c r="I781" s="666" t="s">
        <v>952</v>
      </c>
      <c r="J781" s="666" t="s">
        <v>1975</v>
      </c>
      <c r="K781" s="666"/>
      <c r="L781" s="668">
        <v>134.33000000000001</v>
      </c>
      <c r="M781" s="668">
        <v>4</v>
      </c>
      <c r="N781" s="669">
        <v>537.32000000000005</v>
      </c>
    </row>
    <row r="782" spans="1:14" ht="14.4" customHeight="1" x14ac:dyDescent="0.3">
      <c r="A782" s="664" t="s">
        <v>548</v>
      </c>
      <c r="B782" s="665" t="s">
        <v>549</v>
      </c>
      <c r="C782" s="666" t="s">
        <v>561</v>
      </c>
      <c r="D782" s="667" t="s">
        <v>2806</v>
      </c>
      <c r="E782" s="666" t="s">
        <v>1973</v>
      </c>
      <c r="F782" s="667" t="s">
        <v>2809</v>
      </c>
      <c r="G782" s="666" t="s">
        <v>610</v>
      </c>
      <c r="H782" s="666" t="s">
        <v>2617</v>
      </c>
      <c r="I782" s="666" t="s">
        <v>952</v>
      </c>
      <c r="J782" s="666" t="s">
        <v>2618</v>
      </c>
      <c r="K782" s="666"/>
      <c r="L782" s="668">
        <v>180.3313333333333</v>
      </c>
      <c r="M782" s="668">
        <v>50</v>
      </c>
      <c r="N782" s="669">
        <v>9016.5666666666657</v>
      </c>
    </row>
    <row r="783" spans="1:14" ht="14.4" customHeight="1" x14ac:dyDescent="0.3">
      <c r="A783" s="664" t="s">
        <v>548</v>
      </c>
      <c r="B783" s="665" t="s">
        <v>549</v>
      </c>
      <c r="C783" s="666" t="s">
        <v>561</v>
      </c>
      <c r="D783" s="667" t="s">
        <v>2806</v>
      </c>
      <c r="E783" s="666" t="s">
        <v>1973</v>
      </c>
      <c r="F783" s="667" t="s">
        <v>2809</v>
      </c>
      <c r="G783" s="666" t="s">
        <v>1650</v>
      </c>
      <c r="H783" s="666" t="s">
        <v>1976</v>
      </c>
      <c r="I783" s="666" t="s">
        <v>1977</v>
      </c>
      <c r="J783" s="666" t="s">
        <v>1978</v>
      </c>
      <c r="K783" s="666" t="s">
        <v>1979</v>
      </c>
      <c r="L783" s="668">
        <v>40.92</v>
      </c>
      <c r="M783" s="668">
        <v>6</v>
      </c>
      <c r="N783" s="669">
        <v>245.52</v>
      </c>
    </row>
    <row r="784" spans="1:14" ht="14.4" customHeight="1" x14ac:dyDescent="0.3">
      <c r="A784" s="664" t="s">
        <v>548</v>
      </c>
      <c r="B784" s="665" t="s">
        <v>549</v>
      </c>
      <c r="C784" s="666" t="s">
        <v>561</v>
      </c>
      <c r="D784" s="667" t="s">
        <v>2806</v>
      </c>
      <c r="E784" s="666" t="s">
        <v>1973</v>
      </c>
      <c r="F784" s="667" t="s">
        <v>2809</v>
      </c>
      <c r="G784" s="666" t="s">
        <v>1650</v>
      </c>
      <c r="H784" s="666" t="s">
        <v>2619</v>
      </c>
      <c r="I784" s="666" t="s">
        <v>2620</v>
      </c>
      <c r="J784" s="666" t="s">
        <v>2621</v>
      </c>
      <c r="K784" s="666" t="s">
        <v>1979</v>
      </c>
      <c r="L784" s="668">
        <v>40.919999999999995</v>
      </c>
      <c r="M784" s="668">
        <v>18</v>
      </c>
      <c r="N784" s="669">
        <v>736.56</v>
      </c>
    </row>
    <row r="785" spans="1:14" ht="14.4" customHeight="1" x14ac:dyDescent="0.3">
      <c r="A785" s="664" t="s">
        <v>548</v>
      </c>
      <c r="B785" s="665" t="s">
        <v>549</v>
      </c>
      <c r="C785" s="666" t="s">
        <v>561</v>
      </c>
      <c r="D785" s="667" t="s">
        <v>2806</v>
      </c>
      <c r="E785" s="666" t="s">
        <v>1973</v>
      </c>
      <c r="F785" s="667" t="s">
        <v>2809</v>
      </c>
      <c r="G785" s="666" t="s">
        <v>1650</v>
      </c>
      <c r="H785" s="666" t="s">
        <v>1980</v>
      </c>
      <c r="I785" s="666" t="s">
        <v>1981</v>
      </c>
      <c r="J785" s="666" t="s">
        <v>1982</v>
      </c>
      <c r="K785" s="666" t="s">
        <v>1979</v>
      </c>
      <c r="L785" s="668">
        <v>41.18</v>
      </c>
      <c r="M785" s="668">
        <v>6</v>
      </c>
      <c r="N785" s="669">
        <v>247.07999999999998</v>
      </c>
    </row>
    <row r="786" spans="1:14" ht="14.4" customHeight="1" x14ac:dyDescent="0.3">
      <c r="A786" s="664" t="s">
        <v>548</v>
      </c>
      <c r="B786" s="665" t="s">
        <v>549</v>
      </c>
      <c r="C786" s="666" t="s">
        <v>561</v>
      </c>
      <c r="D786" s="667" t="s">
        <v>2806</v>
      </c>
      <c r="E786" s="666" t="s">
        <v>1973</v>
      </c>
      <c r="F786" s="667" t="s">
        <v>2809</v>
      </c>
      <c r="G786" s="666" t="s">
        <v>1650</v>
      </c>
      <c r="H786" s="666" t="s">
        <v>1983</v>
      </c>
      <c r="I786" s="666" t="s">
        <v>1984</v>
      </c>
      <c r="J786" s="666" t="s">
        <v>1985</v>
      </c>
      <c r="K786" s="666" t="s">
        <v>1979</v>
      </c>
      <c r="L786" s="668">
        <v>41.179997002893522</v>
      </c>
      <c r="M786" s="668">
        <v>10</v>
      </c>
      <c r="N786" s="669">
        <v>411.79997002893521</v>
      </c>
    </row>
    <row r="787" spans="1:14" ht="14.4" customHeight="1" x14ac:dyDescent="0.3">
      <c r="A787" s="664" t="s">
        <v>548</v>
      </c>
      <c r="B787" s="665" t="s">
        <v>549</v>
      </c>
      <c r="C787" s="666" t="s">
        <v>561</v>
      </c>
      <c r="D787" s="667" t="s">
        <v>2806</v>
      </c>
      <c r="E787" s="666" t="s">
        <v>1973</v>
      </c>
      <c r="F787" s="667" t="s">
        <v>2809</v>
      </c>
      <c r="G787" s="666" t="s">
        <v>1650</v>
      </c>
      <c r="H787" s="666" t="s">
        <v>2622</v>
      </c>
      <c r="I787" s="666" t="s">
        <v>2623</v>
      </c>
      <c r="J787" s="666" t="s">
        <v>2624</v>
      </c>
      <c r="K787" s="666" t="s">
        <v>2625</v>
      </c>
      <c r="L787" s="668">
        <v>156.49</v>
      </c>
      <c r="M787" s="668">
        <v>28</v>
      </c>
      <c r="N787" s="669">
        <v>4381.72</v>
      </c>
    </row>
    <row r="788" spans="1:14" ht="14.4" customHeight="1" x14ac:dyDescent="0.3">
      <c r="A788" s="664" t="s">
        <v>548</v>
      </c>
      <c r="B788" s="665" t="s">
        <v>549</v>
      </c>
      <c r="C788" s="666" t="s">
        <v>561</v>
      </c>
      <c r="D788" s="667" t="s">
        <v>2806</v>
      </c>
      <c r="E788" s="666" t="s">
        <v>1973</v>
      </c>
      <c r="F788" s="667" t="s">
        <v>2809</v>
      </c>
      <c r="G788" s="666" t="s">
        <v>1650</v>
      </c>
      <c r="H788" s="666" t="s">
        <v>1992</v>
      </c>
      <c r="I788" s="666" t="s">
        <v>1993</v>
      </c>
      <c r="J788" s="666" t="s">
        <v>1994</v>
      </c>
      <c r="K788" s="666" t="s">
        <v>1995</v>
      </c>
      <c r="L788" s="668">
        <v>198.88920628037124</v>
      </c>
      <c r="M788" s="668">
        <v>2</v>
      </c>
      <c r="N788" s="669">
        <v>397.77841256074248</v>
      </c>
    </row>
    <row r="789" spans="1:14" ht="14.4" customHeight="1" x14ac:dyDescent="0.3">
      <c r="A789" s="664" t="s">
        <v>548</v>
      </c>
      <c r="B789" s="665" t="s">
        <v>549</v>
      </c>
      <c r="C789" s="666" t="s">
        <v>561</v>
      </c>
      <c r="D789" s="667" t="s">
        <v>2806</v>
      </c>
      <c r="E789" s="666" t="s">
        <v>1973</v>
      </c>
      <c r="F789" s="667" t="s">
        <v>2809</v>
      </c>
      <c r="G789" s="666" t="s">
        <v>1650</v>
      </c>
      <c r="H789" s="666" t="s">
        <v>2626</v>
      </c>
      <c r="I789" s="666" t="s">
        <v>2626</v>
      </c>
      <c r="J789" s="666" t="s">
        <v>2627</v>
      </c>
      <c r="K789" s="666" t="s">
        <v>2628</v>
      </c>
      <c r="L789" s="668">
        <v>372.7123565675094</v>
      </c>
      <c r="M789" s="668">
        <v>27</v>
      </c>
      <c r="N789" s="669">
        <v>10063.233627322754</v>
      </c>
    </row>
    <row r="790" spans="1:14" ht="14.4" customHeight="1" x14ac:dyDescent="0.3">
      <c r="A790" s="664" t="s">
        <v>548</v>
      </c>
      <c r="B790" s="665" t="s">
        <v>549</v>
      </c>
      <c r="C790" s="666" t="s">
        <v>561</v>
      </c>
      <c r="D790" s="667" t="s">
        <v>2806</v>
      </c>
      <c r="E790" s="666" t="s">
        <v>1973</v>
      </c>
      <c r="F790" s="667" t="s">
        <v>2809</v>
      </c>
      <c r="G790" s="666" t="s">
        <v>1650</v>
      </c>
      <c r="H790" s="666" t="s">
        <v>2629</v>
      </c>
      <c r="I790" s="666" t="s">
        <v>2630</v>
      </c>
      <c r="J790" s="666" t="s">
        <v>2631</v>
      </c>
      <c r="K790" s="666" t="s">
        <v>2632</v>
      </c>
      <c r="L790" s="668">
        <v>164.42963662790697</v>
      </c>
      <c r="M790" s="668">
        <v>43</v>
      </c>
      <c r="N790" s="669">
        <v>7070.4743749999998</v>
      </c>
    </row>
    <row r="791" spans="1:14" ht="14.4" customHeight="1" x14ac:dyDescent="0.3">
      <c r="A791" s="664" t="s">
        <v>548</v>
      </c>
      <c r="B791" s="665" t="s">
        <v>549</v>
      </c>
      <c r="C791" s="666" t="s">
        <v>561</v>
      </c>
      <c r="D791" s="667" t="s">
        <v>2806</v>
      </c>
      <c r="E791" s="666" t="s">
        <v>1973</v>
      </c>
      <c r="F791" s="667" t="s">
        <v>2809</v>
      </c>
      <c r="G791" s="666" t="s">
        <v>1650</v>
      </c>
      <c r="H791" s="666" t="s">
        <v>2633</v>
      </c>
      <c r="I791" s="666" t="s">
        <v>2633</v>
      </c>
      <c r="J791" s="666" t="s">
        <v>2634</v>
      </c>
      <c r="K791" s="666" t="s">
        <v>2635</v>
      </c>
      <c r="L791" s="668">
        <v>111.94993249220488</v>
      </c>
      <c r="M791" s="668">
        <v>10</v>
      </c>
      <c r="N791" s="669">
        <v>1119.4993249220488</v>
      </c>
    </row>
    <row r="792" spans="1:14" ht="14.4" customHeight="1" x14ac:dyDescent="0.3">
      <c r="A792" s="664" t="s">
        <v>548</v>
      </c>
      <c r="B792" s="665" t="s">
        <v>549</v>
      </c>
      <c r="C792" s="666" t="s">
        <v>561</v>
      </c>
      <c r="D792" s="667" t="s">
        <v>2806</v>
      </c>
      <c r="E792" s="666" t="s">
        <v>1973</v>
      </c>
      <c r="F792" s="667" t="s">
        <v>2809</v>
      </c>
      <c r="G792" s="666" t="s">
        <v>1650</v>
      </c>
      <c r="H792" s="666" t="s">
        <v>2636</v>
      </c>
      <c r="I792" s="666" t="s">
        <v>2636</v>
      </c>
      <c r="J792" s="666" t="s">
        <v>2637</v>
      </c>
      <c r="K792" s="666" t="s">
        <v>2635</v>
      </c>
      <c r="L792" s="668">
        <v>111.94993414096096</v>
      </c>
      <c r="M792" s="668">
        <v>11</v>
      </c>
      <c r="N792" s="669">
        <v>1231.4492755505705</v>
      </c>
    </row>
    <row r="793" spans="1:14" ht="14.4" customHeight="1" x14ac:dyDescent="0.3">
      <c r="A793" s="664" t="s">
        <v>548</v>
      </c>
      <c r="B793" s="665" t="s">
        <v>549</v>
      </c>
      <c r="C793" s="666" t="s">
        <v>561</v>
      </c>
      <c r="D793" s="667" t="s">
        <v>2806</v>
      </c>
      <c r="E793" s="666" t="s">
        <v>1973</v>
      </c>
      <c r="F793" s="667" t="s">
        <v>2809</v>
      </c>
      <c r="G793" s="666" t="s">
        <v>1650</v>
      </c>
      <c r="H793" s="666" t="s">
        <v>2638</v>
      </c>
      <c r="I793" s="666" t="s">
        <v>2639</v>
      </c>
      <c r="J793" s="666" t="s">
        <v>2640</v>
      </c>
      <c r="K793" s="666" t="s">
        <v>2641</v>
      </c>
      <c r="L793" s="668">
        <v>111.95016365417158</v>
      </c>
      <c r="M793" s="668">
        <v>5</v>
      </c>
      <c r="N793" s="669">
        <v>559.75081827085785</v>
      </c>
    </row>
    <row r="794" spans="1:14" ht="14.4" customHeight="1" x14ac:dyDescent="0.3">
      <c r="A794" s="664" t="s">
        <v>548</v>
      </c>
      <c r="B794" s="665" t="s">
        <v>549</v>
      </c>
      <c r="C794" s="666" t="s">
        <v>561</v>
      </c>
      <c r="D794" s="667" t="s">
        <v>2806</v>
      </c>
      <c r="E794" s="666" t="s">
        <v>1973</v>
      </c>
      <c r="F794" s="667" t="s">
        <v>2809</v>
      </c>
      <c r="G794" s="666" t="s">
        <v>1650</v>
      </c>
      <c r="H794" s="666" t="s">
        <v>2642</v>
      </c>
      <c r="I794" s="666" t="s">
        <v>2643</v>
      </c>
      <c r="J794" s="666" t="s">
        <v>2644</v>
      </c>
      <c r="K794" s="666" t="s">
        <v>2635</v>
      </c>
      <c r="L794" s="668">
        <v>111.95000000000002</v>
      </c>
      <c r="M794" s="668">
        <v>7</v>
      </c>
      <c r="N794" s="669">
        <v>783.65000000000009</v>
      </c>
    </row>
    <row r="795" spans="1:14" ht="14.4" customHeight="1" x14ac:dyDescent="0.3">
      <c r="A795" s="664" t="s">
        <v>548</v>
      </c>
      <c r="B795" s="665" t="s">
        <v>549</v>
      </c>
      <c r="C795" s="666" t="s">
        <v>561</v>
      </c>
      <c r="D795" s="667" t="s">
        <v>2806</v>
      </c>
      <c r="E795" s="666" t="s">
        <v>1973</v>
      </c>
      <c r="F795" s="667" t="s">
        <v>2809</v>
      </c>
      <c r="G795" s="666" t="s">
        <v>1650</v>
      </c>
      <c r="H795" s="666" t="s">
        <v>1999</v>
      </c>
      <c r="I795" s="666" t="s">
        <v>1999</v>
      </c>
      <c r="J795" s="666" t="s">
        <v>2000</v>
      </c>
      <c r="K795" s="666" t="s">
        <v>2001</v>
      </c>
      <c r="L795" s="668">
        <v>163.66995291219854</v>
      </c>
      <c r="M795" s="668">
        <v>5</v>
      </c>
      <c r="N795" s="669">
        <v>818.34976456099264</v>
      </c>
    </row>
    <row r="796" spans="1:14" ht="14.4" customHeight="1" x14ac:dyDescent="0.3">
      <c r="A796" s="664" t="s">
        <v>548</v>
      </c>
      <c r="B796" s="665" t="s">
        <v>549</v>
      </c>
      <c r="C796" s="666" t="s">
        <v>561</v>
      </c>
      <c r="D796" s="667" t="s">
        <v>2806</v>
      </c>
      <c r="E796" s="666" t="s">
        <v>1973</v>
      </c>
      <c r="F796" s="667" t="s">
        <v>2809</v>
      </c>
      <c r="G796" s="666" t="s">
        <v>1650</v>
      </c>
      <c r="H796" s="666" t="s">
        <v>2645</v>
      </c>
      <c r="I796" s="666" t="s">
        <v>2645</v>
      </c>
      <c r="J796" s="666" t="s">
        <v>2646</v>
      </c>
      <c r="K796" s="666" t="s">
        <v>2647</v>
      </c>
      <c r="L796" s="668">
        <v>179.25970307873564</v>
      </c>
      <c r="M796" s="668">
        <v>5</v>
      </c>
      <c r="N796" s="669">
        <v>896.29851539367826</v>
      </c>
    </row>
    <row r="797" spans="1:14" ht="14.4" customHeight="1" x14ac:dyDescent="0.3">
      <c r="A797" s="664" t="s">
        <v>548</v>
      </c>
      <c r="B797" s="665" t="s">
        <v>549</v>
      </c>
      <c r="C797" s="666" t="s">
        <v>561</v>
      </c>
      <c r="D797" s="667" t="s">
        <v>2806</v>
      </c>
      <c r="E797" s="666" t="s">
        <v>1973</v>
      </c>
      <c r="F797" s="667" t="s">
        <v>2809</v>
      </c>
      <c r="G797" s="666" t="s">
        <v>1650</v>
      </c>
      <c r="H797" s="666" t="s">
        <v>2648</v>
      </c>
      <c r="I797" s="666" t="s">
        <v>2648</v>
      </c>
      <c r="J797" s="666" t="s">
        <v>2649</v>
      </c>
      <c r="K797" s="666" t="s">
        <v>2001</v>
      </c>
      <c r="L797" s="668">
        <v>129.97003344538285</v>
      </c>
      <c r="M797" s="668">
        <v>10</v>
      </c>
      <c r="N797" s="669">
        <v>1299.7003344538286</v>
      </c>
    </row>
    <row r="798" spans="1:14" ht="14.4" customHeight="1" x14ac:dyDescent="0.3">
      <c r="A798" s="664" t="s">
        <v>548</v>
      </c>
      <c r="B798" s="665" t="s">
        <v>549</v>
      </c>
      <c r="C798" s="666" t="s">
        <v>561</v>
      </c>
      <c r="D798" s="667" t="s">
        <v>2806</v>
      </c>
      <c r="E798" s="666" t="s">
        <v>1973</v>
      </c>
      <c r="F798" s="667" t="s">
        <v>2809</v>
      </c>
      <c r="G798" s="666" t="s">
        <v>1650</v>
      </c>
      <c r="H798" s="666" t="s">
        <v>2650</v>
      </c>
      <c r="I798" s="666" t="s">
        <v>2650</v>
      </c>
      <c r="J798" s="666" t="s">
        <v>2651</v>
      </c>
      <c r="K798" s="666" t="s">
        <v>2001</v>
      </c>
      <c r="L798" s="668">
        <v>129.97005818072404</v>
      </c>
      <c r="M798" s="668">
        <v>7</v>
      </c>
      <c r="N798" s="669">
        <v>909.79040726506832</v>
      </c>
    </row>
    <row r="799" spans="1:14" ht="14.4" customHeight="1" x14ac:dyDescent="0.3">
      <c r="A799" s="664" t="s">
        <v>548</v>
      </c>
      <c r="B799" s="665" t="s">
        <v>549</v>
      </c>
      <c r="C799" s="666" t="s">
        <v>561</v>
      </c>
      <c r="D799" s="667" t="s">
        <v>2806</v>
      </c>
      <c r="E799" s="666" t="s">
        <v>1973</v>
      </c>
      <c r="F799" s="667" t="s">
        <v>2809</v>
      </c>
      <c r="G799" s="666" t="s">
        <v>1650</v>
      </c>
      <c r="H799" s="666" t="s">
        <v>2652</v>
      </c>
      <c r="I799" s="666" t="s">
        <v>2652</v>
      </c>
      <c r="J799" s="666" t="s">
        <v>2653</v>
      </c>
      <c r="K799" s="666" t="s">
        <v>2001</v>
      </c>
      <c r="L799" s="668">
        <v>129.97000955309076</v>
      </c>
      <c r="M799" s="668">
        <v>6</v>
      </c>
      <c r="N799" s="669">
        <v>779.82005731854451</v>
      </c>
    </row>
    <row r="800" spans="1:14" ht="14.4" customHeight="1" x14ac:dyDescent="0.3">
      <c r="A800" s="664" t="s">
        <v>548</v>
      </c>
      <c r="B800" s="665" t="s">
        <v>549</v>
      </c>
      <c r="C800" s="666" t="s">
        <v>561</v>
      </c>
      <c r="D800" s="667" t="s">
        <v>2806</v>
      </c>
      <c r="E800" s="666" t="s">
        <v>1973</v>
      </c>
      <c r="F800" s="667" t="s">
        <v>2809</v>
      </c>
      <c r="G800" s="666" t="s">
        <v>1650</v>
      </c>
      <c r="H800" s="666" t="s">
        <v>2654</v>
      </c>
      <c r="I800" s="666" t="s">
        <v>2654</v>
      </c>
      <c r="J800" s="666" t="s">
        <v>2655</v>
      </c>
      <c r="K800" s="666" t="s">
        <v>2001</v>
      </c>
      <c r="L800" s="668">
        <v>129.97</v>
      </c>
      <c r="M800" s="668">
        <v>3</v>
      </c>
      <c r="N800" s="669">
        <v>389.91</v>
      </c>
    </row>
    <row r="801" spans="1:14" ht="14.4" customHeight="1" x14ac:dyDescent="0.3">
      <c r="A801" s="664" t="s">
        <v>548</v>
      </c>
      <c r="B801" s="665" t="s">
        <v>549</v>
      </c>
      <c r="C801" s="666" t="s">
        <v>561</v>
      </c>
      <c r="D801" s="667" t="s">
        <v>2806</v>
      </c>
      <c r="E801" s="666" t="s">
        <v>1973</v>
      </c>
      <c r="F801" s="667" t="s">
        <v>2809</v>
      </c>
      <c r="G801" s="666" t="s">
        <v>1650</v>
      </c>
      <c r="H801" s="666" t="s">
        <v>2656</v>
      </c>
      <c r="I801" s="666" t="s">
        <v>2656</v>
      </c>
      <c r="J801" s="666" t="s">
        <v>2657</v>
      </c>
      <c r="K801" s="666" t="s">
        <v>2001</v>
      </c>
      <c r="L801" s="668">
        <v>142.99990181313828</v>
      </c>
      <c r="M801" s="668">
        <v>2</v>
      </c>
      <c r="N801" s="669">
        <v>285.99980362627656</v>
      </c>
    </row>
    <row r="802" spans="1:14" ht="14.4" customHeight="1" x14ac:dyDescent="0.3">
      <c r="A802" s="664" t="s">
        <v>548</v>
      </c>
      <c r="B802" s="665" t="s">
        <v>549</v>
      </c>
      <c r="C802" s="666" t="s">
        <v>561</v>
      </c>
      <c r="D802" s="667" t="s">
        <v>2806</v>
      </c>
      <c r="E802" s="666" t="s">
        <v>1973</v>
      </c>
      <c r="F802" s="667" t="s">
        <v>2809</v>
      </c>
      <c r="G802" s="666" t="s">
        <v>1650</v>
      </c>
      <c r="H802" s="666" t="s">
        <v>2658</v>
      </c>
      <c r="I802" s="666" t="s">
        <v>2658</v>
      </c>
      <c r="J802" s="666" t="s">
        <v>2659</v>
      </c>
      <c r="K802" s="666" t="s">
        <v>2001</v>
      </c>
      <c r="L802" s="668">
        <v>142.99990181313828</v>
      </c>
      <c r="M802" s="668">
        <v>2</v>
      </c>
      <c r="N802" s="669">
        <v>285.99980362627656</v>
      </c>
    </row>
    <row r="803" spans="1:14" ht="14.4" customHeight="1" x14ac:dyDescent="0.3">
      <c r="A803" s="664" t="s">
        <v>548</v>
      </c>
      <c r="B803" s="665" t="s">
        <v>549</v>
      </c>
      <c r="C803" s="666" t="s">
        <v>561</v>
      </c>
      <c r="D803" s="667" t="s">
        <v>2806</v>
      </c>
      <c r="E803" s="666" t="s">
        <v>2011</v>
      </c>
      <c r="F803" s="667" t="s">
        <v>2811</v>
      </c>
      <c r="G803" s="666" t="s">
        <v>610</v>
      </c>
      <c r="H803" s="666" t="s">
        <v>2015</v>
      </c>
      <c r="I803" s="666" t="s">
        <v>2015</v>
      </c>
      <c r="J803" s="666" t="s">
        <v>2016</v>
      </c>
      <c r="K803" s="666" t="s">
        <v>2017</v>
      </c>
      <c r="L803" s="668">
        <v>57.990062743152315</v>
      </c>
      <c r="M803" s="668">
        <v>10</v>
      </c>
      <c r="N803" s="669">
        <v>579.90062743152316</v>
      </c>
    </row>
    <row r="804" spans="1:14" ht="14.4" customHeight="1" x14ac:dyDescent="0.3">
      <c r="A804" s="664" t="s">
        <v>548</v>
      </c>
      <c r="B804" s="665" t="s">
        <v>549</v>
      </c>
      <c r="C804" s="666" t="s">
        <v>561</v>
      </c>
      <c r="D804" s="667" t="s">
        <v>2806</v>
      </c>
      <c r="E804" s="666" t="s">
        <v>2011</v>
      </c>
      <c r="F804" s="667" t="s">
        <v>2811</v>
      </c>
      <c r="G804" s="666" t="s">
        <v>610</v>
      </c>
      <c r="H804" s="666" t="s">
        <v>2018</v>
      </c>
      <c r="I804" s="666" t="s">
        <v>2019</v>
      </c>
      <c r="J804" s="666" t="s">
        <v>2020</v>
      </c>
      <c r="K804" s="666" t="s">
        <v>2021</v>
      </c>
      <c r="L804" s="668">
        <v>51.039999999999971</v>
      </c>
      <c r="M804" s="668">
        <v>1</v>
      </c>
      <c r="N804" s="669">
        <v>51.039999999999971</v>
      </c>
    </row>
    <row r="805" spans="1:14" ht="14.4" customHeight="1" x14ac:dyDescent="0.3">
      <c r="A805" s="664" t="s">
        <v>548</v>
      </c>
      <c r="B805" s="665" t="s">
        <v>549</v>
      </c>
      <c r="C805" s="666" t="s">
        <v>561</v>
      </c>
      <c r="D805" s="667" t="s">
        <v>2806</v>
      </c>
      <c r="E805" s="666" t="s">
        <v>2011</v>
      </c>
      <c r="F805" s="667" t="s">
        <v>2811</v>
      </c>
      <c r="G805" s="666" t="s">
        <v>610</v>
      </c>
      <c r="H805" s="666" t="s">
        <v>2660</v>
      </c>
      <c r="I805" s="666" t="s">
        <v>2661</v>
      </c>
      <c r="J805" s="666" t="s">
        <v>2662</v>
      </c>
      <c r="K805" s="666" t="s">
        <v>2663</v>
      </c>
      <c r="L805" s="668">
        <v>25.690000000000005</v>
      </c>
      <c r="M805" s="668">
        <v>1</v>
      </c>
      <c r="N805" s="669">
        <v>25.690000000000005</v>
      </c>
    </row>
    <row r="806" spans="1:14" ht="14.4" customHeight="1" x14ac:dyDescent="0.3">
      <c r="A806" s="664" t="s">
        <v>548</v>
      </c>
      <c r="B806" s="665" t="s">
        <v>549</v>
      </c>
      <c r="C806" s="666" t="s">
        <v>561</v>
      </c>
      <c r="D806" s="667" t="s">
        <v>2806</v>
      </c>
      <c r="E806" s="666" t="s">
        <v>2011</v>
      </c>
      <c r="F806" s="667" t="s">
        <v>2811</v>
      </c>
      <c r="G806" s="666" t="s">
        <v>610</v>
      </c>
      <c r="H806" s="666" t="s">
        <v>2664</v>
      </c>
      <c r="I806" s="666" t="s">
        <v>2665</v>
      </c>
      <c r="J806" s="666" t="s">
        <v>2666</v>
      </c>
      <c r="K806" s="666" t="s">
        <v>2667</v>
      </c>
      <c r="L806" s="668">
        <v>1754.4500000000003</v>
      </c>
      <c r="M806" s="668">
        <v>1.2</v>
      </c>
      <c r="N806" s="669">
        <v>2105.34</v>
      </c>
    </row>
    <row r="807" spans="1:14" ht="14.4" customHeight="1" x14ac:dyDescent="0.3">
      <c r="A807" s="664" t="s">
        <v>548</v>
      </c>
      <c r="B807" s="665" t="s">
        <v>549</v>
      </c>
      <c r="C807" s="666" t="s">
        <v>561</v>
      </c>
      <c r="D807" s="667" t="s">
        <v>2806</v>
      </c>
      <c r="E807" s="666" t="s">
        <v>2011</v>
      </c>
      <c r="F807" s="667" t="s">
        <v>2811</v>
      </c>
      <c r="G807" s="666" t="s">
        <v>610</v>
      </c>
      <c r="H807" s="666" t="s">
        <v>2026</v>
      </c>
      <c r="I807" s="666" t="s">
        <v>2027</v>
      </c>
      <c r="J807" s="666" t="s">
        <v>2028</v>
      </c>
      <c r="K807" s="666" t="s">
        <v>2029</v>
      </c>
      <c r="L807" s="668">
        <v>23.121465598869513</v>
      </c>
      <c r="M807" s="668">
        <v>651</v>
      </c>
      <c r="N807" s="669">
        <v>15052.074104864052</v>
      </c>
    </row>
    <row r="808" spans="1:14" ht="14.4" customHeight="1" x14ac:dyDescent="0.3">
      <c r="A808" s="664" t="s">
        <v>548</v>
      </c>
      <c r="B808" s="665" t="s">
        <v>549</v>
      </c>
      <c r="C808" s="666" t="s">
        <v>561</v>
      </c>
      <c r="D808" s="667" t="s">
        <v>2806</v>
      </c>
      <c r="E808" s="666" t="s">
        <v>2011</v>
      </c>
      <c r="F808" s="667" t="s">
        <v>2811</v>
      </c>
      <c r="G808" s="666" t="s">
        <v>610</v>
      </c>
      <c r="H808" s="666" t="s">
        <v>2033</v>
      </c>
      <c r="I808" s="666" t="s">
        <v>2034</v>
      </c>
      <c r="J808" s="666" t="s">
        <v>2035</v>
      </c>
      <c r="K808" s="666" t="s">
        <v>2036</v>
      </c>
      <c r="L808" s="668">
        <v>599.25397582703602</v>
      </c>
      <c r="M808" s="668">
        <v>11</v>
      </c>
      <c r="N808" s="669">
        <v>6591.7937340973958</v>
      </c>
    </row>
    <row r="809" spans="1:14" ht="14.4" customHeight="1" x14ac:dyDescent="0.3">
      <c r="A809" s="664" t="s">
        <v>548</v>
      </c>
      <c r="B809" s="665" t="s">
        <v>549</v>
      </c>
      <c r="C809" s="666" t="s">
        <v>561</v>
      </c>
      <c r="D809" s="667" t="s">
        <v>2806</v>
      </c>
      <c r="E809" s="666" t="s">
        <v>2011</v>
      </c>
      <c r="F809" s="667" t="s">
        <v>2811</v>
      </c>
      <c r="G809" s="666" t="s">
        <v>610</v>
      </c>
      <c r="H809" s="666" t="s">
        <v>2045</v>
      </c>
      <c r="I809" s="666" t="s">
        <v>2046</v>
      </c>
      <c r="J809" s="666" t="s">
        <v>2047</v>
      </c>
      <c r="K809" s="666" t="s">
        <v>2048</v>
      </c>
      <c r="L809" s="668">
        <v>144.8273306772908</v>
      </c>
      <c r="M809" s="668">
        <v>50.20000000000001</v>
      </c>
      <c r="N809" s="669">
        <v>7270.3319999999994</v>
      </c>
    </row>
    <row r="810" spans="1:14" ht="14.4" customHeight="1" x14ac:dyDescent="0.3">
      <c r="A810" s="664" t="s">
        <v>548</v>
      </c>
      <c r="B810" s="665" t="s">
        <v>549</v>
      </c>
      <c r="C810" s="666" t="s">
        <v>561</v>
      </c>
      <c r="D810" s="667" t="s">
        <v>2806</v>
      </c>
      <c r="E810" s="666" t="s">
        <v>2011</v>
      </c>
      <c r="F810" s="667" t="s">
        <v>2811</v>
      </c>
      <c r="G810" s="666" t="s">
        <v>610</v>
      </c>
      <c r="H810" s="666" t="s">
        <v>2049</v>
      </c>
      <c r="I810" s="666" t="s">
        <v>2050</v>
      </c>
      <c r="J810" s="666" t="s">
        <v>2051</v>
      </c>
      <c r="K810" s="666" t="s">
        <v>2052</v>
      </c>
      <c r="L810" s="668">
        <v>35.103399999999993</v>
      </c>
      <c r="M810" s="668">
        <v>50</v>
      </c>
      <c r="N810" s="669">
        <v>1755.1699999999998</v>
      </c>
    </row>
    <row r="811" spans="1:14" ht="14.4" customHeight="1" x14ac:dyDescent="0.3">
      <c r="A811" s="664" t="s">
        <v>548</v>
      </c>
      <c r="B811" s="665" t="s">
        <v>549</v>
      </c>
      <c r="C811" s="666" t="s">
        <v>561</v>
      </c>
      <c r="D811" s="667" t="s">
        <v>2806</v>
      </c>
      <c r="E811" s="666" t="s">
        <v>2011</v>
      </c>
      <c r="F811" s="667" t="s">
        <v>2811</v>
      </c>
      <c r="G811" s="666" t="s">
        <v>610</v>
      </c>
      <c r="H811" s="666" t="s">
        <v>2668</v>
      </c>
      <c r="I811" s="666" t="s">
        <v>2669</v>
      </c>
      <c r="J811" s="666" t="s">
        <v>2670</v>
      </c>
      <c r="K811" s="666" t="s">
        <v>2671</v>
      </c>
      <c r="L811" s="668">
        <v>54.21</v>
      </c>
      <c r="M811" s="668">
        <v>1</v>
      </c>
      <c r="N811" s="669">
        <v>54.21</v>
      </c>
    </row>
    <row r="812" spans="1:14" ht="14.4" customHeight="1" x14ac:dyDescent="0.3">
      <c r="A812" s="664" t="s">
        <v>548</v>
      </c>
      <c r="B812" s="665" t="s">
        <v>549</v>
      </c>
      <c r="C812" s="666" t="s">
        <v>561</v>
      </c>
      <c r="D812" s="667" t="s">
        <v>2806</v>
      </c>
      <c r="E812" s="666" t="s">
        <v>2011</v>
      </c>
      <c r="F812" s="667" t="s">
        <v>2811</v>
      </c>
      <c r="G812" s="666" t="s">
        <v>610</v>
      </c>
      <c r="H812" s="666" t="s">
        <v>2672</v>
      </c>
      <c r="I812" s="666" t="s">
        <v>2673</v>
      </c>
      <c r="J812" s="666" t="s">
        <v>2674</v>
      </c>
      <c r="K812" s="666" t="s">
        <v>2675</v>
      </c>
      <c r="L812" s="668">
        <v>621.27524528301888</v>
      </c>
      <c r="M812" s="668">
        <v>2.65</v>
      </c>
      <c r="N812" s="669">
        <v>1646.3794</v>
      </c>
    </row>
    <row r="813" spans="1:14" ht="14.4" customHeight="1" x14ac:dyDescent="0.3">
      <c r="A813" s="664" t="s">
        <v>548</v>
      </c>
      <c r="B813" s="665" t="s">
        <v>549</v>
      </c>
      <c r="C813" s="666" t="s">
        <v>561</v>
      </c>
      <c r="D813" s="667" t="s">
        <v>2806</v>
      </c>
      <c r="E813" s="666" t="s">
        <v>2011</v>
      </c>
      <c r="F813" s="667" t="s">
        <v>2811</v>
      </c>
      <c r="G813" s="666" t="s">
        <v>610</v>
      </c>
      <c r="H813" s="666" t="s">
        <v>2676</v>
      </c>
      <c r="I813" s="666" t="s">
        <v>2677</v>
      </c>
      <c r="J813" s="666" t="s">
        <v>2678</v>
      </c>
      <c r="K813" s="666" t="s">
        <v>2679</v>
      </c>
      <c r="L813" s="668">
        <v>124.51000000000003</v>
      </c>
      <c r="M813" s="668">
        <v>6</v>
      </c>
      <c r="N813" s="669">
        <v>747.06000000000017</v>
      </c>
    </row>
    <row r="814" spans="1:14" ht="14.4" customHeight="1" x14ac:dyDescent="0.3">
      <c r="A814" s="664" t="s">
        <v>548</v>
      </c>
      <c r="B814" s="665" t="s">
        <v>549</v>
      </c>
      <c r="C814" s="666" t="s">
        <v>561</v>
      </c>
      <c r="D814" s="667" t="s">
        <v>2806</v>
      </c>
      <c r="E814" s="666" t="s">
        <v>2011</v>
      </c>
      <c r="F814" s="667" t="s">
        <v>2811</v>
      </c>
      <c r="G814" s="666" t="s">
        <v>610</v>
      </c>
      <c r="H814" s="666" t="s">
        <v>2061</v>
      </c>
      <c r="I814" s="666" t="s">
        <v>2062</v>
      </c>
      <c r="J814" s="666" t="s">
        <v>1584</v>
      </c>
      <c r="K814" s="666" t="s">
        <v>2063</v>
      </c>
      <c r="L814" s="668">
        <v>235.39727272727276</v>
      </c>
      <c r="M814" s="668">
        <v>11</v>
      </c>
      <c r="N814" s="669">
        <v>2589.3700000000003</v>
      </c>
    </row>
    <row r="815" spans="1:14" ht="14.4" customHeight="1" x14ac:dyDescent="0.3">
      <c r="A815" s="664" t="s">
        <v>548</v>
      </c>
      <c r="B815" s="665" t="s">
        <v>549</v>
      </c>
      <c r="C815" s="666" t="s">
        <v>561</v>
      </c>
      <c r="D815" s="667" t="s">
        <v>2806</v>
      </c>
      <c r="E815" s="666" t="s">
        <v>2011</v>
      </c>
      <c r="F815" s="667" t="s">
        <v>2811</v>
      </c>
      <c r="G815" s="666" t="s">
        <v>610</v>
      </c>
      <c r="H815" s="666" t="s">
        <v>2064</v>
      </c>
      <c r="I815" s="666" t="s">
        <v>2064</v>
      </c>
      <c r="J815" s="666" t="s">
        <v>2065</v>
      </c>
      <c r="K815" s="666" t="s">
        <v>2066</v>
      </c>
      <c r="L815" s="668">
        <v>111.10999999999997</v>
      </c>
      <c r="M815" s="668">
        <v>3</v>
      </c>
      <c r="N815" s="669">
        <v>333.32999999999993</v>
      </c>
    </row>
    <row r="816" spans="1:14" ht="14.4" customHeight="1" x14ac:dyDescent="0.3">
      <c r="A816" s="664" t="s">
        <v>548</v>
      </c>
      <c r="B816" s="665" t="s">
        <v>549</v>
      </c>
      <c r="C816" s="666" t="s">
        <v>561</v>
      </c>
      <c r="D816" s="667" t="s">
        <v>2806</v>
      </c>
      <c r="E816" s="666" t="s">
        <v>2011</v>
      </c>
      <c r="F816" s="667" t="s">
        <v>2811</v>
      </c>
      <c r="G816" s="666" t="s">
        <v>610</v>
      </c>
      <c r="H816" s="666" t="s">
        <v>2074</v>
      </c>
      <c r="I816" s="666" t="s">
        <v>2075</v>
      </c>
      <c r="J816" s="666" t="s">
        <v>2076</v>
      </c>
      <c r="K816" s="666" t="s">
        <v>2077</v>
      </c>
      <c r="L816" s="668">
        <v>164.11999999999995</v>
      </c>
      <c r="M816" s="668">
        <v>1</v>
      </c>
      <c r="N816" s="669">
        <v>164.11999999999995</v>
      </c>
    </row>
    <row r="817" spans="1:14" ht="14.4" customHeight="1" x14ac:dyDescent="0.3">
      <c r="A817" s="664" t="s">
        <v>548</v>
      </c>
      <c r="B817" s="665" t="s">
        <v>549</v>
      </c>
      <c r="C817" s="666" t="s">
        <v>561</v>
      </c>
      <c r="D817" s="667" t="s">
        <v>2806</v>
      </c>
      <c r="E817" s="666" t="s">
        <v>2011</v>
      </c>
      <c r="F817" s="667" t="s">
        <v>2811</v>
      </c>
      <c r="G817" s="666" t="s">
        <v>610</v>
      </c>
      <c r="H817" s="666" t="s">
        <v>2680</v>
      </c>
      <c r="I817" s="666" t="s">
        <v>2681</v>
      </c>
      <c r="J817" s="666" t="s">
        <v>2682</v>
      </c>
      <c r="K817" s="666" t="s">
        <v>2683</v>
      </c>
      <c r="L817" s="668">
        <v>46.84</v>
      </c>
      <c r="M817" s="668">
        <v>2</v>
      </c>
      <c r="N817" s="669">
        <v>93.68</v>
      </c>
    </row>
    <row r="818" spans="1:14" ht="14.4" customHeight="1" x14ac:dyDescent="0.3">
      <c r="A818" s="664" t="s">
        <v>548</v>
      </c>
      <c r="B818" s="665" t="s">
        <v>549</v>
      </c>
      <c r="C818" s="666" t="s">
        <v>561</v>
      </c>
      <c r="D818" s="667" t="s">
        <v>2806</v>
      </c>
      <c r="E818" s="666" t="s">
        <v>2011</v>
      </c>
      <c r="F818" s="667" t="s">
        <v>2811</v>
      </c>
      <c r="G818" s="666" t="s">
        <v>610</v>
      </c>
      <c r="H818" s="666" t="s">
        <v>2086</v>
      </c>
      <c r="I818" s="666" t="s">
        <v>2086</v>
      </c>
      <c r="J818" s="666" t="s">
        <v>2087</v>
      </c>
      <c r="K818" s="666" t="s">
        <v>2088</v>
      </c>
      <c r="L818" s="668">
        <v>462</v>
      </c>
      <c r="M818" s="668">
        <v>28.9</v>
      </c>
      <c r="N818" s="669">
        <v>13351.8</v>
      </c>
    </row>
    <row r="819" spans="1:14" ht="14.4" customHeight="1" x14ac:dyDescent="0.3">
      <c r="A819" s="664" t="s">
        <v>548</v>
      </c>
      <c r="B819" s="665" t="s">
        <v>549</v>
      </c>
      <c r="C819" s="666" t="s">
        <v>561</v>
      </c>
      <c r="D819" s="667" t="s">
        <v>2806</v>
      </c>
      <c r="E819" s="666" t="s">
        <v>2011</v>
      </c>
      <c r="F819" s="667" t="s">
        <v>2811</v>
      </c>
      <c r="G819" s="666" t="s">
        <v>610</v>
      </c>
      <c r="H819" s="666" t="s">
        <v>2089</v>
      </c>
      <c r="I819" s="666" t="s">
        <v>2089</v>
      </c>
      <c r="J819" s="666" t="s">
        <v>2090</v>
      </c>
      <c r="K819" s="666" t="s">
        <v>2091</v>
      </c>
      <c r="L819" s="668">
        <v>157.926215369186</v>
      </c>
      <c r="M819" s="668">
        <v>68.400000000000034</v>
      </c>
      <c r="N819" s="669">
        <v>10802.153131252328</v>
      </c>
    </row>
    <row r="820" spans="1:14" ht="14.4" customHeight="1" x14ac:dyDescent="0.3">
      <c r="A820" s="664" t="s">
        <v>548</v>
      </c>
      <c r="B820" s="665" t="s">
        <v>549</v>
      </c>
      <c r="C820" s="666" t="s">
        <v>561</v>
      </c>
      <c r="D820" s="667" t="s">
        <v>2806</v>
      </c>
      <c r="E820" s="666" t="s">
        <v>2011</v>
      </c>
      <c r="F820" s="667" t="s">
        <v>2811</v>
      </c>
      <c r="G820" s="666" t="s">
        <v>610</v>
      </c>
      <c r="H820" s="666" t="s">
        <v>2092</v>
      </c>
      <c r="I820" s="666" t="s">
        <v>2092</v>
      </c>
      <c r="J820" s="666" t="s">
        <v>2093</v>
      </c>
      <c r="K820" s="666" t="s">
        <v>2094</v>
      </c>
      <c r="L820" s="668">
        <v>2530</v>
      </c>
      <c r="M820" s="668">
        <v>3.4</v>
      </c>
      <c r="N820" s="669">
        <v>8602</v>
      </c>
    </row>
    <row r="821" spans="1:14" ht="14.4" customHeight="1" x14ac:dyDescent="0.3">
      <c r="A821" s="664" t="s">
        <v>548</v>
      </c>
      <c r="B821" s="665" t="s">
        <v>549</v>
      </c>
      <c r="C821" s="666" t="s">
        <v>561</v>
      </c>
      <c r="D821" s="667" t="s">
        <v>2806</v>
      </c>
      <c r="E821" s="666" t="s">
        <v>2011</v>
      </c>
      <c r="F821" s="667" t="s">
        <v>2811</v>
      </c>
      <c r="G821" s="666" t="s">
        <v>610</v>
      </c>
      <c r="H821" s="666" t="s">
        <v>2095</v>
      </c>
      <c r="I821" s="666" t="s">
        <v>2095</v>
      </c>
      <c r="J821" s="666" t="s">
        <v>2096</v>
      </c>
      <c r="K821" s="666" t="s">
        <v>2097</v>
      </c>
      <c r="L821" s="668">
        <v>144.59891304007866</v>
      </c>
      <c r="M821" s="668">
        <v>16</v>
      </c>
      <c r="N821" s="669">
        <v>2313.5826086412585</v>
      </c>
    </row>
    <row r="822" spans="1:14" ht="14.4" customHeight="1" x14ac:dyDescent="0.3">
      <c r="A822" s="664" t="s">
        <v>548</v>
      </c>
      <c r="B822" s="665" t="s">
        <v>549</v>
      </c>
      <c r="C822" s="666" t="s">
        <v>561</v>
      </c>
      <c r="D822" s="667" t="s">
        <v>2806</v>
      </c>
      <c r="E822" s="666" t="s">
        <v>2011</v>
      </c>
      <c r="F822" s="667" t="s">
        <v>2811</v>
      </c>
      <c r="G822" s="666" t="s">
        <v>610</v>
      </c>
      <c r="H822" s="666" t="s">
        <v>2098</v>
      </c>
      <c r="I822" s="666" t="s">
        <v>2098</v>
      </c>
      <c r="J822" s="666" t="s">
        <v>2099</v>
      </c>
      <c r="K822" s="666" t="s">
        <v>2100</v>
      </c>
      <c r="L822" s="668">
        <v>460.21000000000026</v>
      </c>
      <c r="M822" s="668">
        <v>15.799999999999995</v>
      </c>
      <c r="N822" s="669">
        <v>7271.318000000002</v>
      </c>
    </row>
    <row r="823" spans="1:14" ht="14.4" customHeight="1" x14ac:dyDescent="0.3">
      <c r="A823" s="664" t="s">
        <v>548</v>
      </c>
      <c r="B823" s="665" t="s">
        <v>549</v>
      </c>
      <c r="C823" s="666" t="s">
        <v>561</v>
      </c>
      <c r="D823" s="667" t="s">
        <v>2806</v>
      </c>
      <c r="E823" s="666" t="s">
        <v>2011</v>
      </c>
      <c r="F823" s="667" t="s">
        <v>2811</v>
      </c>
      <c r="G823" s="666" t="s">
        <v>610</v>
      </c>
      <c r="H823" s="666" t="s">
        <v>2104</v>
      </c>
      <c r="I823" s="666" t="s">
        <v>2104</v>
      </c>
      <c r="J823" s="666" t="s">
        <v>2105</v>
      </c>
      <c r="K823" s="666" t="s">
        <v>2106</v>
      </c>
      <c r="L823" s="668">
        <v>152.9</v>
      </c>
      <c r="M823" s="668">
        <v>6</v>
      </c>
      <c r="N823" s="669">
        <v>917.40000000000009</v>
      </c>
    </row>
    <row r="824" spans="1:14" ht="14.4" customHeight="1" x14ac:dyDescent="0.3">
      <c r="A824" s="664" t="s">
        <v>548</v>
      </c>
      <c r="B824" s="665" t="s">
        <v>549</v>
      </c>
      <c r="C824" s="666" t="s">
        <v>561</v>
      </c>
      <c r="D824" s="667" t="s">
        <v>2806</v>
      </c>
      <c r="E824" s="666" t="s">
        <v>2011</v>
      </c>
      <c r="F824" s="667" t="s">
        <v>2811</v>
      </c>
      <c r="G824" s="666" t="s">
        <v>610</v>
      </c>
      <c r="H824" s="666" t="s">
        <v>2107</v>
      </c>
      <c r="I824" s="666" t="s">
        <v>2107</v>
      </c>
      <c r="J824" s="666" t="s">
        <v>2108</v>
      </c>
      <c r="K824" s="666" t="s">
        <v>2109</v>
      </c>
      <c r="L824" s="668">
        <v>286</v>
      </c>
      <c r="M824" s="668">
        <v>10.9</v>
      </c>
      <c r="N824" s="669">
        <v>3117.4</v>
      </c>
    </row>
    <row r="825" spans="1:14" ht="14.4" customHeight="1" x14ac:dyDescent="0.3">
      <c r="A825" s="664" t="s">
        <v>548</v>
      </c>
      <c r="B825" s="665" t="s">
        <v>549</v>
      </c>
      <c r="C825" s="666" t="s">
        <v>561</v>
      </c>
      <c r="D825" s="667" t="s">
        <v>2806</v>
      </c>
      <c r="E825" s="666" t="s">
        <v>2011</v>
      </c>
      <c r="F825" s="667" t="s">
        <v>2811</v>
      </c>
      <c r="G825" s="666" t="s">
        <v>610</v>
      </c>
      <c r="H825" s="666" t="s">
        <v>2110</v>
      </c>
      <c r="I825" s="666" t="s">
        <v>2111</v>
      </c>
      <c r="J825" s="666" t="s">
        <v>2112</v>
      </c>
      <c r="K825" s="666" t="s">
        <v>2113</v>
      </c>
      <c r="L825" s="668">
        <v>264.00000000000006</v>
      </c>
      <c r="M825" s="668">
        <v>11.2</v>
      </c>
      <c r="N825" s="669">
        <v>2956.8</v>
      </c>
    </row>
    <row r="826" spans="1:14" ht="14.4" customHeight="1" x14ac:dyDescent="0.3">
      <c r="A826" s="664" t="s">
        <v>548</v>
      </c>
      <c r="B826" s="665" t="s">
        <v>549</v>
      </c>
      <c r="C826" s="666" t="s">
        <v>561</v>
      </c>
      <c r="D826" s="667" t="s">
        <v>2806</v>
      </c>
      <c r="E826" s="666" t="s">
        <v>2011</v>
      </c>
      <c r="F826" s="667" t="s">
        <v>2811</v>
      </c>
      <c r="G826" s="666" t="s">
        <v>610</v>
      </c>
      <c r="H826" s="666" t="s">
        <v>2114</v>
      </c>
      <c r="I826" s="666" t="s">
        <v>2115</v>
      </c>
      <c r="J826" s="666" t="s">
        <v>2116</v>
      </c>
      <c r="K826" s="666"/>
      <c r="L826" s="668">
        <v>155.1</v>
      </c>
      <c r="M826" s="668">
        <v>7.2</v>
      </c>
      <c r="N826" s="669">
        <v>1116.72</v>
      </c>
    </row>
    <row r="827" spans="1:14" ht="14.4" customHeight="1" x14ac:dyDescent="0.3">
      <c r="A827" s="664" t="s">
        <v>548</v>
      </c>
      <c r="B827" s="665" t="s">
        <v>549</v>
      </c>
      <c r="C827" s="666" t="s">
        <v>561</v>
      </c>
      <c r="D827" s="667" t="s">
        <v>2806</v>
      </c>
      <c r="E827" s="666" t="s">
        <v>2011</v>
      </c>
      <c r="F827" s="667" t="s">
        <v>2811</v>
      </c>
      <c r="G827" s="666" t="s">
        <v>610</v>
      </c>
      <c r="H827" s="666" t="s">
        <v>2684</v>
      </c>
      <c r="I827" s="666" t="s">
        <v>2684</v>
      </c>
      <c r="J827" s="666" t="s">
        <v>2685</v>
      </c>
      <c r="K827" s="666" t="s">
        <v>2686</v>
      </c>
      <c r="L827" s="668">
        <v>107.35922636323704</v>
      </c>
      <c r="M827" s="668">
        <v>1</v>
      </c>
      <c r="N827" s="669">
        <v>107.35922636323704</v>
      </c>
    </row>
    <row r="828" spans="1:14" ht="14.4" customHeight="1" x14ac:dyDescent="0.3">
      <c r="A828" s="664" t="s">
        <v>548</v>
      </c>
      <c r="B828" s="665" t="s">
        <v>549</v>
      </c>
      <c r="C828" s="666" t="s">
        <v>561</v>
      </c>
      <c r="D828" s="667" t="s">
        <v>2806</v>
      </c>
      <c r="E828" s="666" t="s">
        <v>2011</v>
      </c>
      <c r="F828" s="667" t="s">
        <v>2811</v>
      </c>
      <c r="G828" s="666" t="s">
        <v>610</v>
      </c>
      <c r="H828" s="666" t="s">
        <v>2120</v>
      </c>
      <c r="I828" s="666" t="s">
        <v>2120</v>
      </c>
      <c r="J828" s="666" t="s">
        <v>2121</v>
      </c>
      <c r="K828" s="666" t="s">
        <v>2122</v>
      </c>
      <c r="L828" s="668">
        <v>411.28999999999996</v>
      </c>
      <c r="M828" s="668">
        <v>3</v>
      </c>
      <c r="N828" s="669">
        <v>1233.8699999999999</v>
      </c>
    </row>
    <row r="829" spans="1:14" ht="14.4" customHeight="1" x14ac:dyDescent="0.3">
      <c r="A829" s="664" t="s">
        <v>548</v>
      </c>
      <c r="B829" s="665" t="s">
        <v>549</v>
      </c>
      <c r="C829" s="666" t="s">
        <v>561</v>
      </c>
      <c r="D829" s="667" t="s">
        <v>2806</v>
      </c>
      <c r="E829" s="666" t="s">
        <v>2011</v>
      </c>
      <c r="F829" s="667" t="s">
        <v>2811</v>
      </c>
      <c r="G829" s="666" t="s">
        <v>610</v>
      </c>
      <c r="H829" s="666" t="s">
        <v>2123</v>
      </c>
      <c r="I829" s="666" t="s">
        <v>2123</v>
      </c>
      <c r="J829" s="666" t="s">
        <v>2124</v>
      </c>
      <c r="K829" s="666" t="s">
        <v>2125</v>
      </c>
      <c r="L829" s="668">
        <v>414.1988715100631</v>
      </c>
      <c r="M829" s="668">
        <v>16.400000000000002</v>
      </c>
      <c r="N829" s="669">
        <v>6792.861492765036</v>
      </c>
    </row>
    <row r="830" spans="1:14" ht="14.4" customHeight="1" x14ac:dyDescent="0.3">
      <c r="A830" s="664" t="s">
        <v>548</v>
      </c>
      <c r="B830" s="665" t="s">
        <v>549</v>
      </c>
      <c r="C830" s="666" t="s">
        <v>561</v>
      </c>
      <c r="D830" s="667" t="s">
        <v>2806</v>
      </c>
      <c r="E830" s="666" t="s">
        <v>2011</v>
      </c>
      <c r="F830" s="667" t="s">
        <v>2811</v>
      </c>
      <c r="G830" s="666" t="s">
        <v>610</v>
      </c>
      <c r="H830" s="666" t="s">
        <v>2126</v>
      </c>
      <c r="I830" s="666" t="s">
        <v>2126</v>
      </c>
      <c r="J830" s="666" t="s">
        <v>2127</v>
      </c>
      <c r="K830" s="666" t="s">
        <v>2128</v>
      </c>
      <c r="L830" s="668">
        <v>264</v>
      </c>
      <c r="M830" s="668">
        <v>3</v>
      </c>
      <c r="N830" s="669">
        <v>792</v>
      </c>
    </row>
    <row r="831" spans="1:14" ht="14.4" customHeight="1" x14ac:dyDescent="0.3">
      <c r="A831" s="664" t="s">
        <v>548</v>
      </c>
      <c r="B831" s="665" t="s">
        <v>549</v>
      </c>
      <c r="C831" s="666" t="s">
        <v>561</v>
      </c>
      <c r="D831" s="667" t="s">
        <v>2806</v>
      </c>
      <c r="E831" s="666" t="s">
        <v>2011</v>
      </c>
      <c r="F831" s="667" t="s">
        <v>2811</v>
      </c>
      <c r="G831" s="666" t="s">
        <v>610</v>
      </c>
      <c r="H831" s="666" t="s">
        <v>2129</v>
      </c>
      <c r="I831" s="666" t="s">
        <v>2129</v>
      </c>
      <c r="J831" s="666" t="s">
        <v>2130</v>
      </c>
      <c r="K831" s="666" t="s">
        <v>2131</v>
      </c>
      <c r="L831" s="668">
        <v>230.9995224142545</v>
      </c>
      <c r="M831" s="668">
        <v>10</v>
      </c>
      <c r="N831" s="669">
        <v>2309.9952241425449</v>
      </c>
    </row>
    <row r="832" spans="1:14" ht="14.4" customHeight="1" x14ac:dyDescent="0.3">
      <c r="A832" s="664" t="s">
        <v>548</v>
      </c>
      <c r="B832" s="665" t="s">
        <v>549</v>
      </c>
      <c r="C832" s="666" t="s">
        <v>561</v>
      </c>
      <c r="D832" s="667" t="s">
        <v>2806</v>
      </c>
      <c r="E832" s="666" t="s">
        <v>2011</v>
      </c>
      <c r="F832" s="667" t="s">
        <v>2811</v>
      </c>
      <c r="G832" s="666" t="s">
        <v>610</v>
      </c>
      <c r="H832" s="666" t="s">
        <v>2135</v>
      </c>
      <c r="I832" s="666" t="s">
        <v>2135</v>
      </c>
      <c r="J832" s="666" t="s">
        <v>2136</v>
      </c>
      <c r="K832" s="666" t="s">
        <v>2137</v>
      </c>
      <c r="L832" s="668">
        <v>562.87</v>
      </c>
      <c r="M832" s="668">
        <v>2.4</v>
      </c>
      <c r="N832" s="669">
        <v>1350.8879999999999</v>
      </c>
    </row>
    <row r="833" spans="1:14" ht="14.4" customHeight="1" x14ac:dyDescent="0.3">
      <c r="A833" s="664" t="s">
        <v>548</v>
      </c>
      <c r="B833" s="665" t="s">
        <v>549</v>
      </c>
      <c r="C833" s="666" t="s">
        <v>561</v>
      </c>
      <c r="D833" s="667" t="s">
        <v>2806</v>
      </c>
      <c r="E833" s="666" t="s">
        <v>2011</v>
      </c>
      <c r="F833" s="667" t="s">
        <v>2811</v>
      </c>
      <c r="G833" s="666" t="s">
        <v>610</v>
      </c>
      <c r="H833" s="666" t="s">
        <v>2143</v>
      </c>
      <c r="I833" s="666" t="s">
        <v>2143</v>
      </c>
      <c r="J833" s="666" t="s">
        <v>2144</v>
      </c>
      <c r="K833" s="666" t="s">
        <v>2145</v>
      </c>
      <c r="L833" s="668">
        <v>316.02999999999992</v>
      </c>
      <c r="M833" s="668">
        <v>3.4</v>
      </c>
      <c r="N833" s="669">
        <v>1074.5019999999997</v>
      </c>
    </row>
    <row r="834" spans="1:14" ht="14.4" customHeight="1" x14ac:dyDescent="0.3">
      <c r="A834" s="664" t="s">
        <v>548</v>
      </c>
      <c r="B834" s="665" t="s">
        <v>549</v>
      </c>
      <c r="C834" s="666" t="s">
        <v>561</v>
      </c>
      <c r="D834" s="667" t="s">
        <v>2806</v>
      </c>
      <c r="E834" s="666" t="s">
        <v>2011</v>
      </c>
      <c r="F834" s="667" t="s">
        <v>2811</v>
      </c>
      <c r="G834" s="666" t="s">
        <v>610</v>
      </c>
      <c r="H834" s="666" t="s">
        <v>2687</v>
      </c>
      <c r="I834" s="666" t="s">
        <v>2687</v>
      </c>
      <c r="J834" s="666" t="s">
        <v>2096</v>
      </c>
      <c r="K834" s="666" t="s">
        <v>2097</v>
      </c>
      <c r="L834" s="668">
        <v>251.49333333333331</v>
      </c>
      <c r="M834" s="668">
        <v>30</v>
      </c>
      <c r="N834" s="669">
        <v>7544.7999999999993</v>
      </c>
    </row>
    <row r="835" spans="1:14" ht="14.4" customHeight="1" x14ac:dyDescent="0.3">
      <c r="A835" s="664" t="s">
        <v>548</v>
      </c>
      <c r="B835" s="665" t="s">
        <v>549</v>
      </c>
      <c r="C835" s="666" t="s">
        <v>561</v>
      </c>
      <c r="D835" s="667" t="s">
        <v>2806</v>
      </c>
      <c r="E835" s="666" t="s">
        <v>2011</v>
      </c>
      <c r="F835" s="667" t="s">
        <v>2811</v>
      </c>
      <c r="G835" s="666" t="s">
        <v>1650</v>
      </c>
      <c r="H835" s="666" t="s">
        <v>2150</v>
      </c>
      <c r="I835" s="666" t="s">
        <v>2151</v>
      </c>
      <c r="J835" s="666" t="s">
        <v>2152</v>
      </c>
      <c r="K835" s="666" t="s">
        <v>2153</v>
      </c>
      <c r="L835" s="668">
        <v>326.95967343341067</v>
      </c>
      <c r="M835" s="668">
        <v>5</v>
      </c>
      <c r="N835" s="669">
        <v>1634.7983671670534</v>
      </c>
    </row>
    <row r="836" spans="1:14" ht="14.4" customHeight="1" x14ac:dyDescent="0.3">
      <c r="A836" s="664" t="s">
        <v>548</v>
      </c>
      <c r="B836" s="665" t="s">
        <v>549</v>
      </c>
      <c r="C836" s="666" t="s">
        <v>561</v>
      </c>
      <c r="D836" s="667" t="s">
        <v>2806</v>
      </c>
      <c r="E836" s="666" t="s">
        <v>2011</v>
      </c>
      <c r="F836" s="667" t="s">
        <v>2811</v>
      </c>
      <c r="G836" s="666" t="s">
        <v>1650</v>
      </c>
      <c r="H836" s="666" t="s">
        <v>2154</v>
      </c>
      <c r="I836" s="666" t="s">
        <v>2155</v>
      </c>
      <c r="J836" s="666" t="s">
        <v>2156</v>
      </c>
      <c r="K836" s="666" t="s">
        <v>2157</v>
      </c>
      <c r="L836" s="668">
        <v>28.889999999999997</v>
      </c>
      <c r="M836" s="668">
        <v>47</v>
      </c>
      <c r="N836" s="669">
        <v>1357.83</v>
      </c>
    </row>
    <row r="837" spans="1:14" ht="14.4" customHeight="1" x14ac:dyDescent="0.3">
      <c r="A837" s="664" t="s">
        <v>548</v>
      </c>
      <c r="B837" s="665" t="s">
        <v>549</v>
      </c>
      <c r="C837" s="666" t="s">
        <v>561</v>
      </c>
      <c r="D837" s="667" t="s">
        <v>2806</v>
      </c>
      <c r="E837" s="666" t="s">
        <v>2011</v>
      </c>
      <c r="F837" s="667" t="s">
        <v>2811</v>
      </c>
      <c r="G837" s="666" t="s">
        <v>1650</v>
      </c>
      <c r="H837" s="666" t="s">
        <v>2158</v>
      </c>
      <c r="I837" s="666" t="s">
        <v>2159</v>
      </c>
      <c r="J837" s="666" t="s">
        <v>2160</v>
      </c>
      <c r="K837" s="666" t="s">
        <v>2161</v>
      </c>
      <c r="L837" s="668">
        <v>52.880000904730728</v>
      </c>
      <c r="M837" s="668">
        <v>2</v>
      </c>
      <c r="N837" s="669">
        <v>105.76000180946146</v>
      </c>
    </row>
    <row r="838" spans="1:14" ht="14.4" customHeight="1" x14ac:dyDescent="0.3">
      <c r="A838" s="664" t="s">
        <v>548</v>
      </c>
      <c r="B838" s="665" t="s">
        <v>549</v>
      </c>
      <c r="C838" s="666" t="s">
        <v>561</v>
      </c>
      <c r="D838" s="667" t="s">
        <v>2806</v>
      </c>
      <c r="E838" s="666" t="s">
        <v>2011</v>
      </c>
      <c r="F838" s="667" t="s">
        <v>2811</v>
      </c>
      <c r="G838" s="666" t="s">
        <v>1650</v>
      </c>
      <c r="H838" s="666" t="s">
        <v>2688</v>
      </c>
      <c r="I838" s="666" t="s">
        <v>2689</v>
      </c>
      <c r="J838" s="666" t="s">
        <v>2690</v>
      </c>
      <c r="K838" s="666" t="s">
        <v>2691</v>
      </c>
      <c r="L838" s="668">
        <v>12345.189999999999</v>
      </c>
      <c r="M838" s="668">
        <v>2.9999999999999996</v>
      </c>
      <c r="N838" s="669">
        <v>37035.569999999992</v>
      </c>
    </row>
    <row r="839" spans="1:14" ht="14.4" customHeight="1" x14ac:dyDescent="0.3">
      <c r="A839" s="664" t="s">
        <v>548</v>
      </c>
      <c r="B839" s="665" t="s">
        <v>549</v>
      </c>
      <c r="C839" s="666" t="s">
        <v>561</v>
      </c>
      <c r="D839" s="667" t="s">
        <v>2806</v>
      </c>
      <c r="E839" s="666" t="s">
        <v>2011</v>
      </c>
      <c r="F839" s="667" t="s">
        <v>2811</v>
      </c>
      <c r="G839" s="666" t="s">
        <v>1650</v>
      </c>
      <c r="H839" s="666" t="s">
        <v>2162</v>
      </c>
      <c r="I839" s="666" t="s">
        <v>2162</v>
      </c>
      <c r="J839" s="666" t="s">
        <v>2163</v>
      </c>
      <c r="K839" s="666" t="s">
        <v>2097</v>
      </c>
      <c r="L839" s="668">
        <v>34.659999999999997</v>
      </c>
      <c r="M839" s="668">
        <v>16</v>
      </c>
      <c r="N839" s="669">
        <v>554.55999999999995</v>
      </c>
    </row>
    <row r="840" spans="1:14" ht="14.4" customHeight="1" x14ac:dyDescent="0.3">
      <c r="A840" s="664" t="s">
        <v>548</v>
      </c>
      <c r="B840" s="665" t="s">
        <v>549</v>
      </c>
      <c r="C840" s="666" t="s">
        <v>561</v>
      </c>
      <c r="D840" s="667" t="s">
        <v>2806</v>
      </c>
      <c r="E840" s="666" t="s">
        <v>2011</v>
      </c>
      <c r="F840" s="667" t="s">
        <v>2811</v>
      </c>
      <c r="G840" s="666" t="s">
        <v>1650</v>
      </c>
      <c r="H840" s="666" t="s">
        <v>2164</v>
      </c>
      <c r="I840" s="666" t="s">
        <v>2164</v>
      </c>
      <c r="J840" s="666" t="s">
        <v>2165</v>
      </c>
      <c r="K840" s="666" t="s">
        <v>2166</v>
      </c>
      <c r="L840" s="668">
        <v>55.207110760810011</v>
      </c>
      <c r="M840" s="668">
        <v>111</v>
      </c>
      <c r="N840" s="669">
        <v>6127.9892944499115</v>
      </c>
    </row>
    <row r="841" spans="1:14" ht="14.4" customHeight="1" x14ac:dyDescent="0.3">
      <c r="A841" s="664" t="s">
        <v>548</v>
      </c>
      <c r="B841" s="665" t="s">
        <v>549</v>
      </c>
      <c r="C841" s="666" t="s">
        <v>561</v>
      </c>
      <c r="D841" s="667" t="s">
        <v>2806</v>
      </c>
      <c r="E841" s="666" t="s">
        <v>2011</v>
      </c>
      <c r="F841" s="667" t="s">
        <v>2811</v>
      </c>
      <c r="G841" s="666" t="s">
        <v>1650</v>
      </c>
      <c r="H841" s="666" t="s">
        <v>2167</v>
      </c>
      <c r="I841" s="666" t="s">
        <v>2167</v>
      </c>
      <c r="J841" s="666" t="s">
        <v>2168</v>
      </c>
      <c r="K841" s="666" t="s">
        <v>2091</v>
      </c>
      <c r="L841" s="668">
        <v>938.29999999999984</v>
      </c>
      <c r="M841" s="668">
        <v>20.2</v>
      </c>
      <c r="N841" s="669">
        <v>18953.659999999996</v>
      </c>
    </row>
    <row r="842" spans="1:14" ht="14.4" customHeight="1" x14ac:dyDescent="0.3">
      <c r="A842" s="664" t="s">
        <v>548</v>
      </c>
      <c r="B842" s="665" t="s">
        <v>549</v>
      </c>
      <c r="C842" s="666" t="s">
        <v>561</v>
      </c>
      <c r="D842" s="667" t="s">
        <v>2806</v>
      </c>
      <c r="E842" s="666" t="s">
        <v>2169</v>
      </c>
      <c r="F842" s="667" t="s">
        <v>2812</v>
      </c>
      <c r="G842" s="666"/>
      <c r="H842" s="666" t="s">
        <v>2692</v>
      </c>
      <c r="I842" s="666" t="s">
        <v>2693</v>
      </c>
      <c r="J842" s="666" t="s">
        <v>2694</v>
      </c>
      <c r="K842" s="666" t="s">
        <v>2201</v>
      </c>
      <c r="L842" s="668">
        <v>2825.2602812706423</v>
      </c>
      <c r="M842" s="668">
        <v>11</v>
      </c>
      <c r="N842" s="669">
        <v>31077.863093977063</v>
      </c>
    </row>
    <row r="843" spans="1:14" ht="14.4" customHeight="1" x14ac:dyDescent="0.3">
      <c r="A843" s="664" t="s">
        <v>548</v>
      </c>
      <c r="B843" s="665" t="s">
        <v>549</v>
      </c>
      <c r="C843" s="666" t="s">
        <v>561</v>
      </c>
      <c r="D843" s="667" t="s">
        <v>2806</v>
      </c>
      <c r="E843" s="666" t="s">
        <v>2169</v>
      </c>
      <c r="F843" s="667" t="s">
        <v>2812</v>
      </c>
      <c r="G843" s="666" t="s">
        <v>610</v>
      </c>
      <c r="H843" s="666" t="s">
        <v>2182</v>
      </c>
      <c r="I843" s="666" t="s">
        <v>2183</v>
      </c>
      <c r="J843" s="666" t="s">
        <v>2184</v>
      </c>
      <c r="K843" s="666" t="s">
        <v>2185</v>
      </c>
      <c r="L843" s="668">
        <v>101.00999999999995</v>
      </c>
      <c r="M843" s="668">
        <v>2</v>
      </c>
      <c r="N843" s="669">
        <v>202.0199999999999</v>
      </c>
    </row>
    <row r="844" spans="1:14" ht="14.4" customHeight="1" x14ac:dyDescent="0.3">
      <c r="A844" s="664" t="s">
        <v>548</v>
      </c>
      <c r="B844" s="665" t="s">
        <v>549</v>
      </c>
      <c r="C844" s="666" t="s">
        <v>561</v>
      </c>
      <c r="D844" s="667" t="s">
        <v>2806</v>
      </c>
      <c r="E844" s="666" t="s">
        <v>2169</v>
      </c>
      <c r="F844" s="667" t="s">
        <v>2812</v>
      </c>
      <c r="G844" s="666" t="s">
        <v>610</v>
      </c>
      <c r="H844" s="666" t="s">
        <v>2695</v>
      </c>
      <c r="I844" s="666" t="s">
        <v>2696</v>
      </c>
      <c r="J844" s="666" t="s">
        <v>2697</v>
      </c>
      <c r="K844" s="666" t="s">
        <v>2698</v>
      </c>
      <c r="L844" s="668">
        <v>4950</v>
      </c>
      <c r="M844" s="668">
        <v>4</v>
      </c>
      <c r="N844" s="669">
        <v>19800</v>
      </c>
    </row>
    <row r="845" spans="1:14" ht="14.4" customHeight="1" x14ac:dyDescent="0.3">
      <c r="A845" s="664" t="s">
        <v>548</v>
      </c>
      <c r="B845" s="665" t="s">
        <v>549</v>
      </c>
      <c r="C845" s="666" t="s">
        <v>561</v>
      </c>
      <c r="D845" s="667" t="s">
        <v>2806</v>
      </c>
      <c r="E845" s="666" t="s">
        <v>2169</v>
      </c>
      <c r="F845" s="667" t="s">
        <v>2812</v>
      </c>
      <c r="G845" s="666" t="s">
        <v>1650</v>
      </c>
      <c r="H845" s="666" t="s">
        <v>2193</v>
      </c>
      <c r="I845" s="666" t="s">
        <v>2193</v>
      </c>
      <c r="J845" s="666" t="s">
        <v>2194</v>
      </c>
      <c r="K845" s="666" t="s">
        <v>2195</v>
      </c>
      <c r="L845" s="668">
        <v>159.5</v>
      </c>
      <c r="M845" s="668">
        <v>16.899999999999999</v>
      </c>
      <c r="N845" s="669">
        <v>2695.5499999999997</v>
      </c>
    </row>
    <row r="846" spans="1:14" ht="14.4" customHeight="1" x14ac:dyDescent="0.3">
      <c r="A846" s="664" t="s">
        <v>548</v>
      </c>
      <c r="B846" s="665" t="s">
        <v>549</v>
      </c>
      <c r="C846" s="666" t="s">
        <v>561</v>
      </c>
      <c r="D846" s="667" t="s">
        <v>2806</v>
      </c>
      <c r="E846" s="666" t="s">
        <v>2169</v>
      </c>
      <c r="F846" s="667" t="s">
        <v>2812</v>
      </c>
      <c r="G846" s="666" t="s">
        <v>1650</v>
      </c>
      <c r="H846" s="666" t="s">
        <v>2699</v>
      </c>
      <c r="I846" s="666" t="s">
        <v>2699</v>
      </c>
      <c r="J846" s="666" t="s">
        <v>2194</v>
      </c>
      <c r="K846" s="666" t="s">
        <v>2700</v>
      </c>
      <c r="L846" s="668">
        <v>308</v>
      </c>
      <c r="M846" s="668">
        <v>0.79999999999999993</v>
      </c>
      <c r="N846" s="669">
        <v>246.39999999999998</v>
      </c>
    </row>
    <row r="847" spans="1:14" ht="14.4" customHeight="1" x14ac:dyDescent="0.3">
      <c r="A847" s="664" t="s">
        <v>548</v>
      </c>
      <c r="B847" s="665" t="s">
        <v>549</v>
      </c>
      <c r="C847" s="666" t="s">
        <v>561</v>
      </c>
      <c r="D847" s="667" t="s">
        <v>2806</v>
      </c>
      <c r="E847" s="666" t="s">
        <v>2169</v>
      </c>
      <c r="F847" s="667" t="s">
        <v>2812</v>
      </c>
      <c r="G847" s="666" t="s">
        <v>1650</v>
      </c>
      <c r="H847" s="666" t="s">
        <v>2199</v>
      </c>
      <c r="I847" s="666" t="s">
        <v>2199</v>
      </c>
      <c r="J847" s="666" t="s">
        <v>2200</v>
      </c>
      <c r="K847" s="666" t="s">
        <v>2201</v>
      </c>
      <c r="L847" s="668">
        <v>493.46000000000004</v>
      </c>
      <c r="M847" s="668">
        <v>12</v>
      </c>
      <c r="N847" s="669">
        <v>5921.52</v>
      </c>
    </row>
    <row r="848" spans="1:14" ht="14.4" customHeight="1" x14ac:dyDescent="0.3">
      <c r="A848" s="664" t="s">
        <v>548</v>
      </c>
      <c r="B848" s="665" t="s">
        <v>549</v>
      </c>
      <c r="C848" s="666" t="s">
        <v>561</v>
      </c>
      <c r="D848" s="667" t="s">
        <v>2806</v>
      </c>
      <c r="E848" s="666" t="s">
        <v>2202</v>
      </c>
      <c r="F848" s="667" t="s">
        <v>2813</v>
      </c>
      <c r="G848" s="666"/>
      <c r="H848" s="666"/>
      <c r="I848" s="666" t="s">
        <v>2701</v>
      </c>
      <c r="J848" s="666" t="s">
        <v>2702</v>
      </c>
      <c r="K848" s="666"/>
      <c r="L848" s="668">
        <v>8593.3097916666666</v>
      </c>
      <c r="M848" s="668">
        <v>48</v>
      </c>
      <c r="N848" s="669">
        <v>412478.87</v>
      </c>
    </row>
    <row r="849" spans="1:14" ht="14.4" customHeight="1" x14ac:dyDescent="0.3">
      <c r="A849" s="664" t="s">
        <v>548</v>
      </c>
      <c r="B849" s="665" t="s">
        <v>549</v>
      </c>
      <c r="C849" s="666" t="s">
        <v>561</v>
      </c>
      <c r="D849" s="667" t="s">
        <v>2806</v>
      </c>
      <c r="E849" s="666" t="s">
        <v>2202</v>
      </c>
      <c r="F849" s="667" t="s">
        <v>2813</v>
      </c>
      <c r="G849" s="666"/>
      <c r="H849" s="666"/>
      <c r="I849" s="666" t="s">
        <v>2703</v>
      </c>
      <c r="J849" s="666" t="s">
        <v>2704</v>
      </c>
      <c r="K849" s="666" t="s">
        <v>2705</v>
      </c>
      <c r="L849" s="668">
        <v>1287</v>
      </c>
      <c r="M849" s="668">
        <v>371</v>
      </c>
      <c r="N849" s="669">
        <v>477477</v>
      </c>
    </row>
    <row r="850" spans="1:14" ht="14.4" customHeight="1" x14ac:dyDescent="0.3">
      <c r="A850" s="664" t="s">
        <v>548</v>
      </c>
      <c r="B850" s="665" t="s">
        <v>549</v>
      </c>
      <c r="C850" s="666" t="s">
        <v>561</v>
      </c>
      <c r="D850" s="667" t="s">
        <v>2806</v>
      </c>
      <c r="E850" s="666" t="s">
        <v>2202</v>
      </c>
      <c r="F850" s="667" t="s">
        <v>2813</v>
      </c>
      <c r="G850" s="666"/>
      <c r="H850" s="666"/>
      <c r="I850" s="666" t="s">
        <v>2706</v>
      </c>
      <c r="J850" s="666" t="s">
        <v>2707</v>
      </c>
      <c r="K850" s="666"/>
      <c r="L850" s="668">
        <v>4305.3999999999996</v>
      </c>
      <c r="M850" s="668">
        <v>29</v>
      </c>
      <c r="N850" s="669">
        <v>124856.59999999999</v>
      </c>
    </row>
    <row r="851" spans="1:14" ht="14.4" customHeight="1" x14ac:dyDescent="0.3">
      <c r="A851" s="664" t="s">
        <v>548</v>
      </c>
      <c r="B851" s="665" t="s">
        <v>549</v>
      </c>
      <c r="C851" s="666" t="s">
        <v>561</v>
      </c>
      <c r="D851" s="667" t="s">
        <v>2806</v>
      </c>
      <c r="E851" s="666" t="s">
        <v>2202</v>
      </c>
      <c r="F851" s="667" t="s">
        <v>2813</v>
      </c>
      <c r="G851" s="666"/>
      <c r="H851" s="666"/>
      <c r="I851" s="666" t="s">
        <v>2708</v>
      </c>
      <c r="J851" s="666" t="s">
        <v>2709</v>
      </c>
      <c r="K851" s="666"/>
      <c r="L851" s="668">
        <v>2945.8000000000006</v>
      </c>
      <c r="M851" s="668">
        <v>27</v>
      </c>
      <c r="N851" s="669">
        <v>79536.60000000002</v>
      </c>
    </row>
    <row r="852" spans="1:14" ht="14.4" customHeight="1" x14ac:dyDescent="0.3">
      <c r="A852" s="664" t="s">
        <v>548</v>
      </c>
      <c r="B852" s="665" t="s">
        <v>549</v>
      </c>
      <c r="C852" s="666" t="s">
        <v>561</v>
      </c>
      <c r="D852" s="667" t="s">
        <v>2806</v>
      </c>
      <c r="E852" s="666" t="s">
        <v>2205</v>
      </c>
      <c r="F852" s="667" t="s">
        <v>2814</v>
      </c>
      <c r="G852" s="666" t="s">
        <v>610</v>
      </c>
      <c r="H852" s="666" t="s">
        <v>2710</v>
      </c>
      <c r="I852" s="666" t="s">
        <v>2711</v>
      </c>
      <c r="J852" s="666" t="s">
        <v>2712</v>
      </c>
      <c r="K852" s="666" t="s">
        <v>2345</v>
      </c>
      <c r="L852" s="668">
        <v>301.6035714285714</v>
      </c>
      <c r="M852" s="668">
        <v>28</v>
      </c>
      <c r="N852" s="669">
        <v>8444.9</v>
      </c>
    </row>
    <row r="853" spans="1:14" ht="14.4" customHeight="1" x14ac:dyDescent="0.3">
      <c r="A853" s="664" t="s">
        <v>548</v>
      </c>
      <c r="B853" s="665" t="s">
        <v>549</v>
      </c>
      <c r="C853" s="666" t="s">
        <v>561</v>
      </c>
      <c r="D853" s="667" t="s">
        <v>2806</v>
      </c>
      <c r="E853" s="666" t="s">
        <v>2205</v>
      </c>
      <c r="F853" s="667" t="s">
        <v>2814</v>
      </c>
      <c r="G853" s="666" t="s">
        <v>610</v>
      </c>
      <c r="H853" s="666" t="s">
        <v>2213</v>
      </c>
      <c r="I853" s="666" t="s">
        <v>2214</v>
      </c>
      <c r="J853" s="666" t="s">
        <v>2215</v>
      </c>
      <c r="K853" s="666" t="s">
        <v>2216</v>
      </c>
      <c r="L853" s="668">
        <v>2719.1999999999994</v>
      </c>
      <c r="M853" s="668">
        <v>42</v>
      </c>
      <c r="N853" s="669">
        <v>114206.39999999997</v>
      </c>
    </row>
    <row r="854" spans="1:14" ht="14.4" customHeight="1" x14ac:dyDescent="0.3">
      <c r="A854" s="664" t="s">
        <v>548</v>
      </c>
      <c r="B854" s="665" t="s">
        <v>549</v>
      </c>
      <c r="C854" s="666" t="s">
        <v>561</v>
      </c>
      <c r="D854" s="667" t="s">
        <v>2806</v>
      </c>
      <c r="E854" s="666" t="s">
        <v>2205</v>
      </c>
      <c r="F854" s="667" t="s">
        <v>2814</v>
      </c>
      <c r="G854" s="666" t="s">
        <v>610</v>
      </c>
      <c r="H854" s="666" t="s">
        <v>2713</v>
      </c>
      <c r="I854" s="666" t="s">
        <v>2713</v>
      </c>
      <c r="J854" s="666" t="s">
        <v>2714</v>
      </c>
      <c r="K854" s="666" t="s">
        <v>2715</v>
      </c>
      <c r="L854" s="668">
        <v>3432.2</v>
      </c>
      <c r="M854" s="668">
        <v>5</v>
      </c>
      <c r="N854" s="669">
        <v>17161</v>
      </c>
    </row>
    <row r="855" spans="1:14" ht="14.4" customHeight="1" x14ac:dyDescent="0.3">
      <c r="A855" s="664" t="s">
        <v>548</v>
      </c>
      <c r="B855" s="665" t="s">
        <v>549</v>
      </c>
      <c r="C855" s="666" t="s">
        <v>561</v>
      </c>
      <c r="D855" s="667" t="s">
        <v>2806</v>
      </c>
      <c r="E855" s="666" t="s">
        <v>2205</v>
      </c>
      <c r="F855" s="667" t="s">
        <v>2814</v>
      </c>
      <c r="G855" s="666" t="s">
        <v>610</v>
      </c>
      <c r="H855" s="666" t="s">
        <v>2716</v>
      </c>
      <c r="I855" s="666" t="s">
        <v>2717</v>
      </c>
      <c r="J855" s="666" t="s">
        <v>2718</v>
      </c>
      <c r="K855" s="666" t="s">
        <v>2715</v>
      </c>
      <c r="L855" s="668">
        <v>1680.5800000000002</v>
      </c>
      <c r="M855" s="668">
        <v>4</v>
      </c>
      <c r="N855" s="669">
        <v>6722.3200000000006</v>
      </c>
    </row>
    <row r="856" spans="1:14" ht="14.4" customHeight="1" x14ac:dyDescent="0.3">
      <c r="A856" s="664" t="s">
        <v>548</v>
      </c>
      <c r="B856" s="665" t="s">
        <v>549</v>
      </c>
      <c r="C856" s="666" t="s">
        <v>561</v>
      </c>
      <c r="D856" s="667" t="s">
        <v>2806</v>
      </c>
      <c r="E856" s="666" t="s">
        <v>2205</v>
      </c>
      <c r="F856" s="667" t="s">
        <v>2814</v>
      </c>
      <c r="G856" s="666" t="s">
        <v>610</v>
      </c>
      <c r="H856" s="666" t="s">
        <v>2719</v>
      </c>
      <c r="I856" s="666" t="s">
        <v>2720</v>
      </c>
      <c r="J856" s="666" t="s">
        <v>2721</v>
      </c>
      <c r="K856" s="666" t="s">
        <v>2715</v>
      </c>
      <c r="L856" s="668">
        <v>1329.4603031165304</v>
      </c>
      <c r="M856" s="668">
        <v>62</v>
      </c>
      <c r="N856" s="669">
        <v>82426.538793224885</v>
      </c>
    </row>
    <row r="857" spans="1:14" ht="14.4" customHeight="1" x14ac:dyDescent="0.3">
      <c r="A857" s="664" t="s">
        <v>548</v>
      </c>
      <c r="B857" s="665" t="s">
        <v>549</v>
      </c>
      <c r="C857" s="666" t="s">
        <v>561</v>
      </c>
      <c r="D857" s="667" t="s">
        <v>2806</v>
      </c>
      <c r="E857" s="666" t="s">
        <v>2205</v>
      </c>
      <c r="F857" s="667" t="s">
        <v>2814</v>
      </c>
      <c r="G857" s="666" t="s">
        <v>610</v>
      </c>
      <c r="H857" s="666" t="s">
        <v>2722</v>
      </c>
      <c r="I857" s="666" t="s">
        <v>2723</v>
      </c>
      <c r="J857" s="666" t="s">
        <v>2724</v>
      </c>
      <c r="K857" s="666" t="s">
        <v>2725</v>
      </c>
      <c r="L857" s="668">
        <v>2062.5</v>
      </c>
      <c r="M857" s="668">
        <v>1</v>
      </c>
      <c r="N857" s="669">
        <v>2062.5</v>
      </c>
    </row>
    <row r="858" spans="1:14" ht="14.4" customHeight="1" x14ac:dyDescent="0.3">
      <c r="A858" s="664" t="s">
        <v>548</v>
      </c>
      <c r="B858" s="665" t="s">
        <v>549</v>
      </c>
      <c r="C858" s="666" t="s">
        <v>561</v>
      </c>
      <c r="D858" s="667" t="s">
        <v>2806</v>
      </c>
      <c r="E858" s="666" t="s">
        <v>2205</v>
      </c>
      <c r="F858" s="667" t="s">
        <v>2814</v>
      </c>
      <c r="G858" s="666" t="s">
        <v>610</v>
      </c>
      <c r="H858" s="666" t="s">
        <v>2221</v>
      </c>
      <c r="I858" s="666" t="s">
        <v>2221</v>
      </c>
      <c r="J858" s="666" t="s">
        <v>2222</v>
      </c>
      <c r="K858" s="666" t="s">
        <v>2223</v>
      </c>
      <c r="L858" s="668">
        <v>3524.8399999999988</v>
      </c>
      <c r="M858" s="668">
        <v>56</v>
      </c>
      <c r="N858" s="669">
        <v>197391.03999999992</v>
      </c>
    </row>
    <row r="859" spans="1:14" ht="14.4" customHeight="1" x14ac:dyDescent="0.3">
      <c r="A859" s="664" t="s">
        <v>548</v>
      </c>
      <c r="B859" s="665" t="s">
        <v>549</v>
      </c>
      <c r="C859" s="666" t="s">
        <v>561</v>
      </c>
      <c r="D859" s="667" t="s">
        <v>2806</v>
      </c>
      <c r="E859" s="666" t="s">
        <v>2205</v>
      </c>
      <c r="F859" s="667" t="s">
        <v>2814</v>
      </c>
      <c r="G859" s="666" t="s">
        <v>610</v>
      </c>
      <c r="H859" s="666" t="s">
        <v>2726</v>
      </c>
      <c r="I859" s="666" t="s">
        <v>2726</v>
      </c>
      <c r="J859" s="666" t="s">
        <v>2222</v>
      </c>
      <c r="K859" s="666" t="s">
        <v>2727</v>
      </c>
      <c r="L859" s="668">
        <v>5286.6</v>
      </c>
      <c r="M859" s="668">
        <v>1</v>
      </c>
      <c r="N859" s="669">
        <v>5286.6</v>
      </c>
    </row>
    <row r="860" spans="1:14" ht="14.4" customHeight="1" x14ac:dyDescent="0.3">
      <c r="A860" s="664" t="s">
        <v>548</v>
      </c>
      <c r="B860" s="665" t="s">
        <v>549</v>
      </c>
      <c r="C860" s="666" t="s">
        <v>561</v>
      </c>
      <c r="D860" s="667" t="s">
        <v>2806</v>
      </c>
      <c r="E860" s="666" t="s">
        <v>2205</v>
      </c>
      <c r="F860" s="667" t="s">
        <v>2814</v>
      </c>
      <c r="G860" s="666" t="s">
        <v>610</v>
      </c>
      <c r="H860" s="666" t="s">
        <v>2728</v>
      </c>
      <c r="I860" s="666" t="s">
        <v>2729</v>
      </c>
      <c r="J860" s="666" t="s">
        <v>2730</v>
      </c>
      <c r="K860" s="666" t="s">
        <v>2731</v>
      </c>
      <c r="L860" s="668">
        <v>2221.3398585555256</v>
      </c>
      <c r="M860" s="668">
        <v>1</v>
      </c>
      <c r="N860" s="669">
        <v>2221.3398585555256</v>
      </c>
    </row>
    <row r="861" spans="1:14" ht="14.4" customHeight="1" x14ac:dyDescent="0.3">
      <c r="A861" s="664" t="s">
        <v>548</v>
      </c>
      <c r="B861" s="665" t="s">
        <v>549</v>
      </c>
      <c r="C861" s="666" t="s">
        <v>564</v>
      </c>
      <c r="D861" s="667" t="s">
        <v>2807</v>
      </c>
      <c r="E861" s="666" t="s">
        <v>567</v>
      </c>
      <c r="F861" s="667" t="s">
        <v>2808</v>
      </c>
      <c r="G861" s="666"/>
      <c r="H861" s="666" t="s">
        <v>568</v>
      </c>
      <c r="I861" s="666" t="s">
        <v>569</v>
      </c>
      <c r="J861" s="666" t="s">
        <v>570</v>
      </c>
      <c r="K861" s="666" t="s">
        <v>571</v>
      </c>
      <c r="L861" s="668">
        <v>95.65</v>
      </c>
      <c r="M861" s="668">
        <v>5</v>
      </c>
      <c r="N861" s="669">
        <v>478.25000000000006</v>
      </c>
    </row>
    <row r="862" spans="1:14" ht="14.4" customHeight="1" x14ac:dyDescent="0.3">
      <c r="A862" s="664" t="s">
        <v>548</v>
      </c>
      <c r="B862" s="665" t="s">
        <v>549</v>
      </c>
      <c r="C862" s="666" t="s">
        <v>564</v>
      </c>
      <c r="D862" s="667" t="s">
        <v>2807</v>
      </c>
      <c r="E862" s="666" t="s">
        <v>567</v>
      </c>
      <c r="F862" s="667" t="s">
        <v>2808</v>
      </c>
      <c r="G862" s="666"/>
      <c r="H862" s="666" t="s">
        <v>599</v>
      </c>
      <c r="I862" s="666" t="s">
        <v>600</v>
      </c>
      <c r="J862" s="666" t="s">
        <v>601</v>
      </c>
      <c r="K862" s="666" t="s">
        <v>602</v>
      </c>
      <c r="L862" s="668">
        <v>129.0474975868004</v>
      </c>
      <c r="M862" s="668">
        <v>31</v>
      </c>
      <c r="N862" s="669">
        <v>4000.4724251908124</v>
      </c>
    </row>
    <row r="863" spans="1:14" ht="14.4" customHeight="1" x14ac:dyDescent="0.3">
      <c r="A863" s="664" t="s">
        <v>548</v>
      </c>
      <c r="B863" s="665" t="s">
        <v>549</v>
      </c>
      <c r="C863" s="666" t="s">
        <v>564</v>
      </c>
      <c r="D863" s="667" t="s">
        <v>2807</v>
      </c>
      <c r="E863" s="666" t="s">
        <v>567</v>
      </c>
      <c r="F863" s="667" t="s">
        <v>2808</v>
      </c>
      <c r="G863" s="666"/>
      <c r="H863" s="666" t="s">
        <v>2239</v>
      </c>
      <c r="I863" s="666" t="s">
        <v>2240</v>
      </c>
      <c r="J863" s="666" t="s">
        <v>570</v>
      </c>
      <c r="K863" s="666" t="s">
        <v>2241</v>
      </c>
      <c r="L863" s="668">
        <v>102.65000380917355</v>
      </c>
      <c r="M863" s="668">
        <v>88</v>
      </c>
      <c r="N863" s="669">
        <v>9033.2003352072734</v>
      </c>
    </row>
    <row r="864" spans="1:14" ht="14.4" customHeight="1" x14ac:dyDescent="0.3">
      <c r="A864" s="664" t="s">
        <v>548</v>
      </c>
      <c r="B864" s="665" t="s">
        <v>549</v>
      </c>
      <c r="C864" s="666" t="s">
        <v>564</v>
      </c>
      <c r="D864" s="667" t="s">
        <v>2807</v>
      </c>
      <c r="E864" s="666" t="s">
        <v>567</v>
      </c>
      <c r="F864" s="667" t="s">
        <v>2808</v>
      </c>
      <c r="G864" s="666" t="s">
        <v>610</v>
      </c>
      <c r="H864" s="666" t="s">
        <v>611</v>
      </c>
      <c r="I864" s="666" t="s">
        <v>611</v>
      </c>
      <c r="J864" s="666" t="s">
        <v>612</v>
      </c>
      <c r="K864" s="666" t="s">
        <v>613</v>
      </c>
      <c r="L864" s="668">
        <v>171.59980729797172</v>
      </c>
      <c r="M864" s="668">
        <v>55</v>
      </c>
      <c r="N864" s="669">
        <v>9437.9894013884441</v>
      </c>
    </row>
    <row r="865" spans="1:14" ht="14.4" customHeight="1" x14ac:dyDescent="0.3">
      <c r="A865" s="664" t="s">
        <v>548</v>
      </c>
      <c r="B865" s="665" t="s">
        <v>549</v>
      </c>
      <c r="C865" s="666" t="s">
        <v>564</v>
      </c>
      <c r="D865" s="667" t="s">
        <v>2807</v>
      </c>
      <c r="E865" s="666" t="s">
        <v>567</v>
      </c>
      <c r="F865" s="667" t="s">
        <v>2808</v>
      </c>
      <c r="G865" s="666" t="s">
        <v>610</v>
      </c>
      <c r="H865" s="666" t="s">
        <v>619</v>
      </c>
      <c r="I865" s="666" t="s">
        <v>619</v>
      </c>
      <c r="J865" s="666" t="s">
        <v>618</v>
      </c>
      <c r="K865" s="666" t="s">
        <v>620</v>
      </c>
      <c r="L865" s="668">
        <v>126.5000005707353</v>
      </c>
      <c r="M865" s="668">
        <v>46</v>
      </c>
      <c r="N865" s="669">
        <v>5819.0000262538233</v>
      </c>
    </row>
    <row r="866" spans="1:14" ht="14.4" customHeight="1" x14ac:dyDescent="0.3">
      <c r="A866" s="664" t="s">
        <v>548</v>
      </c>
      <c r="B866" s="665" t="s">
        <v>549</v>
      </c>
      <c r="C866" s="666" t="s">
        <v>564</v>
      </c>
      <c r="D866" s="667" t="s">
        <v>2807</v>
      </c>
      <c r="E866" s="666" t="s">
        <v>567</v>
      </c>
      <c r="F866" s="667" t="s">
        <v>2808</v>
      </c>
      <c r="G866" s="666" t="s">
        <v>610</v>
      </c>
      <c r="H866" s="666" t="s">
        <v>628</v>
      </c>
      <c r="I866" s="666" t="s">
        <v>628</v>
      </c>
      <c r="J866" s="666" t="s">
        <v>612</v>
      </c>
      <c r="K866" s="666" t="s">
        <v>629</v>
      </c>
      <c r="L866" s="668">
        <v>93.5</v>
      </c>
      <c r="M866" s="668">
        <v>69</v>
      </c>
      <c r="N866" s="669">
        <v>6451.5</v>
      </c>
    </row>
    <row r="867" spans="1:14" ht="14.4" customHeight="1" x14ac:dyDescent="0.3">
      <c r="A867" s="664" t="s">
        <v>548</v>
      </c>
      <c r="B867" s="665" t="s">
        <v>549</v>
      </c>
      <c r="C867" s="666" t="s">
        <v>564</v>
      </c>
      <c r="D867" s="667" t="s">
        <v>2807</v>
      </c>
      <c r="E867" s="666" t="s">
        <v>567</v>
      </c>
      <c r="F867" s="667" t="s">
        <v>2808</v>
      </c>
      <c r="G867" s="666" t="s">
        <v>610</v>
      </c>
      <c r="H867" s="666" t="s">
        <v>638</v>
      </c>
      <c r="I867" s="666" t="s">
        <v>639</v>
      </c>
      <c r="J867" s="666" t="s">
        <v>640</v>
      </c>
      <c r="K867" s="666" t="s">
        <v>641</v>
      </c>
      <c r="L867" s="668">
        <v>87.064000000000021</v>
      </c>
      <c r="M867" s="668">
        <v>50</v>
      </c>
      <c r="N867" s="669">
        <v>4353.2000000000007</v>
      </c>
    </row>
    <row r="868" spans="1:14" ht="14.4" customHeight="1" x14ac:dyDescent="0.3">
      <c r="A868" s="664" t="s">
        <v>548</v>
      </c>
      <c r="B868" s="665" t="s">
        <v>549</v>
      </c>
      <c r="C868" s="666" t="s">
        <v>564</v>
      </c>
      <c r="D868" s="667" t="s">
        <v>2807</v>
      </c>
      <c r="E868" s="666" t="s">
        <v>567</v>
      </c>
      <c r="F868" s="667" t="s">
        <v>2808</v>
      </c>
      <c r="G868" s="666" t="s">
        <v>610</v>
      </c>
      <c r="H868" s="666" t="s">
        <v>646</v>
      </c>
      <c r="I868" s="666" t="s">
        <v>647</v>
      </c>
      <c r="J868" s="666" t="s">
        <v>644</v>
      </c>
      <c r="K868" s="666" t="s">
        <v>648</v>
      </c>
      <c r="L868" s="668">
        <v>100.76000000000003</v>
      </c>
      <c r="M868" s="668">
        <v>43</v>
      </c>
      <c r="N868" s="669">
        <v>4332.6800000000012</v>
      </c>
    </row>
    <row r="869" spans="1:14" ht="14.4" customHeight="1" x14ac:dyDescent="0.3">
      <c r="A869" s="664" t="s">
        <v>548</v>
      </c>
      <c r="B869" s="665" t="s">
        <v>549</v>
      </c>
      <c r="C869" s="666" t="s">
        <v>564</v>
      </c>
      <c r="D869" s="667" t="s">
        <v>2807</v>
      </c>
      <c r="E869" s="666" t="s">
        <v>567</v>
      </c>
      <c r="F869" s="667" t="s">
        <v>2808</v>
      </c>
      <c r="G869" s="666" t="s">
        <v>610</v>
      </c>
      <c r="H869" s="666" t="s">
        <v>649</v>
      </c>
      <c r="I869" s="666" t="s">
        <v>650</v>
      </c>
      <c r="J869" s="666" t="s">
        <v>651</v>
      </c>
      <c r="K869" s="666" t="s">
        <v>652</v>
      </c>
      <c r="L869" s="668">
        <v>167.61</v>
      </c>
      <c r="M869" s="668">
        <v>4</v>
      </c>
      <c r="N869" s="669">
        <v>670.44</v>
      </c>
    </row>
    <row r="870" spans="1:14" ht="14.4" customHeight="1" x14ac:dyDescent="0.3">
      <c r="A870" s="664" t="s">
        <v>548</v>
      </c>
      <c r="B870" s="665" t="s">
        <v>549</v>
      </c>
      <c r="C870" s="666" t="s">
        <v>564</v>
      </c>
      <c r="D870" s="667" t="s">
        <v>2807</v>
      </c>
      <c r="E870" s="666" t="s">
        <v>567</v>
      </c>
      <c r="F870" s="667" t="s">
        <v>2808</v>
      </c>
      <c r="G870" s="666" t="s">
        <v>610</v>
      </c>
      <c r="H870" s="666" t="s">
        <v>653</v>
      </c>
      <c r="I870" s="666" t="s">
        <v>654</v>
      </c>
      <c r="J870" s="666" t="s">
        <v>655</v>
      </c>
      <c r="K870" s="666" t="s">
        <v>656</v>
      </c>
      <c r="L870" s="668">
        <v>64.539999999999978</v>
      </c>
      <c r="M870" s="668">
        <v>3</v>
      </c>
      <c r="N870" s="669">
        <v>193.61999999999995</v>
      </c>
    </row>
    <row r="871" spans="1:14" ht="14.4" customHeight="1" x14ac:dyDescent="0.3">
      <c r="A871" s="664" t="s">
        <v>548</v>
      </c>
      <c r="B871" s="665" t="s">
        <v>549</v>
      </c>
      <c r="C871" s="666" t="s">
        <v>564</v>
      </c>
      <c r="D871" s="667" t="s">
        <v>2807</v>
      </c>
      <c r="E871" s="666" t="s">
        <v>567</v>
      </c>
      <c r="F871" s="667" t="s">
        <v>2808</v>
      </c>
      <c r="G871" s="666" t="s">
        <v>610</v>
      </c>
      <c r="H871" s="666" t="s">
        <v>661</v>
      </c>
      <c r="I871" s="666" t="s">
        <v>662</v>
      </c>
      <c r="J871" s="666" t="s">
        <v>663</v>
      </c>
      <c r="K871" s="666" t="s">
        <v>664</v>
      </c>
      <c r="L871" s="668">
        <v>73.252746148269267</v>
      </c>
      <c r="M871" s="668">
        <v>13</v>
      </c>
      <c r="N871" s="669">
        <v>952.28569992750045</v>
      </c>
    </row>
    <row r="872" spans="1:14" ht="14.4" customHeight="1" x14ac:dyDescent="0.3">
      <c r="A872" s="664" t="s">
        <v>548</v>
      </c>
      <c r="B872" s="665" t="s">
        <v>549</v>
      </c>
      <c r="C872" s="666" t="s">
        <v>564</v>
      </c>
      <c r="D872" s="667" t="s">
        <v>2807</v>
      </c>
      <c r="E872" s="666" t="s">
        <v>567</v>
      </c>
      <c r="F872" s="667" t="s">
        <v>2808</v>
      </c>
      <c r="G872" s="666" t="s">
        <v>610</v>
      </c>
      <c r="H872" s="666" t="s">
        <v>681</v>
      </c>
      <c r="I872" s="666" t="s">
        <v>682</v>
      </c>
      <c r="J872" s="666" t="s">
        <v>683</v>
      </c>
      <c r="K872" s="666" t="s">
        <v>684</v>
      </c>
      <c r="L872" s="668">
        <v>27.75</v>
      </c>
      <c r="M872" s="668">
        <v>15</v>
      </c>
      <c r="N872" s="669">
        <v>416.25</v>
      </c>
    </row>
    <row r="873" spans="1:14" ht="14.4" customHeight="1" x14ac:dyDescent="0.3">
      <c r="A873" s="664" t="s">
        <v>548</v>
      </c>
      <c r="B873" s="665" t="s">
        <v>549</v>
      </c>
      <c r="C873" s="666" t="s">
        <v>564</v>
      </c>
      <c r="D873" s="667" t="s">
        <v>2807</v>
      </c>
      <c r="E873" s="666" t="s">
        <v>567</v>
      </c>
      <c r="F873" s="667" t="s">
        <v>2808</v>
      </c>
      <c r="G873" s="666" t="s">
        <v>610</v>
      </c>
      <c r="H873" s="666" t="s">
        <v>2732</v>
      </c>
      <c r="I873" s="666" t="s">
        <v>2733</v>
      </c>
      <c r="J873" s="666" t="s">
        <v>2734</v>
      </c>
      <c r="K873" s="666" t="s">
        <v>2735</v>
      </c>
      <c r="L873" s="668">
        <v>115.94000000000005</v>
      </c>
      <c r="M873" s="668">
        <v>21</v>
      </c>
      <c r="N873" s="669">
        <v>2434.7400000000011</v>
      </c>
    </row>
    <row r="874" spans="1:14" ht="14.4" customHeight="1" x14ac:dyDescent="0.3">
      <c r="A874" s="664" t="s">
        <v>548</v>
      </c>
      <c r="B874" s="665" t="s">
        <v>549</v>
      </c>
      <c r="C874" s="666" t="s">
        <v>564</v>
      </c>
      <c r="D874" s="667" t="s">
        <v>2807</v>
      </c>
      <c r="E874" s="666" t="s">
        <v>567</v>
      </c>
      <c r="F874" s="667" t="s">
        <v>2808</v>
      </c>
      <c r="G874" s="666" t="s">
        <v>610</v>
      </c>
      <c r="H874" s="666" t="s">
        <v>730</v>
      </c>
      <c r="I874" s="666" t="s">
        <v>731</v>
      </c>
      <c r="J874" s="666" t="s">
        <v>732</v>
      </c>
      <c r="K874" s="666" t="s">
        <v>733</v>
      </c>
      <c r="L874" s="668">
        <v>353.62998678064196</v>
      </c>
      <c r="M874" s="668">
        <v>4</v>
      </c>
      <c r="N874" s="669">
        <v>1414.5199471225678</v>
      </c>
    </row>
    <row r="875" spans="1:14" ht="14.4" customHeight="1" x14ac:dyDescent="0.3">
      <c r="A875" s="664" t="s">
        <v>548</v>
      </c>
      <c r="B875" s="665" t="s">
        <v>549</v>
      </c>
      <c r="C875" s="666" t="s">
        <v>564</v>
      </c>
      <c r="D875" s="667" t="s">
        <v>2807</v>
      </c>
      <c r="E875" s="666" t="s">
        <v>567</v>
      </c>
      <c r="F875" s="667" t="s">
        <v>2808</v>
      </c>
      <c r="G875" s="666" t="s">
        <v>610</v>
      </c>
      <c r="H875" s="666" t="s">
        <v>2736</v>
      </c>
      <c r="I875" s="666" t="s">
        <v>2737</v>
      </c>
      <c r="J875" s="666" t="s">
        <v>2738</v>
      </c>
      <c r="K875" s="666" t="s">
        <v>2739</v>
      </c>
      <c r="L875" s="668">
        <v>239.79999999999998</v>
      </c>
      <c r="M875" s="668">
        <v>1</v>
      </c>
      <c r="N875" s="669">
        <v>239.79999999999998</v>
      </c>
    </row>
    <row r="876" spans="1:14" ht="14.4" customHeight="1" x14ac:dyDescent="0.3">
      <c r="A876" s="664" t="s">
        <v>548</v>
      </c>
      <c r="B876" s="665" t="s">
        <v>549</v>
      </c>
      <c r="C876" s="666" t="s">
        <v>564</v>
      </c>
      <c r="D876" s="667" t="s">
        <v>2807</v>
      </c>
      <c r="E876" s="666" t="s">
        <v>567</v>
      </c>
      <c r="F876" s="667" t="s">
        <v>2808</v>
      </c>
      <c r="G876" s="666" t="s">
        <v>610</v>
      </c>
      <c r="H876" s="666" t="s">
        <v>774</v>
      </c>
      <c r="I876" s="666" t="s">
        <v>775</v>
      </c>
      <c r="J876" s="666" t="s">
        <v>776</v>
      </c>
      <c r="K876" s="666" t="s">
        <v>777</v>
      </c>
      <c r="L876" s="668">
        <v>185.61030042614837</v>
      </c>
      <c r="M876" s="668">
        <v>127.3</v>
      </c>
      <c r="N876" s="669">
        <v>23628.191244248686</v>
      </c>
    </row>
    <row r="877" spans="1:14" ht="14.4" customHeight="1" x14ac:dyDescent="0.3">
      <c r="A877" s="664" t="s">
        <v>548</v>
      </c>
      <c r="B877" s="665" t="s">
        <v>549</v>
      </c>
      <c r="C877" s="666" t="s">
        <v>564</v>
      </c>
      <c r="D877" s="667" t="s">
        <v>2807</v>
      </c>
      <c r="E877" s="666" t="s">
        <v>567</v>
      </c>
      <c r="F877" s="667" t="s">
        <v>2808</v>
      </c>
      <c r="G877" s="666" t="s">
        <v>610</v>
      </c>
      <c r="H877" s="666" t="s">
        <v>778</v>
      </c>
      <c r="I877" s="666" t="s">
        <v>778</v>
      </c>
      <c r="J877" s="666" t="s">
        <v>779</v>
      </c>
      <c r="K877" s="666" t="s">
        <v>780</v>
      </c>
      <c r="L877" s="668">
        <v>36.522655427684064</v>
      </c>
      <c r="M877" s="668">
        <v>57</v>
      </c>
      <c r="N877" s="669">
        <v>2081.7913593779917</v>
      </c>
    </row>
    <row r="878" spans="1:14" ht="14.4" customHeight="1" x14ac:dyDescent="0.3">
      <c r="A878" s="664" t="s">
        <v>548</v>
      </c>
      <c r="B878" s="665" t="s">
        <v>549</v>
      </c>
      <c r="C878" s="666" t="s">
        <v>564</v>
      </c>
      <c r="D878" s="667" t="s">
        <v>2807</v>
      </c>
      <c r="E878" s="666" t="s">
        <v>567</v>
      </c>
      <c r="F878" s="667" t="s">
        <v>2808</v>
      </c>
      <c r="G878" s="666" t="s">
        <v>610</v>
      </c>
      <c r="H878" s="666" t="s">
        <v>814</v>
      </c>
      <c r="I878" s="666" t="s">
        <v>815</v>
      </c>
      <c r="J878" s="666" t="s">
        <v>816</v>
      </c>
      <c r="K878" s="666" t="s">
        <v>817</v>
      </c>
      <c r="L878" s="668">
        <v>255.2014733032097</v>
      </c>
      <c r="M878" s="668">
        <v>7</v>
      </c>
      <c r="N878" s="669">
        <v>1786.4103131224679</v>
      </c>
    </row>
    <row r="879" spans="1:14" ht="14.4" customHeight="1" x14ac:dyDescent="0.3">
      <c r="A879" s="664" t="s">
        <v>548</v>
      </c>
      <c r="B879" s="665" t="s">
        <v>549</v>
      </c>
      <c r="C879" s="666" t="s">
        <v>564</v>
      </c>
      <c r="D879" s="667" t="s">
        <v>2807</v>
      </c>
      <c r="E879" s="666" t="s">
        <v>567</v>
      </c>
      <c r="F879" s="667" t="s">
        <v>2808</v>
      </c>
      <c r="G879" s="666" t="s">
        <v>610</v>
      </c>
      <c r="H879" s="666" t="s">
        <v>2740</v>
      </c>
      <c r="I879" s="666" t="s">
        <v>2741</v>
      </c>
      <c r="J879" s="666" t="s">
        <v>2742</v>
      </c>
      <c r="K879" s="666" t="s">
        <v>2743</v>
      </c>
      <c r="L879" s="668">
        <v>74.870000000000019</v>
      </c>
      <c r="M879" s="668">
        <v>3</v>
      </c>
      <c r="N879" s="669">
        <v>224.61000000000004</v>
      </c>
    </row>
    <row r="880" spans="1:14" ht="14.4" customHeight="1" x14ac:dyDescent="0.3">
      <c r="A880" s="664" t="s">
        <v>548</v>
      </c>
      <c r="B880" s="665" t="s">
        <v>549</v>
      </c>
      <c r="C880" s="666" t="s">
        <v>564</v>
      </c>
      <c r="D880" s="667" t="s">
        <v>2807</v>
      </c>
      <c r="E880" s="666" t="s">
        <v>567</v>
      </c>
      <c r="F880" s="667" t="s">
        <v>2808</v>
      </c>
      <c r="G880" s="666" t="s">
        <v>610</v>
      </c>
      <c r="H880" s="666" t="s">
        <v>881</v>
      </c>
      <c r="I880" s="666" t="s">
        <v>882</v>
      </c>
      <c r="J880" s="666" t="s">
        <v>883</v>
      </c>
      <c r="K880" s="666" t="s">
        <v>884</v>
      </c>
      <c r="L880" s="668">
        <v>227.20872381803889</v>
      </c>
      <c r="M880" s="668">
        <v>2</v>
      </c>
      <c r="N880" s="669">
        <v>454.41744763607778</v>
      </c>
    </row>
    <row r="881" spans="1:14" ht="14.4" customHeight="1" x14ac:dyDescent="0.3">
      <c r="A881" s="664" t="s">
        <v>548</v>
      </c>
      <c r="B881" s="665" t="s">
        <v>549</v>
      </c>
      <c r="C881" s="666" t="s">
        <v>564</v>
      </c>
      <c r="D881" s="667" t="s">
        <v>2807</v>
      </c>
      <c r="E881" s="666" t="s">
        <v>567</v>
      </c>
      <c r="F881" s="667" t="s">
        <v>2808</v>
      </c>
      <c r="G881" s="666" t="s">
        <v>610</v>
      </c>
      <c r="H881" s="666" t="s">
        <v>2268</v>
      </c>
      <c r="I881" s="666" t="s">
        <v>2269</v>
      </c>
      <c r="J881" s="666" t="s">
        <v>2270</v>
      </c>
      <c r="K881" s="666" t="s">
        <v>2271</v>
      </c>
      <c r="L881" s="668">
        <v>60.405000000000001</v>
      </c>
      <c r="M881" s="668">
        <v>2</v>
      </c>
      <c r="N881" s="669">
        <v>120.81</v>
      </c>
    </row>
    <row r="882" spans="1:14" ht="14.4" customHeight="1" x14ac:dyDescent="0.3">
      <c r="A882" s="664" t="s">
        <v>548</v>
      </c>
      <c r="B882" s="665" t="s">
        <v>549</v>
      </c>
      <c r="C882" s="666" t="s">
        <v>564</v>
      </c>
      <c r="D882" s="667" t="s">
        <v>2807</v>
      </c>
      <c r="E882" s="666" t="s">
        <v>567</v>
      </c>
      <c r="F882" s="667" t="s">
        <v>2808</v>
      </c>
      <c r="G882" s="666" t="s">
        <v>610</v>
      </c>
      <c r="H882" s="666" t="s">
        <v>897</v>
      </c>
      <c r="I882" s="666" t="s">
        <v>898</v>
      </c>
      <c r="J882" s="666" t="s">
        <v>744</v>
      </c>
      <c r="K882" s="666" t="s">
        <v>899</v>
      </c>
      <c r="L882" s="668">
        <v>44.97</v>
      </c>
      <c r="M882" s="668">
        <v>2</v>
      </c>
      <c r="N882" s="669">
        <v>89.94</v>
      </c>
    </row>
    <row r="883" spans="1:14" ht="14.4" customHeight="1" x14ac:dyDescent="0.3">
      <c r="A883" s="664" t="s">
        <v>548</v>
      </c>
      <c r="B883" s="665" t="s">
        <v>549</v>
      </c>
      <c r="C883" s="666" t="s">
        <v>564</v>
      </c>
      <c r="D883" s="667" t="s">
        <v>2807</v>
      </c>
      <c r="E883" s="666" t="s">
        <v>567</v>
      </c>
      <c r="F883" s="667" t="s">
        <v>2808</v>
      </c>
      <c r="G883" s="666" t="s">
        <v>610</v>
      </c>
      <c r="H883" s="666" t="s">
        <v>917</v>
      </c>
      <c r="I883" s="666" t="s">
        <v>918</v>
      </c>
      <c r="J883" s="666" t="s">
        <v>919</v>
      </c>
      <c r="K883" s="666" t="s">
        <v>920</v>
      </c>
      <c r="L883" s="668">
        <v>375.79993771851156</v>
      </c>
      <c r="M883" s="668">
        <v>566</v>
      </c>
      <c r="N883" s="669">
        <v>212702.76474867755</v>
      </c>
    </row>
    <row r="884" spans="1:14" ht="14.4" customHeight="1" x14ac:dyDescent="0.3">
      <c r="A884" s="664" t="s">
        <v>548</v>
      </c>
      <c r="B884" s="665" t="s">
        <v>549</v>
      </c>
      <c r="C884" s="666" t="s">
        <v>564</v>
      </c>
      <c r="D884" s="667" t="s">
        <v>2807</v>
      </c>
      <c r="E884" s="666" t="s">
        <v>567</v>
      </c>
      <c r="F884" s="667" t="s">
        <v>2808</v>
      </c>
      <c r="G884" s="666" t="s">
        <v>610</v>
      </c>
      <c r="H884" s="666" t="s">
        <v>998</v>
      </c>
      <c r="I884" s="666" t="s">
        <v>999</v>
      </c>
      <c r="J884" s="666" t="s">
        <v>1000</v>
      </c>
      <c r="K884" s="666"/>
      <c r="L884" s="668">
        <v>132.3025036007499</v>
      </c>
      <c r="M884" s="668">
        <v>94</v>
      </c>
      <c r="N884" s="669">
        <v>12436.435338470492</v>
      </c>
    </row>
    <row r="885" spans="1:14" ht="14.4" customHeight="1" x14ac:dyDescent="0.3">
      <c r="A885" s="664" t="s">
        <v>548</v>
      </c>
      <c r="B885" s="665" t="s">
        <v>549</v>
      </c>
      <c r="C885" s="666" t="s">
        <v>564</v>
      </c>
      <c r="D885" s="667" t="s">
        <v>2807</v>
      </c>
      <c r="E885" s="666" t="s">
        <v>567</v>
      </c>
      <c r="F885" s="667" t="s">
        <v>2808</v>
      </c>
      <c r="G885" s="666" t="s">
        <v>610</v>
      </c>
      <c r="H885" s="666" t="s">
        <v>2744</v>
      </c>
      <c r="I885" s="666" t="s">
        <v>2745</v>
      </c>
      <c r="J885" s="666" t="s">
        <v>1019</v>
      </c>
      <c r="K885" s="666" t="s">
        <v>2746</v>
      </c>
      <c r="L885" s="668">
        <v>103.20230859754257</v>
      </c>
      <c r="M885" s="668">
        <v>4</v>
      </c>
      <c r="N885" s="669">
        <v>412.80923439017027</v>
      </c>
    </row>
    <row r="886" spans="1:14" ht="14.4" customHeight="1" x14ac:dyDescent="0.3">
      <c r="A886" s="664" t="s">
        <v>548</v>
      </c>
      <c r="B886" s="665" t="s">
        <v>549</v>
      </c>
      <c r="C886" s="666" t="s">
        <v>564</v>
      </c>
      <c r="D886" s="667" t="s">
        <v>2807</v>
      </c>
      <c r="E886" s="666" t="s">
        <v>567</v>
      </c>
      <c r="F886" s="667" t="s">
        <v>2808</v>
      </c>
      <c r="G886" s="666" t="s">
        <v>610</v>
      </c>
      <c r="H886" s="666" t="s">
        <v>2293</v>
      </c>
      <c r="I886" s="666" t="s">
        <v>952</v>
      </c>
      <c r="J886" s="666" t="s">
        <v>2294</v>
      </c>
      <c r="K886" s="666" t="s">
        <v>2295</v>
      </c>
      <c r="L886" s="668">
        <v>184.52957501092959</v>
      </c>
      <c r="M886" s="668">
        <v>7</v>
      </c>
      <c r="N886" s="669">
        <v>1291.7070250765071</v>
      </c>
    </row>
    <row r="887" spans="1:14" ht="14.4" customHeight="1" x14ac:dyDescent="0.3">
      <c r="A887" s="664" t="s">
        <v>548</v>
      </c>
      <c r="B887" s="665" t="s">
        <v>549</v>
      </c>
      <c r="C887" s="666" t="s">
        <v>564</v>
      </c>
      <c r="D887" s="667" t="s">
        <v>2807</v>
      </c>
      <c r="E887" s="666" t="s">
        <v>567</v>
      </c>
      <c r="F887" s="667" t="s">
        <v>2808</v>
      </c>
      <c r="G887" s="666" t="s">
        <v>610</v>
      </c>
      <c r="H887" s="666" t="s">
        <v>2747</v>
      </c>
      <c r="I887" s="666" t="s">
        <v>2748</v>
      </c>
      <c r="J887" s="666" t="s">
        <v>2749</v>
      </c>
      <c r="K887" s="666"/>
      <c r="L887" s="668">
        <v>419.64844215308187</v>
      </c>
      <c r="M887" s="668">
        <v>21</v>
      </c>
      <c r="N887" s="669">
        <v>8812.6172852147192</v>
      </c>
    </row>
    <row r="888" spans="1:14" ht="14.4" customHeight="1" x14ac:dyDescent="0.3">
      <c r="A888" s="664" t="s">
        <v>548</v>
      </c>
      <c r="B888" s="665" t="s">
        <v>549</v>
      </c>
      <c r="C888" s="666" t="s">
        <v>564</v>
      </c>
      <c r="D888" s="667" t="s">
        <v>2807</v>
      </c>
      <c r="E888" s="666" t="s">
        <v>567</v>
      </c>
      <c r="F888" s="667" t="s">
        <v>2808</v>
      </c>
      <c r="G888" s="666" t="s">
        <v>610</v>
      </c>
      <c r="H888" s="666" t="s">
        <v>2227</v>
      </c>
      <c r="I888" s="666" t="s">
        <v>952</v>
      </c>
      <c r="J888" s="666" t="s">
        <v>2228</v>
      </c>
      <c r="K888" s="666"/>
      <c r="L888" s="668">
        <v>191.13200000000001</v>
      </c>
      <c r="M888" s="668">
        <v>2</v>
      </c>
      <c r="N888" s="669">
        <v>382.26400000000001</v>
      </c>
    </row>
    <row r="889" spans="1:14" ht="14.4" customHeight="1" x14ac:dyDescent="0.3">
      <c r="A889" s="664" t="s">
        <v>548</v>
      </c>
      <c r="B889" s="665" t="s">
        <v>549</v>
      </c>
      <c r="C889" s="666" t="s">
        <v>564</v>
      </c>
      <c r="D889" s="667" t="s">
        <v>2807</v>
      </c>
      <c r="E889" s="666" t="s">
        <v>567</v>
      </c>
      <c r="F889" s="667" t="s">
        <v>2808</v>
      </c>
      <c r="G889" s="666" t="s">
        <v>610</v>
      </c>
      <c r="H889" s="666" t="s">
        <v>1068</v>
      </c>
      <c r="I889" s="666" t="s">
        <v>1068</v>
      </c>
      <c r="J889" s="666" t="s">
        <v>612</v>
      </c>
      <c r="K889" s="666" t="s">
        <v>1069</v>
      </c>
      <c r="L889" s="668">
        <v>192.50010935827615</v>
      </c>
      <c r="M889" s="668">
        <v>61</v>
      </c>
      <c r="N889" s="669">
        <v>11742.506670854846</v>
      </c>
    </row>
    <row r="890" spans="1:14" ht="14.4" customHeight="1" x14ac:dyDescent="0.3">
      <c r="A890" s="664" t="s">
        <v>548</v>
      </c>
      <c r="B890" s="665" t="s">
        <v>549</v>
      </c>
      <c r="C890" s="666" t="s">
        <v>564</v>
      </c>
      <c r="D890" s="667" t="s">
        <v>2807</v>
      </c>
      <c r="E890" s="666" t="s">
        <v>567</v>
      </c>
      <c r="F890" s="667" t="s">
        <v>2808</v>
      </c>
      <c r="G890" s="666" t="s">
        <v>610</v>
      </c>
      <c r="H890" s="666" t="s">
        <v>1080</v>
      </c>
      <c r="I890" s="666" t="s">
        <v>1081</v>
      </c>
      <c r="J890" s="666" t="s">
        <v>1082</v>
      </c>
      <c r="K890" s="666" t="s">
        <v>641</v>
      </c>
      <c r="L890" s="668">
        <v>125.24237774275998</v>
      </c>
      <c r="M890" s="668">
        <v>289</v>
      </c>
      <c r="N890" s="669">
        <v>36195.047167657634</v>
      </c>
    </row>
    <row r="891" spans="1:14" ht="14.4" customHeight="1" x14ac:dyDescent="0.3">
      <c r="A891" s="664" t="s">
        <v>548</v>
      </c>
      <c r="B891" s="665" t="s">
        <v>549</v>
      </c>
      <c r="C891" s="666" t="s">
        <v>564</v>
      </c>
      <c r="D891" s="667" t="s">
        <v>2807</v>
      </c>
      <c r="E891" s="666" t="s">
        <v>567</v>
      </c>
      <c r="F891" s="667" t="s">
        <v>2808</v>
      </c>
      <c r="G891" s="666" t="s">
        <v>610</v>
      </c>
      <c r="H891" s="666" t="s">
        <v>2300</v>
      </c>
      <c r="I891" s="666" t="s">
        <v>2301</v>
      </c>
      <c r="J891" s="666" t="s">
        <v>2302</v>
      </c>
      <c r="K891" s="666" t="s">
        <v>2303</v>
      </c>
      <c r="L891" s="668">
        <v>60.28</v>
      </c>
      <c r="M891" s="668">
        <v>2</v>
      </c>
      <c r="N891" s="669">
        <v>120.56</v>
      </c>
    </row>
    <row r="892" spans="1:14" ht="14.4" customHeight="1" x14ac:dyDescent="0.3">
      <c r="A892" s="664" t="s">
        <v>548</v>
      </c>
      <c r="B892" s="665" t="s">
        <v>549</v>
      </c>
      <c r="C892" s="666" t="s">
        <v>564</v>
      </c>
      <c r="D892" s="667" t="s">
        <v>2807</v>
      </c>
      <c r="E892" s="666" t="s">
        <v>567</v>
      </c>
      <c r="F892" s="667" t="s">
        <v>2808</v>
      </c>
      <c r="G892" s="666" t="s">
        <v>610</v>
      </c>
      <c r="H892" s="666" t="s">
        <v>1107</v>
      </c>
      <c r="I892" s="666" t="s">
        <v>1108</v>
      </c>
      <c r="J892" s="666" t="s">
        <v>776</v>
      </c>
      <c r="K892" s="666" t="s">
        <v>1109</v>
      </c>
      <c r="L892" s="668">
        <v>241.99988434143722</v>
      </c>
      <c r="M892" s="668">
        <v>97</v>
      </c>
      <c r="N892" s="669">
        <v>23473.988781119409</v>
      </c>
    </row>
    <row r="893" spans="1:14" ht="14.4" customHeight="1" x14ac:dyDescent="0.3">
      <c r="A893" s="664" t="s">
        <v>548</v>
      </c>
      <c r="B893" s="665" t="s">
        <v>549</v>
      </c>
      <c r="C893" s="666" t="s">
        <v>564</v>
      </c>
      <c r="D893" s="667" t="s">
        <v>2807</v>
      </c>
      <c r="E893" s="666" t="s">
        <v>567</v>
      </c>
      <c r="F893" s="667" t="s">
        <v>2808</v>
      </c>
      <c r="G893" s="666" t="s">
        <v>610</v>
      </c>
      <c r="H893" s="666" t="s">
        <v>1136</v>
      </c>
      <c r="I893" s="666" t="s">
        <v>1137</v>
      </c>
      <c r="J893" s="666" t="s">
        <v>1138</v>
      </c>
      <c r="K893" s="666" t="s">
        <v>1139</v>
      </c>
      <c r="L893" s="668">
        <v>188.87987647805272</v>
      </c>
      <c r="M893" s="668">
        <v>83</v>
      </c>
      <c r="N893" s="669">
        <v>15677.029747678376</v>
      </c>
    </row>
    <row r="894" spans="1:14" ht="14.4" customHeight="1" x14ac:dyDescent="0.3">
      <c r="A894" s="664" t="s">
        <v>548</v>
      </c>
      <c r="B894" s="665" t="s">
        <v>549</v>
      </c>
      <c r="C894" s="666" t="s">
        <v>564</v>
      </c>
      <c r="D894" s="667" t="s">
        <v>2807</v>
      </c>
      <c r="E894" s="666" t="s">
        <v>567</v>
      </c>
      <c r="F894" s="667" t="s">
        <v>2808</v>
      </c>
      <c r="G894" s="666" t="s">
        <v>610</v>
      </c>
      <c r="H894" s="666" t="s">
        <v>1148</v>
      </c>
      <c r="I894" s="666" t="s">
        <v>1149</v>
      </c>
      <c r="J894" s="666" t="s">
        <v>1150</v>
      </c>
      <c r="K894" s="666" t="s">
        <v>1151</v>
      </c>
      <c r="L894" s="668">
        <v>20.75952072193973</v>
      </c>
      <c r="M894" s="668">
        <v>502</v>
      </c>
      <c r="N894" s="669">
        <v>10421.279402413744</v>
      </c>
    </row>
    <row r="895" spans="1:14" ht="14.4" customHeight="1" x14ac:dyDescent="0.3">
      <c r="A895" s="664" t="s">
        <v>548</v>
      </c>
      <c r="B895" s="665" t="s">
        <v>549</v>
      </c>
      <c r="C895" s="666" t="s">
        <v>564</v>
      </c>
      <c r="D895" s="667" t="s">
        <v>2807</v>
      </c>
      <c r="E895" s="666" t="s">
        <v>567</v>
      </c>
      <c r="F895" s="667" t="s">
        <v>2808</v>
      </c>
      <c r="G895" s="666" t="s">
        <v>610</v>
      </c>
      <c r="H895" s="666" t="s">
        <v>1166</v>
      </c>
      <c r="I895" s="666" t="s">
        <v>1167</v>
      </c>
      <c r="J895" s="666" t="s">
        <v>1168</v>
      </c>
      <c r="K895" s="666" t="s">
        <v>1169</v>
      </c>
      <c r="L895" s="668">
        <v>46.709999999999994</v>
      </c>
      <c r="M895" s="668">
        <v>2</v>
      </c>
      <c r="N895" s="669">
        <v>93.419999999999987</v>
      </c>
    </row>
    <row r="896" spans="1:14" ht="14.4" customHeight="1" x14ac:dyDescent="0.3">
      <c r="A896" s="664" t="s">
        <v>548</v>
      </c>
      <c r="B896" s="665" t="s">
        <v>549</v>
      </c>
      <c r="C896" s="666" t="s">
        <v>564</v>
      </c>
      <c r="D896" s="667" t="s">
        <v>2807</v>
      </c>
      <c r="E896" s="666" t="s">
        <v>567</v>
      </c>
      <c r="F896" s="667" t="s">
        <v>2808</v>
      </c>
      <c r="G896" s="666" t="s">
        <v>610</v>
      </c>
      <c r="H896" s="666" t="s">
        <v>2750</v>
      </c>
      <c r="I896" s="666" t="s">
        <v>952</v>
      </c>
      <c r="J896" s="666" t="s">
        <v>2751</v>
      </c>
      <c r="K896" s="666"/>
      <c r="L896" s="668">
        <v>67.759996191274141</v>
      </c>
      <c r="M896" s="668">
        <v>3</v>
      </c>
      <c r="N896" s="669">
        <v>203.27998857382244</v>
      </c>
    </row>
    <row r="897" spans="1:14" ht="14.4" customHeight="1" x14ac:dyDescent="0.3">
      <c r="A897" s="664" t="s">
        <v>548</v>
      </c>
      <c r="B897" s="665" t="s">
        <v>549</v>
      </c>
      <c r="C897" s="666" t="s">
        <v>564</v>
      </c>
      <c r="D897" s="667" t="s">
        <v>2807</v>
      </c>
      <c r="E897" s="666" t="s">
        <v>567</v>
      </c>
      <c r="F897" s="667" t="s">
        <v>2808</v>
      </c>
      <c r="G897" s="666" t="s">
        <v>610</v>
      </c>
      <c r="H897" s="666" t="s">
        <v>1184</v>
      </c>
      <c r="I897" s="666" t="s">
        <v>1185</v>
      </c>
      <c r="J897" s="666" t="s">
        <v>651</v>
      </c>
      <c r="K897" s="666" t="s">
        <v>1186</v>
      </c>
      <c r="L897" s="668">
        <v>69.573351362840114</v>
      </c>
      <c r="M897" s="668">
        <v>56</v>
      </c>
      <c r="N897" s="669">
        <v>3896.1076763190463</v>
      </c>
    </row>
    <row r="898" spans="1:14" ht="14.4" customHeight="1" x14ac:dyDescent="0.3">
      <c r="A898" s="664" t="s">
        <v>548</v>
      </c>
      <c r="B898" s="665" t="s">
        <v>549</v>
      </c>
      <c r="C898" s="666" t="s">
        <v>564</v>
      </c>
      <c r="D898" s="667" t="s">
        <v>2807</v>
      </c>
      <c r="E898" s="666" t="s">
        <v>567</v>
      </c>
      <c r="F898" s="667" t="s">
        <v>2808</v>
      </c>
      <c r="G898" s="666" t="s">
        <v>610</v>
      </c>
      <c r="H898" s="666" t="s">
        <v>2752</v>
      </c>
      <c r="I898" s="666" t="s">
        <v>2753</v>
      </c>
      <c r="J898" s="666" t="s">
        <v>2754</v>
      </c>
      <c r="K898" s="666" t="s">
        <v>2755</v>
      </c>
      <c r="L898" s="668">
        <v>294.2766666666667</v>
      </c>
      <c r="M898" s="668">
        <v>6</v>
      </c>
      <c r="N898" s="669">
        <v>1765.66</v>
      </c>
    </row>
    <row r="899" spans="1:14" ht="14.4" customHeight="1" x14ac:dyDescent="0.3">
      <c r="A899" s="664" t="s">
        <v>548</v>
      </c>
      <c r="B899" s="665" t="s">
        <v>549</v>
      </c>
      <c r="C899" s="666" t="s">
        <v>564</v>
      </c>
      <c r="D899" s="667" t="s">
        <v>2807</v>
      </c>
      <c r="E899" s="666" t="s">
        <v>567</v>
      </c>
      <c r="F899" s="667" t="s">
        <v>2808</v>
      </c>
      <c r="G899" s="666" t="s">
        <v>610</v>
      </c>
      <c r="H899" s="666" t="s">
        <v>2319</v>
      </c>
      <c r="I899" s="666" t="s">
        <v>2320</v>
      </c>
      <c r="J899" s="666" t="s">
        <v>2321</v>
      </c>
      <c r="K899" s="666" t="s">
        <v>2322</v>
      </c>
      <c r="L899" s="668">
        <v>2866.38</v>
      </c>
      <c r="M899" s="668">
        <v>4</v>
      </c>
      <c r="N899" s="669">
        <v>11465.52</v>
      </c>
    </row>
    <row r="900" spans="1:14" ht="14.4" customHeight="1" x14ac:dyDescent="0.3">
      <c r="A900" s="664" t="s">
        <v>548</v>
      </c>
      <c r="B900" s="665" t="s">
        <v>549</v>
      </c>
      <c r="C900" s="666" t="s">
        <v>564</v>
      </c>
      <c r="D900" s="667" t="s">
        <v>2807</v>
      </c>
      <c r="E900" s="666" t="s">
        <v>567</v>
      </c>
      <c r="F900" s="667" t="s">
        <v>2808</v>
      </c>
      <c r="G900" s="666" t="s">
        <v>610</v>
      </c>
      <c r="H900" s="666" t="s">
        <v>2325</v>
      </c>
      <c r="I900" s="666" t="s">
        <v>2326</v>
      </c>
      <c r="J900" s="666" t="s">
        <v>2327</v>
      </c>
      <c r="K900" s="666" t="s">
        <v>645</v>
      </c>
      <c r="L900" s="668">
        <v>71.00998145263128</v>
      </c>
      <c r="M900" s="668">
        <v>21</v>
      </c>
      <c r="N900" s="669">
        <v>1491.2096105052569</v>
      </c>
    </row>
    <row r="901" spans="1:14" ht="14.4" customHeight="1" x14ac:dyDescent="0.3">
      <c r="A901" s="664" t="s">
        <v>548</v>
      </c>
      <c r="B901" s="665" t="s">
        <v>549</v>
      </c>
      <c r="C901" s="666" t="s">
        <v>564</v>
      </c>
      <c r="D901" s="667" t="s">
        <v>2807</v>
      </c>
      <c r="E901" s="666" t="s">
        <v>567</v>
      </c>
      <c r="F901" s="667" t="s">
        <v>2808</v>
      </c>
      <c r="G901" s="666" t="s">
        <v>610</v>
      </c>
      <c r="H901" s="666" t="s">
        <v>1187</v>
      </c>
      <c r="I901" s="666" t="s">
        <v>1188</v>
      </c>
      <c r="J901" s="666" t="s">
        <v>1189</v>
      </c>
      <c r="K901" s="666" t="s">
        <v>668</v>
      </c>
      <c r="L901" s="668">
        <v>42.313313856831904</v>
      </c>
      <c r="M901" s="668">
        <v>36</v>
      </c>
      <c r="N901" s="669">
        <v>1523.2792988459485</v>
      </c>
    </row>
    <row r="902" spans="1:14" ht="14.4" customHeight="1" x14ac:dyDescent="0.3">
      <c r="A902" s="664" t="s">
        <v>548</v>
      </c>
      <c r="B902" s="665" t="s">
        <v>549</v>
      </c>
      <c r="C902" s="666" t="s">
        <v>564</v>
      </c>
      <c r="D902" s="667" t="s">
        <v>2807</v>
      </c>
      <c r="E902" s="666" t="s">
        <v>567</v>
      </c>
      <c r="F902" s="667" t="s">
        <v>2808</v>
      </c>
      <c r="G902" s="666" t="s">
        <v>610</v>
      </c>
      <c r="H902" s="666" t="s">
        <v>2756</v>
      </c>
      <c r="I902" s="666" t="s">
        <v>2757</v>
      </c>
      <c r="J902" s="666" t="s">
        <v>2758</v>
      </c>
      <c r="K902" s="666" t="s">
        <v>2759</v>
      </c>
      <c r="L902" s="668">
        <v>94.710000000000008</v>
      </c>
      <c r="M902" s="668">
        <v>1</v>
      </c>
      <c r="N902" s="669">
        <v>94.710000000000008</v>
      </c>
    </row>
    <row r="903" spans="1:14" ht="14.4" customHeight="1" x14ac:dyDescent="0.3">
      <c r="A903" s="664" t="s">
        <v>548</v>
      </c>
      <c r="B903" s="665" t="s">
        <v>549</v>
      </c>
      <c r="C903" s="666" t="s">
        <v>564</v>
      </c>
      <c r="D903" s="667" t="s">
        <v>2807</v>
      </c>
      <c r="E903" s="666" t="s">
        <v>567</v>
      </c>
      <c r="F903" s="667" t="s">
        <v>2808</v>
      </c>
      <c r="G903" s="666" t="s">
        <v>610</v>
      </c>
      <c r="H903" s="666" t="s">
        <v>2340</v>
      </c>
      <c r="I903" s="666" t="s">
        <v>2341</v>
      </c>
      <c r="J903" s="666" t="s">
        <v>2342</v>
      </c>
      <c r="K903" s="666" t="s">
        <v>1297</v>
      </c>
      <c r="L903" s="668">
        <v>30.287821782178227</v>
      </c>
      <c r="M903" s="668">
        <v>303</v>
      </c>
      <c r="N903" s="669">
        <v>9177.2100000000028</v>
      </c>
    </row>
    <row r="904" spans="1:14" ht="14.4" customHeight="1" x14ac:dyDescent="0.3">
      <c r="A904" s="664" t="s">
        <v>548</v>
      </c>
      <c r="B904" s="665" t="s">
        <v>549</v>
      </c>
      <c r="C904" s="666" t="s">
        <v>564</v>
      </c>
      <c r="D904" s="667" t="s">
        <v>2807</v>
      </c>
      <c r="E904" s="666" t="s">
        <v>567</v>
      </c>
      <c r="F904" s="667" t="s">
        <v>2808</v>
      </c>
      <c r="G904" s="666" t="s">
        <v>610</v>
      </c>
      <c r="H904" s="666" t="s">
        <v>1190</v>
      </c>
      <c r="I904" s="666" t="s">
        <v>1191</v>
      </c>
      <c r="J904" s="666" t="s">
        <v>1192</v>
      </c>
      <c r="K904" s="666" t="s">
        <v>1193</v>
      </c>
      <c r="L904" s="668">
        <v>1333.2246673071752</v>
      </c>
      <c r="M904" s="668">
        <v>15</v>
      </c>
      <c r="N904" s="669">
        <v>19998.370009607628</v>
      </c>
    </row>
    <row r="905" spans="1:14" ht="14.4" customHeight="1" x14ac:dyDescent="0.3">
      <c r="A905" s="664" t="s">
        <v>548</v>
      </c>
      <c r="B905" s="665" t="s">
        <v>549</v>
      </c>
      <c r="C905" s="666" t="s">
        <v>564</v>
      </c>
      <c r="D905" s="667" t="s">
        <v>2807</v>
      </c>
      <c r="E905" s="666" t="s">
        <v>567</v>
      </c>
      <c r="F905" s="667" t="s">
        <v>2808</v>
      </c>
      <c r="G905" s="666" t="s">
        <v>610</v>
      </c>
      <c r="H905" s="666" t="s">
        <v>2760</v>
      </c>
      <c r="I905" s="666" t="s">
        <v>952</v>
      </c>
      <c r="J905" s="666" t="s">
        <v>2761</v>
      </c>
      <c r="K905" s="666" t="s">
        <v>2762</v>
      </c>
      <c r="L905" s="668">
        <v>451.32</v>
      </c>
      <c r="M905" s="668">
        <v>5</v>
      </c>
      <c r="N905" s="669">
        <v>2256.6</v>
      </c>
    </row>
    <row r="906" spans="1:14" ht="14.4" customHeight="1" x14ac:dyDescent="0.3">
      <c r="A906" s="664" t="s">
        <v>548</v>
      </c>
      <c r="B906" s="665" t="s">
        <v>549</v>
      </c>
      <c r="C906" s="666" t="s">
        <v>564</v>
      </c>
      <c r="D906" s="667" t="s">
        <v>2807</v>
      </c>
      <c r="E906" s="666" t="s">
        <v>567</v>
      </c>
      <c r="F906" s="667" t="s">
        <v>2808</v>
      </c>
      <c r="G906" s="666" t="s">
        <v>610</v>
      </c>
      <c r="H906" s="666" t="s">
        <v>2355</v>
      </c>
      <c r="I906" s="666" t="s">
        <v>2356</v>
      </c>
      <c r="J906" s="666" t="s">
        <v>2357</v>
      </c>
      <c r="K906" s="666" t="s">
        <v>2303</v>
      </c>
      <c r="L906" s="668">
        <v>57.939981193823641</v>
      </c>
      <c r="M906" s="668">
        <v>9</v>
      </c>
      <c r="N906" s="669">
        <v>521.45983074441278</v>
      </c>
    </row>
    <row r="907" spans="1:14" ht="14.4" customHeight="1" x14ac:dyDescent="0.3">
      <c r="A907" s="664" t="s">
        <v>548</v>
      </c>
      <c r="B907" s="665" t="s">
        <v>549</v>
      </c>
      <c r="C907" s="666" t="s">
        <v>564</v>
      </c>
      <c r="D907" s="667" t="s">
        <v>2807</v>
      </c>
      <c r="E907" s="666" t="s">
        <v>567</v>
      </c>
      <c r="F907" s="667" t="s">
        <v>2808</v>
      </c>
      <c r="G907" s="666" t="s">
        <v>610</v>
      </c>
      <c r="H907" s="666" t="s">
        <v>1205</v>
      </c>
      <c r="I907" s="666" t="s">
        <v>1206</v>
      </c>
      <c r="J907" s="666" t="s">
        <v>1207</v>
      </c>
      <c r="K907" s="666" t="s">
        <v>1208</v>
      </c>
      <c r="L907" s="668">
        <v>257.89932108626198</v>
      </c>
      <c r="M907" s="668">
        <v>626</v>
      </c>
      <c r="N907" s="669">
        <v>161444.97500000001</v>
      </c>
    </row>
    <row r="908" spans="1:14" ht="14.4" customHeight="1" x14ac:dyDescent="0.3">
      <c r="A908" s="664" t="s">
        <v>548</v>
      </c>
      <c r="B908" s="665" t="s">
        <v>549</v>
      </c>
      <c r="C908" s="666" t="s">
        <v>564</v>
      </c>
      <c r="D908" s="667" t="s">
        <v>2807</v>
      </c>
      <c r="E908" s="666" t="s">
        <v>567</v>
      </c>
      <c r="F908" s="667" t="s">
        <v>2808</v>
      </c>
      <c r="G908" s="666" t="s">
        <v>610</v>
      </c>
      <c r="H908" s="666" t="s">
        <v>2358</v>
      </c>
      <c r="I908" s="666" t="s">
        <v>2359</v>
      </c>
      <c r="J908" s="666" t="s">
        <v>2360</v>
      </c>
      <c r="K908" s="666" t="s">
        <v>2361</v>
      </c>
      <c r="L908" s="668">
        <v>285.99999999999994</v>
      </c>
      <c r="M908" s="668">
        <v>3</v>
      </c>
      <c r="N908" s="669">
        <v>857.99999999999989</v>
      </c>
    </row>
    <row r="909" spans="1:14" ht="14.4" customHeight="1" x14ac:dyDescent="0.3">
      <c r="A909" s="664" t="s">
        <v>548</v>
      </c>
      <c r="B909" s="665" t="s">
        <v>549</v>
      </c>
      <c r="C909" s="666" t="s">
        <v>564</v>
      </c>
      <c r="D909" s="667" t="s">
        <v>2807</v>
      </c>
      <c r="E909" s="666" t="s">
        <v>567</v>
      </c>
      <c r="F909" s="667" t="s">
        <v>2808</v>
      </c>
      <c r="G909" s="666" t="s">
        <v>610</v>
      </c>
      <c r="H909" s="666" t="s">
        <v>1213</v>
      </c>
      <c r="I909" s="666" t="s">
        <v>1214</v>
      </c>
      <c r="J909" s="666" t="s">
        <v>1215</v>
      </c>
      <c r="K909" s="666" t="s">
        <v>1216</v>
      </c>
      <c r="L909" s="668">
        <v>58.869958567726158</v>
      </c>
      <c r="M909" s="668">
        <v>149</v>
      </c>
      <c r="N909" s="669">
        <v>8771.6238265911979</v>
      </c>
    </row>
    <row r="910" spans="1:14" ht="14.4" customHeight="1" x14ac:dyDescent="0.3">
      <c r="A910" s="664" t="s">
        <v>548</v>
      </c>
      <c r="B910" s="665" t="s">
        <v>549</v>
      </c>
      <c r="C910" s="666" t="s">
        <v>564</v>
      </c>
      <c r="D910" s="667" t="s">
        <v>2807</v>
      </c>
      <c r="E910" s="666" t="s">
        <v>567</v>
      </c>
      <c r="F910" s="667" t="s">
        <v>2808</v>
      </c>
      <c r="G910" s="666" t="s">
        <v>610</v>
      </c>
      <c r="H910" s="666" t="s">
        <v>2763</v>
      </c>
      <c r="I910" s="666" t="s">
        <v>952</v>
      </c>
      <c r="J910" s="666" t="s">
        <v>2764</v>
      </c>
      <c r="K910" s="666"/>
      <c r="L910" s="668">
        <v>346.51097759041579</v>
      </c>
      <c r="M910" s="668">
        <v>7</v>
      </c>
      <c r="N910" s="669">
        <v>2425.5768431329107</v>
      </c>
    </row>
    <row r="911" spans="1:14" ht="14.4" customHeight="1" x14ac:dyDescent="0.3">
      <c r="A911" s="664" t="s">
        <v>548</v>
      </c>
      <c r="B911" s="665" t="s">
        <v>549</v>
      </c>
      <c r="C911" s="666" t="s">
        <v>564</v>
      </c>
      <c r="D911" s="667" t="s">
        <v>2807</v>
      </c>
      <c r="E911" s="666" t="s">
        <v>567</v>
      </c>
      <c r="F911" s="667" t="s">
        <v>2808</v>
      </c>
      <c r="G911" s="666" t="s">
        <v>610</v>
      </c>
      <c r="H911" s="666" t="s">
        <v>2765</v>
      </c>
      <c r="I911" s="666" t="s">
        <v>2766</v>
      </c>
      <c r="J911" s="666" t="s">
        <v>2767</v>
      </c>
      <c r="K911" s="666" t="s">
        <v>2768</v>
      </c>
      <c r="L911" s="668">
        <v>186.35000000000002</v>
      </c>
      <c r="M911" s="668">
        <v>1</v>
      </c>
      <c r="N911" s="669">
        <v>186.35000000000002</v>
      </c>
    </row>
    <row r="912" spans="1:14" ht="14.4" customHeight="1" x14ac:dyDescent="0.3">
      <c r="A912" s="664" t="s">
        <v>548</v>
      </c>
      <c r="B912" s="665" t="s">
        <v>549</v>
      </c>
      <c r="C912" s="666" t="s">
        <v>564</v>
      </c>
      <c r="D912" s="667" t="s">
        <v>2807</v>
      </c>
      <c r="E912" s="666" t="s">
        <v>567</v>
      </c>
      <c r="F912" s="667" t="s">
        <v>2808</v>
      </c>
      <c r="G912" s="666" t="s">
        <v>610</v>
      </c>
      <c r="H912" s="666" t="s">
        <v>1221</v>
      </c>
      <c r="I912" s="666" t="s">
        <v>1222</v>
      </c>
      <c r="J912" s="666" t="s">
        <v>1223</v>
      </c>
      <c r="K912" s="666" t="s">
        <v>1224</v>
      </c>
      <c r="L912" s="668">
        <v>1050.1800000000007</v>
      </c>
      <c r="M912" s="668">
        <v>1</v>
      </c>
      <c r="N912" s="669">
        <v>1050.1800000000007</v>
      </c>
    </row>
    <row r="913" spans="1:14" ht="14.4" customHeight="1" x14ac:dyDescent="0.3">
      <c r="A913" s="664" t="s">
        <v>548</v>
      </c>
      <c r="B913" s="665" t="s">
        <v>549</v>
      </c>
      <c r="C913" s="666" t="s">
        <v>564</v>
      </c>
      <c r="D913" s="667" t="s">
        <v>2807</v>
      </c>
      <c r="E913" s="666" t="s">
        <v>567</v>
      </c>
      <c r="F913" s="667" t="s">
        <v>2808</v>
      </c>
      <c r="G913" s="666" t="s">
        <v>610</v>
      </c>
      <c r="H913" s="666" t="s">
        <v>1228</v>
      </c>
      <c r="I913" s="666" t="s">
        <v>1229</v>
      </c>
      <c r="J913" s="666" t="s">
        <v>1230</v>
      </c>
      <c r="K913" s="666" t="s">
        <v>1231</v>
      </c>
      <c r="L913" s="668">
        <v>537.87005344671013</v>
      </c>
      <c r="M913" s="668">
        <v>1</v>
      </c>
      <c r="N913" s="669">
        <v>537.87005344671013</v>
      </c>
    </row>
    <row r="914" spans="1:14" ht="14.4" customHeight="1" x14ac:dyDescent="0.3">
      <c r="A914" s="664" t="s">
        <v>548</v>
      </c>
      <c r="B914" s="665" t="s">
        <v>549</v>
      </c>
      <c r="C914" s="666" t="s">
        <v>564</v>
      </c>
      <c r="D914" s="667" t="s">
        <v>2807</v>
      </c>
      <c r="E914" s="666" t="s">
        <v>567</v>
      </c>
      <c r="F914" s="667" t="s">
        <v>2808</v>
      </c>
      <c r="G914" s="666" t="s">
        <v>610</v>
      </c>
      <c r="H914" s="666" t="s">
        <v>2769</v>
      </c>
      <c r="I914" s="666" t="s">
        <v>952</v>
      </c>
      <c r="J914" s="666" t="s">
        <v>2770</v>
      </c>
      <c r="K914" s="666"/>
      <c r="L914" s="668">
        <v>285.14007874631926</v>
      </c>
      <c r="M914" s="668">
        <v>5</v>
      </c>
      <c r="N914" s="669">
        <v>1425.7003937315963</v>
      </c>
    </row>
    <row r="915" spans="1:14" ht="14.4" customHeight="1" x14ac:dyDescent="0.3">
      <c r="A915" s="664" t="s">
        <v>548</v>
      </c>
      <c r="B915" s="665" t="s">
        <v>549</v>
      </c>
      <c r="C915" s="666" t="s">
        <v>564</v>
      </c>
      <c r="D915" s="667" t="s">
        <v>2807</v>
      </c>
      <c r="E915" s="666" t="s">
        <v>567</v>
      </c>
      <c r="F915" s="667" t="s">
        <v>2808</v>
      </c>
      <c r="G915" s="666" t="s">
        <v>610</v>
      </c>
      <c r="H915" s="666" t="s">
        <v>1247</v>
      </c>
      <c r="I915" s="666" t="s">
        <v>1248</v>
      </c>
      <c r="J915" s="666" t="s">
        <v>1249</v>
      </c>
      <c r="K915" s="666" t="s">
        <v>1250</v>
      </c>
      <c r="L915" s="668">
        <v>104.07</v>
      </c>
      <c r="M915" s="668">
        <v>1</v>
      </c>
      <c r="N915" s="669">
        <v>104.07</v>
      </c>
    </row>
    <row r="916" spans="1:14" ht="14.4" customHeight="1" x14ac:dyDescent="0.3">
      <c r="A916" s="664" t="s">
        <v>548</v>
      </c>
      <c r="B916" s="665" t="s">
        <v>549</v>
      </c>
      <c r="C916" s="666" t="s">
        <v>564</v>
      </c>
      <c r="D916" s="667" t="s">
        <v>2807</v>
      </c>
      <c r="E916" s="666" t="s">
        <v>567</v>
      </c>
      <c r="F916" s="667" t="s">
        <v>2808</v>
      </c>
      <c r="G916" s="666" t="s">
        <v>610</v>
      </c>
      <c r="H916" s="666" t="s">
        <v>2362</v>
      </c>
      <c r="I916" s="666" t="s">
        <v>2363</v>
      </c>
      <c r="J916" s="666" t="s">
        <v>2364</v>
      </c>
      <c r="K916" s="666" t="s">
        <v>2365</v>
      </c>
      <c r="L916" s="668">
        <v>3569.28</v>
      </c>
      <c r="M916" s="668">
        <v>1</v>
      </c>
      <c r="N916" s="669">
        <v>3569.28</v>
      </c>
    </row>
    <row r="917" spans="1:14" ht="14.4" customHeight="1" x14ac:dyDescent="0.3">
      <c r="A917" s="664" t="s">
        <v>548</v>
      </c>
      <c r="B917" s="665" t="s">
        <v>549</v>
      </c>
      <c r="C917" s="666" t="s">
        <v>564</v>
      </c>
      <c r="D917" s="667" t="s">
        <v>2807</v>
      </c>
      <c r="E917" s="666" t="s">
        <v>567</v>
      </c>
      <c r="F917" s="667" t="s">
        <v>2808</v>
      </c>
      <c r="G917" s="666" t="s">
        <v>610</v>
      </c>
      <c r="H917" s="666" t="s">
        <v>2370</v>
      </c>
      <c r="I917" s="666" t="s">
        <v>952</v>
      </c>
      <c r="J917" s="666" t="s">
        <v>2371</v>
      </c>
      <c r="K917" s="666" t="s">
        <v>2372</v>
      </c>
      <c r="L917" s="668">
        <v>23.700472178920585</v>
      </c>
      <c r="M917" s="668">
        <v>1212</v>
      </c>
      <c r="N917" s="669">
        <v>28724.972280851747</v>
      </c>
    </row>
    <row r="918" spans="1:14" ht="14.4" customHeight="1" x14ac:dyDescent="0.3">
      <c r="A918" s="664" t="s">
        <v>548</v>
      </c>
      <c r="B918" s="665" t="s">
        <v>549</v>
      </c>
      <c r="C918" s="666" t="s">
        <v>564</v>
      </c>
      <c r="D918" s="667" t="s">
        <v>2807</v>
      </c>
      <c r="E918" s="666" t="s">
        <v>567</v>
      </c>
      <c r="F918" s="667" t="s">
        <v>2808</v>
      </c>
      <c r="G918" s="666" t="s">
        <v>610</v>
      </c>
      <c r="H918" s="666" t="s">
        <v>2771</v>
      </c>
      <c r="I918" s="666" t="s">
        <v>2772</v>
      </c>
      <c r="J918" s="666" t="s">
        <v>1138</v>
      </c>
      <c r="K918" s="666" t="s">
        <v>2773</v>
      </c>
      <c r="L918" s="668">
        <v>326.48004416363955</v>
      </c>
      <c r="M918" s="668">
        <v>5</v>
      </c>
      <c r="N918" s="669">
        <v>1632.4002208181978</v>
      </c>
    </row>
    <row r="919" spans="1:14" ht="14.4" customHeight="1" x14ac:dyDescent="0.3">
      <c r="A919" s="664" t="s">
        <v>548</v>
      </c>
      <c r="B919" s="665" t="s">
        <v>549</v>
      </c>
      <c r="C919" s="666" t="s">
        <v>564</v>
      </c>
      <c r="D919" s="667" t="s">
        <v>2807</v>
      </c>
      <c r="E919" s="666" t="s">
        <v>567</v>
      </c>
      <c r="F919" s="667" t="s">
        <v>2808</v>
      </c>
      <c r="G919" s="666" t="s">
        <v>610</v>
      </c>
      <c r="H919" s="666" t="s">
        <v>2381</v>
      </c>
      <c r="I919" s="666" t="s">
        <v>952</v>
      </c>
      <c r="J919" s="666" t="s">
        <v>2382</v>
      </c>
      <c r="K919" s="666" t="s">
        <v>2383</v>
      </c>
      <c r="L919" s="668">
        <v>199.67034659859644</v>
      </c>
      <c r="M919" s="668">
        <v>13</v>
      </c>
      <c r="N919" s="669">
        <v>2595.7145057817538</v>
      </c>
    </row>
    <row r="920" spans="1:14" ht="14.4" customHeight="1" x14ac:dyDescent="0.3">
      <c r="A920" s="664" t="s">
        <v>548</v>
      </c>
      <c r="B920" s="665" t="s">
        <v>549</v>
      </c>
      <c r="C920" s="666" t="s">
        <v>564</v>
      </c>
      <c r="D920" s="667" t="s">
        <v>2807</v>
      </c>
      <c r="E920" s="666" t="s">
        <v>567</v>
      </c>
      <c r="F920" s="667" t="s">
        <v>2808</v>
      </c>
      <c r="G920" s="666" t="s">
        <v>610</v>
      </c>
      <c r="H920" s="666" t="s">
        <v>2774</v>
      </c>
      <c r="I920" s="666" t="s">
        <v>2775</v>
      </c>
      <c r="J920" s="666" t="s">
        <v>2282</v>
      </c>
      <c r="K920" s="666" t="s">
        <v>2776</v>
      </c>
      <c r="L920" s="668">
        <v>451.3100564395329</v>
      </c>
      <c r="M920" s="668">
        <v>36</v>
      </c>
      <c r="N920" s="669">
        <v>16247.162031823185</v>
      </c>
    </row>
    <row r="921" spans="1:14" ht="14.4" customHeight="1" x14ac:dyDescent="0.3">
      <c r="A921" s="664" t="s">
        <v>548</v>
      </c>
      <c r="B921" s="665" t="s">
        <v>549</v>
      </c>
      <c r="C921" s="666" t="s">
        <v>564</v>
      </c>
      <c r="D921" s="667" t="s">
        <v>2807</v>
      </c>
      <c r="E921" s="666" t="s">
        <v>567</v>
      </c>
      <c r="F921" s="667" t="s">
        <v>2808</v>
      </c>
      <c r="G921" s="666" t="s">
        <v>610</v>
      </c>
      <c r="H921" s="666" t="s">
        <v>1370</v>
      </c>
      <c r="I921" s="666" t="s">
        <v>1371</v>
      </c>
      <c r="J921" s="666" t="s">
        <v>1372</v>
      </c>
      <c r="K921" s="666" t="s">
        <v>1373</v>
      </c>
      <c r="L921" s="668">
        <v>136.61988285048244</v>
      </c>
      <c r="M921" s="668">
        <v>32</v>
      </c>
      <c r="N921" s="669">
        <v>4371.8362512154381</v>
      </c>
    </row>
    <row r="922" spans="1:14" ht="14.4" customHeight="1" x14ac:dyDescent="0.3">
      <c r="A922" s="664" t="s">
        <v>548</v>
      </c>
      <c r="B922" s="665" t="s">
        <v>549</v>
      </c>
      <c r="C922" s="666" t="s">
        <v>564</v>
      </c>
      <c r="D922" s="667" t="s">
        <v>2807</v>
      </c>
      <c r="E922" s="666" t="s">
        <v>567</v>
      </c>
      <c r="F922" s="667" t="s">
        <v>2808</v>
      </c>
      <c r="G922" s="666" t="s">
        <v>610</v>
      </c>
      <c r="H922" s="666" t="s">
        <v>2411</v>
      </c>
      <c r="I922" s="666" t="s">
        <v>2412</v>
      </c>
      <c r="J922" s="666" t="s">
        <v>2413</v>
      </c>
      <c r="K922" s="666"/>
      <c r="L922" s="668">
        <v>577.27187023891247</v>
      </c>
      <c r="M922" s="668">
        <v>1</v>
      </c>
      <c r="N922" s="669">
        <v>577.27187023891247</v>
      </c>
    </row>
    <row r="923" spans="1:14" ht="14.4" customHeight="1" x14ac:dyDescent="0.3">
      <c r="A923" s="664" t="s">
        <v>548</v>
      </c>
      <c r="B923" s="665" t="s">
        <v>549</v>
      </c>
      <c r="C923" s="666" t="s">
        <v>564</v>
      </c>
      <c r="D923" s="667" t="s">
        <v>2807</v>
      </c>
      <c r="E923" s="666" t="s">
        <v>567</v>
      </c>
      <c r="F923" s="667" t="s">
        <v>2808</v>
      </c>
      <c r="G923" s="666" t="s">
        <v>610</v>
      </c>
      <c r="H923" s="666" t="s">
        <v>2777</v>
      </c>
      <c r="I923" s="666" t="s">
        <v>2778</v>
      </c>
      <c r="J923" s="666" t="s">
        <v>1230</v>
      </c>
      <c r="K923" s="666" t="s">
        <v>2739</v>
      </c>
      <c r="L923" s="668">
        <v>201.30000000000013</v>
      </c>
      <c r="M923" s="668">
        <v>162</v>
      </c>
      <c r="N923" s="669">
        <v>32610.60000000002</v>
      </c>
    </row>
    <row r="924" spans="1:14" ht="14.4" customHeight="1" x14ac:dyDescent="0.3">
      <c r="A924" s="664" t="s">
        <v>548</v>
      </c>
      <c r="B924" s="665" t="s">
        <v>549</v>
      </c>
      <c r="C924" s="666" t="s">
        <v>564</v>
      </c>
      <c r="D924" s="667" t="s">
        <v>2807</v>
      </c>
      <c r="E924" s="666" t="s">
        <v>567</v>
      </c>
      <c r="F924" s="667" t="s">
        <v>2808</v>
      </c>
      <c r="G924" s="666" t="s">
        <v>610</v>
      </c>
      <c r="H924" s="666" t="s">
        <v>2779</v>
      </c>
      <c r="I924" s="666" t="s">
        <v>952</v>
      </c>
      <c r="J924" s="666" t="s">
        <v>2780</v>
      </c>
      <c r="K924" s="666"/>
      <c r="L924" s="668">
        <v>31.871394917022421</v>
      </c>
      <c r="M924" s="668">
        <v>2</v>
      </c>
      <c r="N924" s="669">
        <v>63.742789834044842</v>
      </c>
    </row>
    <row r="925" spans="1:14" ht="14.4" customHeight="1" x14ac:dyDescent="0.3">
      <c r="A925" s="664" t="s">
        <v>548</v>
      </c>
      <c r="B925" s="665" t="s">
        <v>549</v>
      </c>
      <c r="C925" s="666" t="s">
        <v>564</v>
      </c>
      <c r="D925" s="667" t="s">
        <v>2807</v>
      </c>
      <c r="E925" s="666" t="s">
        <v>567</v>
      </c>
      <c r="F925" s="667" t="s">
        <v>2808</v>
      </c>
      <c r="G925" s="666" t="s">
        <v>610</v>
      </c>
      <c r="H925" s="666" t="s">
        <v>2781</v>
      </c>
      <c r="I925" s="666" t="s">
        <v>2782</v>
      </c>
      <c r="J925" s="666" t="s">
        <v>2783</v>
      </c>
      <c r="K925" s="666" t="s">
        <v>2784</v>
      </c>
      <c r="L925" s="668">
        <v>6050.0099999999993</v>
      </c>
      <c r="M925" s="668">
        <v>1</v>
      </c>
      <c r="N925" s="669">
        <v>6050.0099999999993</v>
      </c>
    </row>
    <row r="926" spans="1:14" ht="14.4" customHeight="1" x14ac:dyDescent="0.3">
      <c r="A926" s="664" t="s">
        <v>548</v>
      </c>
      <c r="B926" s="665" t="s">
        <v>549</v>
      </c>
      <c r="C926" s="666" t="s">
        <v>564</v>
      </c>
      <c r="D926" s="667" t="s">
        <v>2807</v>
      </c>
      <c r="E926" s="666" t="s">
        <v>567</v>
      </c>
      <c r="F926" s="667" t="s">
        <v>2808</v>
      </c>
      <c r="G926" s="666" t="s">
        <v>610</v>
      </c>
      <c r="H926" s="666" t="s">
        <v>2418</v>
      </c>
      <c r="I926" s="666" t="s">
        <v>2419</v>
      </c>
      <c r="J926" s="666" t="s">
        <v>2420</v>
      </c>
      <c r="K926" s="666" t="s">
        <v>2421</v>
      </c>
      <c r="L926" s="668">
        <v>2799.9997638523641</v>
      </c>
      <c r="M926" s="668">
        <v>18.5</v>
      </c>
      <c r="N926" s="669">
        <v>51799.995631268735</v>
      </c>
    </row>
    <row r="927" spans="1:14" ht="14.4" customHeight="1" x14ac:dyDescent="0.3">
      <c r="A927" s="664" t="s">
        <v>548</v>
      </c>
      <c r="B927" s="665" t="s">
        <v>549</v>
      </c>
      <c r="C927" s="666" t="s">
        <v>564</v>
      </c>
      <c r="D927" s="667" t="s">
        <v>2807</v>
      </c>
      <c r="E927" s="666" t="s">
        <v>567</v>
      </c>
      <c r="F927" s="667" t="s">
        <v>2808</v>
      </c>
      <c r="G927" s="666" t="s">
        <v>610</v>
      </c>
      <c r="H927" s="666" t="s">
        <v>2785</v>
      </c>
      <c r="I927" s="666" t="s">
        <v>2786</v>
      </c>
      <c r="J927" s="666" t="s">
        <v>2424</v>
      </c>
      <c r="K927" s="666" t="s">
        <v>2787</v>
      </c>
      <c r="L927" s="668">
        <v>7226.6686456144735</v>
      </c>
      <c r="M927" s="668">
        <v>13</v>
      </c>
      <c r="N927" s="669">
        <v>93946.69239298816</v>
      </c>
    </row>
    <row r="928" spans="1:14" ht="14.4" customHeight="1" x14ac:dyDescent="0.3">
      <c r="A928" s="664" t="s">
        <v>548</v>
      </c>
      <c r="B928" s="665" t="s">
        <v>549</v>
      </c>
      <c r="C928" s="666" t="s">
        <v>564</v>
      </c>
      <c r="D928" s="667" t="s">
        <v>2807</v>
      </c>
      <c r="E928" s="666" t="s">
        <v>567</v>
      </c>
      <c r="F928" s="667" t="s">
        <v>2808</v>
      </c>
      <c r="G928" s="666" t="s">
        <v>610</v>
      </c>
      <c r="H928" s="666" t="s">
        <v>2422</v>
      </c>
      <c r="I928" s="666" t="s">
        <v>2423</v>
      </c>
      <c r="J928" s="666" t="s">
        <v>2424</v>
      </c>
      <c r="K928" s="666" t="s">
        <v>2425</v>
      </c>
      <c r="L928" s="668">
        <v>1335.5406918436724</v>
      </c>
      <c r="M928" s="668">
        <v>37</v>
      </c>
      <c r="N928" s="669">
        <v>49415.005598215881</v>
      </c>
    </row>
    <row r="929" spans="1:14" ht="14.4" customHeight="1" x14ac:dyDescent="0.3">
      <c r="A929" s="664" t="s">
        <v>548</v>
      </c>
      <c r="B929" s="665" t="s">
        <v>549</v>
      </c>
      <c r="C929" s="666" t="s">
        <v>564</v>
      </c>
      <c r="D929" s="667" t="s">
        <v>2807</v>
      </c>
      <c r="E929" s="666" t="s">
        <v>567</v>
      </c>
      <c r="F929" s="667" t="s">
        <v>2808</v>
      </c>
      <c r="G929" s="666" t="s">
        <v>610</v>
      </c>
      <c r="H929" s="666" t="s">
        <v>1417</v>
      </c>
      <c r="I929" s="666" t="s">
        <v>1417</v>
      </c>
      <c r="J929" s="666" t="s">
        <v>1418</v>
      </c>
      <c r="K929" s="666" t="s">
        <v>1419</v>
      </c>
      <c r="L929" s="668">
        <v>179.80999999999997</v>
      </c>
      <c r="M929" s="668">
        <v>4</v>
      </c>
      <c r="N929" s="669">
        <v>719.2399999999999</v>
      </c>
    </row>
    <row r="930" spans="1:14" ht="14.4" customHeight="1" x14ac:dyDescent="0.3">
      <c r="A930" s="664" t="s">
        <v>548</v>
      </c>
      <c r="B930" s="665" t="s">
        <v>549</v>
      </c>
      <c r="C930" s="666" t="s">
        <v>564</v>
      </c>
      <c r="D930" s="667" t="s">
        <v>2807</v>
      </c>
      <c r="E930" s="666" t="s">
        <v>567</v>
      </c>
      <c r="F930" s="667" t="s">
        <v>2808</v>
      </c>
      <c r="G930" s="666" t="s">
        <v>610</v>
      </c>
      <c r="H930" s="666" t="s">
        <v>2432</v>
      </c>
      <c r="I930" s="666" t="s">
        <v>2433</v>
      </c>
      <c r="J930" s="666" t="s">
        <v>2434</v>
      </c>
      <c r="K930" s="666" t="s">
        <v>2410</v>
      </c>
      <c r="L930" s="668">
        <v>36.598307028405401</v>
      </c>
      <c r="M930" s="668">
        <v>440</v>
      </c>
      <c r="N930" s="669">
        <v>16103.255092498377</v>
      </c>
    </row>
    <row r="931" spans="1:14" ht="14.4" customHeight="1" x14ac:dyDescent="0.3">
      <c r="A931" s="664" t="s">
        <v>548</v>
      </c>
      <c r="B931" s="665" t="s">
        <v>549</v>
      </c>
      <c r="C931" s="666" t="s">
        <v>564</v>
      </c>
      <c r="D931" s="667" t="s">
        <v>2807</v>
      </c>
      <c r="E931" s="666" t="s">
        <v>567</v>
      </c>
      <c r="F931" s="667" t="s">
        <v>2808</v>
      </c>
      <c r="G931" s="666" t="s">
        <v>610</v>
      </c>
      <c r="H931" s="666" t="s">
        <v>2437</v>
      </c>
      <c r="I931" s="666" t="s">
        <v>2438</v>
      </c>
      <c r="J931" s="666" t="s">
        <v>2439</v>
      </c>
      <c r="K931" s="666" t="s">
        <v>2421</v>
      </c>
      <c r="L931" s="668">
        <v>2838</v>
      </c>
      <c r="M931" s="668">
        <v>4</v>
      </c>
      <c r="N931" s="669">
        <v>11352</v>
      </c>
    </row>
    <row r="932" spans="1:14" ht="14.4" customHeight="1" x14ac:dyDescent="0.3">
      <c r="A932" s="664" t="s">
        <v>548</v>
      </c>
      <c r="B932" s="665" t="s">
        <v>549</v>
      </c>
      <c r="C932" s="666" t="s">
        <v>564</v>
      </c>
      <c r="D932" s="667" t="s">
        <v>2807</v>
      </c>
      <c r="E932" s="666" t="s">
        <v>567</v>
      </c>
      <c r="F932" s="667" t="s">
        <v>2808</v>
      </c>
      <c r="G932" s="666" t="s">
        <v>610</v>
      </c>
      <c r="H932" s="666" t="s">
        <v>1420</v>
      </c>
      <c r="I932" s="666" t="s">
        <v>1421</v>
      </c>
      <c r="J932" s="666" t="s">
        <v>1422</v>
      </c>
      <c r="K932" s="666" t="s">
        <v>1423</v>
      </c>
      <c r="L932" s="668">
        <v>83.129999999999967</v>
      </c>
      <c r="M932" s="668">
        <v>3</v>
      </c>
      <c r="N932" s="669">
        <v>249.3899999999999</v>
      </c>
    </row>
    <row r="933" spans="1:14" ht="14.4" customHeight="1" x14ac:dyDescent="0.3">
      <c r="A933" s="664" t="s">
        <v>548</v>
      </c>
      <c r="B933" s="665" t="s">
        <v>549</v>
      </c>
      <c r="C933" s="666" t="s">
        <v>564</v>
      </c>
      <c r="D933" s="667" t="s">
        <v>2807</v>
      </c>
      <c r="E933" s="666" t="s">
        <v>567</v>
      </c>
      <c r="F933" s="667" t="s">
        <v>2808</v>
      </c>
      <c r="G933" s="666" t="s">
        <v>610</v>
      </c>
      <c r="H933" s="666" t="s">
        <v>1428</v>
      </c>
      <c r="I933" s="666" t="s">
        <v>1429</v>
      </c>
      <c r="J933" s="666" t="s">
        <v>1430</v>
      </c>
      <c r="K933" s="666" t="s">
        <v>1431</v>
      </c>
      <c r="L933" s="668">
        <v>176.64468186764827</v>
      </c>
      <c r="M933" s="668">
        <v>29</v>
      </c>
      <c r="N933" s="669">
        <v>5122.6957741617998</v>
      </c>
    </row>
    <row r="934" spans="1:14" ht="14.4" customHeight="1" x14ac:dyDescent="0.3">
      <c r="A934" s="664" t="s">
        <v>548</v>
      </c>
      <c r="B934" s="665" t="s">
        <v>549</v>
      </c>
      <c r="C934" s="666" t="s">
        <v>564</v>
      </c>
      <c r="D934" s="667" t="s">
        <v>2807</v>
      </c>
      <c r="E934" s="666" t="s">
        <v>567</v>
      </c>
      <c r="F934" s="667" t="s">
        <v>2808</v>
      </c>
      <c r="G934" s="666" t="s">
        <v>610</v>
      </c>
      <c r="H934" s="666" t="s">
        <v>2788</v>
      </c>
      <c r="I934" s="666" t="s">
        <v>2789</v>
      </c>
      <c r="J934" s="666" t="s">
        <v>2790</v>
      </c>
      <c r="K934" s="666" t="s">
        <v>2791</v>
      </c>
      <c r="L934" s="668">
        <v>539.3900000000001</v>
      </c>
      <c r="M934" s="668">
        <v>5</v>
      </c>
      <c r="N934" s="669">
        <v>2696.9500000000003</v>
      </c>
    </row>
    <row r="935" spans="1:14" ht="14.4" customHeight="1" x14ac:dyDescent="0.3">
      <c r="A935" s="664" t="s">
        <v>548</v>
      </c>
      <c r="B935" s="665" t="s">
        <v>549</v>
      </c>
      <c r="C935" s="666" t="s">
        <v>564</v>
      </c>
      <c r="D935" s="667" t="s">
        <v>2807</v>
      </c>
      <c r="E935" s="666" t="s">
        <v>567</v>
      </c>
      <c r="F935" s="667" t="s">
        <v>2808</v>
      </c>
      <c r="G935" s="666" t="s">
        <v>610</v>
      </c>
      <c r="H935" s="666" t="s">
        <v>2449</v>
      </c>
      <c r="I935" s="666" t="s">
        <v>2450</v>
      </c>
      <c r="J935" s="666" t="s">
        <v>2451</v>
      </c>
      <c r="K935" s="666" t="s">
        <v>2452</v>
      </c>
      <c r="L935" s="668">
        <v>103.49231675769023</v>
      </c>
      <c r="M935" s="668">
        <v>102</v>
      </c>
      <c r="N935" s="669">
        <v>10556.216309284404</v>
      </c>
    </row>
    <row r="936" spans="1:14" ht="14.4" customHeight="1" x14ac:dyDescent="0.3">
      <c r="A936" s="664" t="s">
        <v>548</v>
      </c>
      <c r="B936" s="665" t="s">
        <v>549</v>
      </c>
      <c r="C936" s="666" t="s">
        <v>564</v>
      </c>
      <c r="D936" s="667" t="s">
        <v>2807</v>
      </c>
      <c r="E936" s="666" t="s">
        <v>567</v>
      </c>
      <c r="F936" s="667" t="s">
        <v>2808</v>
      </c>
      <c r="G936" s="666" t="s">
        <v>610</v>
      </c>
      <c r="H936" s="666" t="s">
        <v>2459</v>
      </c>
      <c r="I936" s="666" t="s">
        <v>952</v>
      </c>
      <c r="J936" s="666" t="s">
        <v>2460</v>
      </c>
      <c r="K936" s="666" t="s">
        <v>2461</v>
      </c>
      <c r="L936" s="668">
        <v>65.154030303030311</v>
      </c>
      <c r="M936" s="668">
        <v>22</v>
      </c>
      <c r="N936" s="669">
        <v>1433.3886666666667</v>
      </c>
    </row>
    <row r="937" spans="1:14" ht="14.4" customHeight="1" x14ac:dyDescent="0.3">
      <c r="A937" s="664" t="s">
        <v>548</v>
      </c>
      <c r="B937" s="665" t="s">
        <v>549</v>
      </c>
      <c r="C937" s="666" t="s">
        <v>564</v>
      </c>
      <c r="D937" s="667" t="s">
        <v>2807</v>
      </c>
      <c r="E937" s="666" t="s">
        <v>567</v>
      </c>
      <c r="F937" s="667" t="s">
        <v>2808</v>
      </c>
      <c r="G937" s="666" t="s">
        <v>610</v>
      </c>
      <c r="H937" s="666" t="s">
        <v>2462</v>
      </c>
      <c r="I937" s="666" t="s">
        <v>2463</v>
      </c>
      <c r="J937" s="666" t="s">
        <v>2464</v>
      </c>
      <c r="K937" s="666"/>
      <c r="L937" s="668">
        <v>458.47990167551768</v>
      </c>
      <c r="M937" s="668">
        <v>158</v>
      </c>
      <c r="N937" s="669">
        <v>72439.824464731792</v>
      </c>
    </row>
    <row r="938" spans="1:14" ht="14.4" customHeight="1" x14ac:dyDescent="0.3">
      <c r="A938" s="664" t="s">
        <v>548</v>
      </c>
      <c r="B938" s="665" t="s">
        <v>549</v>
      </c>
      <c r="C938" s="666" t="s">
        <v>564</v>
      </c>
      <c r="D938" s="667" t="s">
        <v>2807</v>
      </c>
      <c r="E938" s="666" t="s">
        <v>567</v>
      </c>
      <c r="F938" s="667" t="s">
        <v>2808</v>
      </c>
      <c r="G938" s="666" t="s">
        <v>610</v>
      </c>
      <c r="H938" s="666" t="s">
        <v>2470</v>
      </c>
      <c r="I938" s="666" t="s">
        <v>2471</v>
      </c>
      <c r="J938" s="666" t="s">
        <v>2472</v>
      </c>
      <c r="K938" s="666" t="s">
        <v>2473</v>
      </c>
      <c r="L938" s="668">
        <v>117.28545454545453</v>
      </c>
      <c r="M938" s="668">
        <v>22</v>
      </c>
      <c r="N938" s="669">
        <v>2580.2799999999997</v>
      </c>
    </row>
    <row r="939" spans="1:14" ht="14.4" customHeight="1" x14ac:dyDescent="0.3">
      <c r="A939" s="664" t="s">
        <v>548</v>
      </c>
      <c r="B939" s="665" t="s">
        <v>549</v>
      </c>
      <c r="C939" s="666" t="s">
        <v>564</v>
      </c>
      <c r="D939" s="667" t="s">
        <v>2807</v>
      </c>
      <c r="E939" s="666" t="s">
        <v>567</v>
      </c>
      <c r="F939" s="667" t="s">
        <v>2808</v>
      </c>
      <c r="G939" s="666" t="s">
        <v>610</v>
      </c>
      <c r="H939" s="666" t="s">
        <v>2474</v>
      </c>
      <c r="I939" s="666" t="s">
        <v>952</v>
      </c>
      <c r="J939" s="666" t="s">
        <v>2475</v>
      </c>
      <c r="K939" s="666"/>
      <c r="L939" s="668">
        <v>447.70000000000016</v>
      </c>
      <c r="M939" s="668">
        <v>34</v>
      </c>
      <c r="N939" s="669">
        <v>15221.800000000005</v>
      </c>
    </row>
    <row r="940" spans="1:14" ht="14.4" customHeight="1" x14ac:dyDescent="0.3">
      <c r="A940" s="664" t="s">
        <v>548</v>
      </c>
      <c r="B940" s="665" t="s">
        <v>549</v>
      </c>
      <c r="C940" s="666" t="s">
        <v>564</v>
      </c>
      <c r="D940" s="667" t="s">
        <v>2807</v>
      </c>
      <c r="E940" s="666" t="s">
        <v>567</v>
      </c>
      <c r="F940" s="667" t="s">
        <v>2808</v>
      </c>
      <c r="G940" s="666" t="s">
        <v>610</v>
      </c>
      <c r="H940" s="666" t="s">
        <v>2476</v>
      </c>
      <c r="I940" s="666" t="s">
        <v>2477</v>
      </c>
      <c r="J940" s="666" t="s">
        <v>2478</v>
      </c>
      <c r="K940" s="666" t="s">
        <v>2479</v>
      </c>
      <c r="L940" s="668">
        <v>660</v>
      </c>
      <c r="M940" s="668">
        <v>11</v>
      </c>
      <c r="N940" s="669">
        <v>7260</v>
      </c>
    </row>
    <row r="941" spans="1:14" ht="14.4" customHeight="1" x14ac:dyDescent="0.3">
      <c r="A941" s="664" t="s">
        <v>548</v>
      </c>
      <c r="B941" s="665" t="s">
        <v>549</v>
      </c>
      <c r="C941" s="666" t="s">
        <v>564</v>
      </c>
      <c r="D941" s="667" t="s">
        <v>2807</v>
      </c>
      <c r="E941" s="666" t="s">
        <v>567</v>
      </c>
      <c r="F941" s="667" t="s">
        <v>2808</v>
      </c>
      <c r="G941" s="666" t="s">
        <v>610</v>
      </c>
      <c r="H941" s="666" t="s">
        <v>2792</v>
      </c>
      <c r="I941" s="666" t="s">
        <v>952</v>
      </c>
      <c r="J941" s="666" t="s">
        <v>2793</v>
      </c>
      <c r="K941" s="666"/>
      <c r="L941" s="668">
        <v>59.964156954998387</v>
      </c>
      <c r="M941" s="668">
        <v>161</v>
      </c>
      <c r="N941" s="669">
        <v>9654.22926975474</v>
      </c>
    </row>
    <row r="942" spans="1:14" ht="14.4" customHeight="1" x14ac:dyDescent="0.3">
      <c r="A942" s="664" t="s">
        <v>548</v>
      </c>
      <c r="B942" s="665" t="s">
        <v>549</v>
      </c>
      <c r="C942" s="666" t="s">
        <v>564</v>
      </c>
      <c r="D942" s="667" t="s">
        <v>2807</v>
      </c>
      <c r="E942" s="666" t="s">
        <v>567</v>
      </c>
      <c r="F942" s="667" t="s">
        <v>2808</v>
      </c>
      <c r="G942" s="666" t="s">
        <v>610</v>
      </c>
      <c r="H942" s="666" t="s">
        <v>2794</v>
      </c>
      <c r="I942" s="666" t="s">
        <v>2795</v>
      </c>
      <c r="J942" s="666" t="s">
        <v>2796</v>
      </c>
      <c r="K942" s="666" t="s">
        <v>2797</v>
      </c>
      <c r="L942" s="668">
        <v>453.29849999999999</v>
      </c>
      <c r="M942" s="668">
        <v>1040</v>
      </c>
      <c r="N942" s="669">
        <v>471430.44</v>
      </c>
    </row>
    <row r="943" spans="1:14" ht="14.4" customHeight="1" x14ac:dyDescent="0.3">
      <c r="A943" s="664" t="s">
        <v>548</v>
      </c>
      <c r="B943" s="665" t="s">
        <v>549</v>
      </c>
      <c r="C943" s="666" t="s">
        <v>564</v>
      </c>
      <c r="D943" s="667" t="s">
        <v>2807</v>
      </c>
      <c r="E943" s="666" t="s">
        <v>567</v>
      </c>
      <c r="F943" s="667" t="s">
        <v>2808</v>
      </c>
      <c r="G943" s="666" t="s">
        <v>610</v>
      </c>
      <c r="H943" s="666" t="s">
        <v>1485</v>
      </c>
      <c r="I943" s="666" t="s">
        <v>1485</v>
      </c>
      <c r="J943" s="666" t="s">
        <v>1307</v>
      </c>
      <c r="K943" s="666" t="s">
        <v>1486</v>
      </c>
      <c r="L943" s="668">
        <v>412.92307120176918</v>
      </c>
      <c r="M943" s="668">
        <v>13</v>
      </c>
      <c r="N943" s="669">
        <v>5367.9999256229994</v>
      </c>
    </row>
    <row r="944" spans="1:14" ht="14.4" customHeight="1" x14ac:dyDescent="0.3">
      <c r="A944" s="664" t="s">
        <v>548</v>
      </c>
      <c r="B944" s="665" t="s">
        <v>549</v>
      </c>
      <c r="C944" s="666" t="s">
        <v>564</v>
      </c>
      <c r="D944" s="667" t="s">
        <v>2807</v>
      </c>
      <c r="E944" s="666" t="s">
        <v>567</v>
      </c>
      <c r="F944" s="667" t="s">
        <v>2808</v>
      </c>
      <c r="G944" s="666" t="s">
        <v>610</v>
      </c>
      <c r="H944" s="666" t="s">
        <v>2521</v>
      </c>
      <c r="I944" s="666" t="s">
        <v>952</v>
      </c>
      <c r="J944" s="666" t="s">
        <v>2522</v>
      </c>
      <c r="K944" s="666"/>
      <c r="L944" s="668">
        <v>30.779999999999994</v>
      </c>
      <c r="M944" s="668">
        <v>1</v>
      </c>
      <c r="N944" s="669">
        <v>30.779999999999994</v>
      </c>
    </row>
    <row r="945" spans="1:14" ht="14.4" customHeight="1" x14ac:dyDescent="0.3">
      <c r="A945" s="664" t="s">
        <v>548</v>
      </c>
      <c r="B945" s="665" t="s">
        <v>549</v>
      </c>
      <c r="C945" s="666" t="s">
        <v>564</v>
      </c>
      <c r="D945" s="667" t="s">
        <v>2807</v>
      </c>
      <c r="E945" s="666" t="s">
        <v>567</v>
      </c>
      <c r="F945" s="667" t="s">
        <v>2808</v>
      </c>
      <c r="G945" s="666" t="s">
        <v>610</v>
      </c>
      <c r="H945" s="666" t="s">
        <v>2525</v>
      </c>
      <c r="I945" s="666" t="s">
        <v>2525</v>
      </c>
      <c r="J945" s="666" t="s">
        <v>2526</v>
      </c>
      <c r="K945" s="666" t="s">
        <v>2527</v>
      </c>
      <c r="L945" s="668">
        <v>151.55999999999995</v>
      </c>
      <c r="M945" s="668">
        <v>1</v>
      </c>
      <c r="N945" s="669">
        <v>151.55999999999995</v>
      </c>
    </row>
    <row r="946" spans="1:14" ht="14.4" customHeight="1" x14ac:dyDescent="0.3">
      <c r="A946" s="664" t="s">
        <v>548</v>
      </c>
      <c r="B946" s="665" t="s">
        <v>549</v>
      </c>
      <c r="C946" s="666" t="s">
        <v>564</v>
      </c>
      <c r="D946" s="667" t="s">
        <v>2807</v>
      </c>
      <c r="E946" s="666" t="s">
        <v>567</v>
      </c>
      <c r="F946" s="667" t="s">
        <v>2808</v>
      </c>
      <c r="G946" s="666" t="s">
        <v>610</v>
      </c>
      <c r="H946" s="666" t="s">
        <v>2798</v>
      </c>
      <c r="I946" s="666" t="s">
        <v>2798</v>
      </c>
      <c r="J946" s="666" t="s">
        <v>2799</v>
      </c>
      <c r="K946" s="666" t="s">
        <v>2800</v>
      </c>
      <c r="L946" s="668">
        <v>590.70000000000005</v>
      </c>
      <c r="M946" s="668">
        <v>1</v>
      </c>
      <c r="N946" s="669">
        <v>590.70000000000005</v>
      </c>
    </row>
    <row r="947" spans="1:14" ht="14.4" customHeight="1" x14ac:dyDescent="0.3">
      <c r="A947" s="664" t="s">
        <v>548</v>
      </c>
      <c r="B947" s="665" t="s">
        <v>549</v>
      </c>
      <c r="C947" s="666" t="s">
        <v>564</v>
      </c>
      <c r="D947" s="667" t="s">
        <v>2807</v>
      </c>
      <c r="E947" s="666" t="s">
        <v>567</v>
      </c>
      <c r="F947" s="667" t="s">
        <v>2808</v>
      </c>
      <c r="G947" s="666" t="s">
        <v>610</v>
      </c>
      <c r="H947" s="666" t="s">
        <v>1565</v>
      </c>
      <c r="I947" s="666" t="s">
        <v>1565</v>
      </c>
      <c r="J947" s="666" t="s">
        <v>1566</v>
      </c>
      <c r="K947" s="666" t="s">
        <v>780</v>
      </c>
      <c r="L947" s="668">
        <v>62.210000000000008</v>
      </c>
      <c r="M947" s="668">
        <v>12</v>
      </c>
      <c r="N947" s="669">
        <v>746.5200000000001</v>
      </c>
    </row>
    <row r="948" spans="1:14" ht="14.4" customHeight="1" x14ac:dyDescent="0.3">
      <c r="A948" s="664" t="s">
        <v>548</v>
      </c>
      <c r="B948" s="665" t="s">
        <v>549</v>
      </c>
      <c r="C948" s="666" t="s">
        <v>564</v>
      </c>
      <c r="D948" s="667" t="s">
        <v>2807</v>
      </c>
      <c r="E948" s="666" t="s">
        <v>567</v>
      </c>
      <c r="F948" s="667" t="s">
        <v>2808</v>
      </c>
      <c r="G948" s="666" t="s">
        <v>610</v>
      </c>
      <c r="H948" s="666" t="s">
        <v>1581</v>
      </c>
      <c r="I948" s="666" t="s">
        <v>952</v>
      </c>
      <c r="J948" s="666" t="s">
        <v>1582</v>
      </c>
      <c r="K948" s="666"/>
      <c r="L948" s="668">
        <v>45.829946429944719</v>
      </c>
      <c r="M948" s="668">
        <v>24</v>
      </c>
      <c r="N948" s="669">
        <v>1099.9187143186732</v>
      </c>
    </row>
    <row r="949" spans="1:14" ht="14.4" customHeight="1" x14ac:dyDescent="0.3">
      <c r="A949" s="664" t="s">
        <v>548</v>
      </c>
      <c r="B949" s="665" t="s">
        <v>549</v>
      </c>
      <c r="C949" s="666" t="s">
        <v>564</v>
      </c>
      <c r="D949" s="667" t="s">
        <v>2807</v>
      </c>
      <c r="E949" s="666" t="s">
        <v>567</v>
      </c>
      <c r="F949" s="667" t="s">
        <v>2808</v>
      </c>
      <c r="G949" s="666" t="s">
        <v>610</v>
      </c>
      <c r="H949" s="666" t="s">
        <v>2801</v>
      </c>
      <c r="I949" s="666" t="s">
        <v>2801</v>
      </c>
      <c r="J949" s="666" t="s">
        <v>2802</v>
      </c>
      <c r="K949" s="666" t="s">
        <v>2803</v>
      </c>
      <c r="L949" s="668">
        <v>199.97927471400146</v>
      </c>
      <c r="M949" s="668">
        <v>15</v>
      </c>
      <c r="N949" s="669">
        <v>2999.6891207100221</v>
      </c>
    </row>
    <row r="950" spans="1:14" ht="14.4" customHeight="1" x14ac:dyDescent="0.3">
      <c r="A950" s="664" t="s">
        <v>548</v>
      </c>
      <c r="B950" s="665" t="s">
        <v>549</v>
      </c>
      <c r="C950" s="666" t="s">
        <v>564</v>
      </c>
      <c r="D950" s="667" t="s">
        <v>2807</v>
      </c>
      <c r="E950" s="666" t="s">
        <v>567</v>
      </c>
      <c r="F950" s="667" t="s">
        <v>2808</v>
      </c>
      <c r="G950" s="666" t="s">
        <v>610</v>
      </c>
      <c r="H950" s="666" t="s">
        <v>1586</v>
      </c>
      <c r="I950" s="666" t="s">
        <v>1586</v>
      </c>
      <c r="J950" s="666" t="s">
        <v>1587</v>
      </c>
      <c r="K950" s="666" t="s">
        <v>1588</v>
      </c>
      <c r="L950" s="668">
        <v>264.99</v>
      </c>
      <c r="M950" s="668">
        <v>8</v>
      </c>
      <c r="N950" s="669">
        <v>2119.92</v>
      </c>
    </row>
    <row r="951" spans="1:14" ht="14.4" customHeight="1" x14ac:dyDescent="0.3">
      <c r="A951" s="664" t="s">
        <v>548</v>
      </c>
      <c r="B951" s="665" t="s">
        <v>549</v>
      </c>
      <c r="C951" s="666" t="s">
        <v>564</v>
      </c>
      <c r="D951" s="667" t="s">
        <v>2807</v>
      </c>
      <c r="E951" s="666" t="s">
        <v>567</v>
      </c>
      <c r="F951" s="667" t="s">
        <v>2808</v>
      </c>
      <c r="G951" s="666" t="s">
        <v>610</v>
      </c>
      <c r="H951" s="666" t="s">
        <v>1589</v>
      </c>
      <c r="I951" s="666" t="s">
        <v>1589</v>
      </c>
      <c r="J951" s="666" t="s">
        <v>1590</v>
      </c>
      <c r="K951" s="666" t="s">
        <v>1591</v>
      </c>
      <c r="L951" s="668">
        <v>220.30000000000013</v>
      </c>
      <c r="M951" s="668">
        <v>1</v>
      </c>
      <c r="N951" s="669">
        <v>220.30000000000013</v>
      </c>
    </row>
    <row r="952" spans="1:14" ht="14.4" customHeight="1" x14ac:dyDescent="0.3">
      <c r="A952" s="664" t="s">
        <v>548</v>
      </c>
      <c r="B952" s="665" t="s">
        <v>549</v>
      </c>
      <c r="C952" s="666" t="s">
        <v>564</v>
      </c>
      <c r="D952" s="667" t="s">
        <v>2807</v>
      </c>
      <c r="E952" s="666" t="s">
        <v>567</v>
      </c>
      <c r="F952" s="667" t="s">
        <v>2808</v>
      </c>
      <c r="G952" s="666" t="s">
        <v>1650</v>
      </c>
      <c r="H952" s="666" t="s">
        <v>1772</v>
      </c>
      <c r="I952" s="666" t="s">
        <v>1773</v>
      </c>
      <c r="J952" s="666" t="s">
        <v>1663</v>
      </c>
      <c r="K952" s="666" t="s">
        <v>1774</v>
      </c>
      <c r="L952" s="668">
        <v>129.33000000000001</v>
      </c>
      <c r="M952" s="668">
        <v>3</v>
      </c>
      <c r="N952" s="669">
        <v>387.99</v>
      </c>
    </row>
    <row r="953" spans="1:14" ht="14.4" customHeight="1" x14ac:dyDescent="0.3">
      <c r="A953" s="664" t="s">
        <v>548</v>
      </c>
      <c r="B953" s="665" t="s">
        <v>549</v>
      </c>
      <c r="C953" s="666" t="s">
        <v>564</v>
      </c>
      <c r="D953" s="667" t="s">
        <v>2807</v>
      </c>
      <c r="E953" s="666" t="s">
        <v>567</v>
      </c>
      <c r="F953" s="667" t="s">
        <v>2808</v>
      </c>
      <c r="G953" s="666" t="s">
        <v>1650</v>
      </c>
      <c r="H953" s="666" t="s">
        <v>2573</v>
      </c>
      <c r="I953" s="666" t="s">
        <v>2574</v>
      </c>
      <c r="J953" s="666" t="s">
        <v>1659</v>
      </c>
      <c r="K953" s="666" t="s">
        <v>2575</v>
      </c>
      <c r="L953" s="668">
        <v>171.7037</v>
      </c>
      <c r="M953" s="668">
        <v>10</v>
      </c>
      <c r="N953" s="669">
        <v>1717.037</v>
      </c>
    </row>
    <row r="954" spans="1:14" ht="14.4" customHeight="1" x14ac:dyDescent="0.3">
      <c r="A954" s="664" t="s">
        <v>548</v>
      </c>
      <c r="B954" s="665" t="s">
        <v>549</v>
      </c>
      <c r="C954" s="666" t="s">
        <v>564</v>
      </c>
      <c r="D954" s="667" t="s">
        <v>2807</v>
      </c>
      <c r="E954" s="666" t="s">
        <v>567</v>
      </c>
      <c r="F954" s="667" t="s">
        <v>2808</v>
      </c>
      <c r="G954" s="666" t="s">
        <v>1650</v>
      </c>
      <c r="H954" s="666" t="s">
        <v>1872</v>
      </c>
      <c r="I954" s="666" t="s">
        <v>1873</v>
      </c>
      <c r="J954" s="666" t="s">
        <v>1874</v>
      </c>
      <c r="K954" s="666" t="s">
        <v>1875</v>
      </c>
      <c r="L954" s="668">
        <v>150.81157480763514</v>
      </c>
      <c r="M954" s="668">
        <v>65</v>
      </c>
      <c r="N954" s="669">
        <v>9802.7523624962832</v>
      </c>
    </row>
    <row r="955" spans="1:14" ht="14.4" customHeight="1" x14ac:dyDescent="0.3">
      <c r="A955" s="664" t="s">
        <v>548</v>
      </c>
      <c r="B955" s="665" t="s">
        <v>549</v>
      </c>
      <c r="C955" s="666" t="s">
        <v>564</v>
      </c>
      <c r="D955" s="667" t="s">
        <v>2807</v>
      </c>
      <c r="E955" s="666" t="s">
        <v>567</v>
      </c>
      <c r="F955" s="667" t="s">
        <v>2808</v>
      </c>
      <c r="G955" s="666" t="s">
        <v>1650</v>
      </c>
      <c r="H955" s="666" t="s">
        <v>2583</v>
      </c>
      <c r="I955" s="666" t="s">
        <v>2584</v>
      </c>
      <c r="J955" s="666" t="s">
        <v>2585</v>
      </c>
      <c r="K955" s="666" t="s">
        <v>2586</v>
      </c>
      <c r="L955" s="668">
        <v>690.49922990146183</v>
      </c>
      <c r="M955" s="668">
        <v>140</v>
      </c>
      <c r="N955" s="669">
        <v>96669.892186204655</v>
      </c>
    </row>
    <row r="956" spans="1:14" ht="14.4" customHeight="1" x14ac:dyDescent="0.3">
      <c r="A956" s="664" t="s">
        <v>548</v>
      </c>
      <c r="B956" s="665" t="s">
        <v>549</v>
      </c>
      <c r="C956" s="666" t="s">
        <v>564</v>
      </c>
      <c r="D956" s="667" t="s">
        <v>2807</v>
      </c>
      <c r="E956" s="666" t="s">
        <v>567</v>
      </c>
      <c r="F956" s="667" t="s">
        <v>2808</v>
      </c>
      <c r="G956" s="666" t="s">
        <v>1650</v>
      </c>
      <c r="H956" s="666" t="s">
        <v>1890</v>
      </c>
      <c r="I956" s="666" t="s">
        <v>1891</v>
      </c>
      <c r="J956" s="666" t="s">
        <v>1892</v>
      </c>
      <c r="K956" s="666" t="s">
        <v>1893</v>
      </c>
      <c r="L956" s="668">
        <v>301.32234513821595</v>
      </c>
      <c r="M956" s="668">
        <v>8</v>
      </c>
      <c r="N956" s="669">
        <v>2410.5787611057276</v>
      </c>
    </row>
    <row r="957" spans="1:14" ht="14.4" customHeight="1" x14ac:dyDescent="0.3">
      <c r="A957" s="664" t="s">
        <v>548</v>
      </c>
      <c r="B957" s="665" t="s">
        <v>549</v>
      </c>
      <c r="C957" s="666" t="s">
        <v>564</v>
      </c>
      <c r="D957" s="667" t="s">
        <v>2807</v>
      </c>
      <c r="E957" s="666" t="s">
        <v>567</v>
      </c>
      <c r="F957" s="667" t="s">
        <v>2808</v>
      </c>
      <c r="G957" s="666" t="s">
        <v>1650</v>
      </c>
      <c r="H957" s="666" t="s">
        <v>1898</v>
      </c>
      <c r="I957" s="666" t="s">
        <v>1898</v>
      </c>
      <c r="J957" s="666" t="s">
        <v>1899</v>
      </c>
      <c r="K957" s="666" t="s">
        <v>1900</v>
      </c>
      <c r="L957" s="668">
        <v>2408.6117647058823</v>
      </c>
      <c r="M957" s="668">
        <v>34</v>
      </c>
      <c r="N957" s="669">
        <v>81892.800000000003</v>
      </c>
    </row>
    <row r="958" spans="1:14" ht="14.4" customHeight="1" x14ac:dyDescent="0.3">
      <c r="A958" s="664" t="s">
        <v>548</v>
      </c>
      <c r="B958" s="665" t="s">
        <v>549</v>
      </c>
      <c r="C958" s="666" t="s">
        <v>564</v>
      </c>
      <c r="D958" s="667" t="s">
        <v>2807</v>
      </c>
      <c r="E958" s="666" t="s">
        <v>567</v>
      </c>
      <c r="F958" s="667" t="s">
        <v>2808</v>
      </c>
      <c r="G958" s="666" t="s">
        <v>1650</v>
      </c>
      <c r="H958" s="666" t="s">
        <v>1963</v>
      </c>
      <c r="I958" s="666" t="s">
        <v>1963</v>
      </c>
      <c r="J958" s="666" t="s">
        <v>1964</v>
      </c>
      <c r="K958" s="666" t="s">
        <v>1965</v>
      </c>
      <c r="L958" s="668">
        <v>67.91</v>
      </c>
      <c r="M958" s="668">
        <v>2</v>
      </c>
      <c r="N958" s="669">
        <v>135.82</v>
      </c>
    </row>
    <row r="959" spans="1:14" ht="14.4" customHeight="1" x14ac:dyDescent="0.3">
      <c r="A959" s="664" t="s">
        <v>548</v>
      </c>
      <c r="B959" s="665" t="s">
        <v>549</v>
      </c>
      <c r="C959" s="666" t="s">
        <v>564</v>
      </c>
      <c r="D959" s="667" t="s">
        <v>2807</v>
      </c>
      <c r="E959" s="666" t="s">
        <v>567</v>
      </c>
      <c r="F959" s="667" t="s">
        <v>2808</v>
      </c>
      <c r="G959" s="666" t="s">
        <v>1650</v>
      </c>
      <c r="H959" s="666" t="s">
        <v>1966</v>
      </c>
      <c r="I959" s="666" t="s">
        <v>1966</v>
      </c>
      <c r="J959" s="666" t="s">
        <v>1967</v>
      </c>
      <c r="K959" s="666" t="s">
        <v>1968</v>
      </c>
      <c r="L959" s="668">
        <v>67.319984261630054</v>
      </c>
      <c r="M959" s="668">
        <v>6</v>
      </c>
      <c r="N959" s="669">
        <v>403.91990556978033</v>
      </c>
    </row>
    <row r="960" spans="1:14" ht="14.4" customHeight="1" x14ac:dyDescent="0.3">
      <c r="A960" s="664" t="s">
        <v>548</v>
      </c>
      <c r="B960" s="665" t="s">
        <v>549</v>
      </c>
      <c r="C960" s="666" t="s">
        <v>564</v>
      </c>
      <c r="D960" s="667" t="s">
        <v>2807</v>
      </c>
      <c r="E960" s="666" t="s">
        <v>567</v>
      </c>
      <c r="F960" s="667" t="s">
        <v>2808</v>
      </c>
      <c r="G960" s="666" t="s">
        <v>1650</v>
      </c>
      <c r="H960" s="666" t="s">
        <v>2612</v>
      </c>
      <c r="I960" s="666" t="s">
        <v>2612</v>
      </c>
      <c r="J960" s="666" t="s">
        <v>1967</v>
      </c>
      <c r="K960" s="666" t="s">
        <v>2613</v>
      </c>
      <c r="L960" s="668">
        <v>129.03</v>
      </c>
      <c r="M960" s="668">
        <v>7</v>
      </c>
      <c r="N960" s="669">
        <v>903.21</v>
      </c>
    </row>
    <row r="961" spans="1:14" ht="14.4" customHeight="1" x14ac:dyDescent="0.3">
      <c r="A961" s="664" t="s">
        <v>548</v>
      </c>
      <c r="B961" s="665" t="s">
        <v>549</v>
      </c>
      <c r="C961" s="666" t="s">
        <v>564</v>
      </c>
      <c r="D961" s="667" t="s">
        <v>2807</v>
      </c>
      <c r="E961" s="666" t="s">
        <v>2006</v>
      </c>
      <c r="F961" s="667" t="s">
        <v>2810</v>
      </c>
      <c r="G961" s="666" t="s">
        <v>610</v>
      </c>
      <c r="H961" s="666" t="s">
        <v>2007</v>
      </c>
      <c r="I961" s="666" t="s">
        <v>2008</v>
      </c>
      <c r="J961" s="666" t="s">
        <v>2009</v>
      </c>
      <c r="K961" s="666" t="s">
        <v>2010</v>
      </c>
      <c r="L961" s="668">
        <v>10665.169999999998</v>
      </c>
      <c r="M961" s="668">
        <v>2</v>
      </c>
      <c r="N961" s="669">
        <v>21330.339999999997</v>
      </c>
    </row>
    <row r="962" spans="1:14" ht="14.4" customHeight="1" thickBot="1" x14ac:dyDescent="0.35">
      <c r="A962" s="670" t="s">
        <v>548</v>
      </c>
      <c r="B962" s="671" t="s">
        <v>549</v>
      </c>
      <c r="C962" s="672" t="s">
        <v>564</v>
      </c>
      <c r="D962" s="673" t="s">
        <v>2807</v>
      </c>
      <c r="E962" s="672" t="s">
        <v>2011</v>
      </c>
      <c r="F962" s="673" t="s">
        <v>2811</v>
      </c>
      <c r="G962" s="672" t="s">
        <v>610</v>
      </c>
      <c r="H962" s="672" t="s">
        <v>2067</v>
      </c>
      <c r="I962" s="672" t="s">
        <v>2067</v>
      </c>
      <c r="J962" s="672" t="s">
        <v>2068</v>
      </c>
      <c r="K962" s="672" t="s">
        <v>2069</v>
      </c>
      <c r="L962" s="674">
        <v>1936.22</v>
      </c>
      <c r="M962" s="674">
        <v>12</v>
      </c>
      <c r="N962" s="675">
        <v>23234.639999999999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2815</v>
      </c>
      <c r="B5" s="662">
        <v>62382.351282258693</v>
      </c>
      <c r="C5" s="680">
        <v>9.9400701732717769E-2</v>
      </c>
      <c r="D5" s="662">
        <v>565202.26527307415</v>
      </c>
      <c r="E5" s="680">
        <v>0.90059929826728213</v>
      </c>
      <c r="F5" s="663">
        <v>627584.6165553329</v>
      </c>
    </row>
    <row r="6" spans="1:6" ht="14.4" customHeight="1" x14ac:dyDescent="0.3">
      <c r="A6" s="691" t="s">
        <v>2816</v>
      </c>
      <c r="B6" s="668">
        <v>19909.759532480428</v>
      </c>
      <c r="C6" s="681">
        <v>4.4535449992060244E-2</v>
      </c>
      <c r="D6" s="668">
        <v>427144.43069193466</v>
      </c>
      <c r="E6" s="681">
        <v>0.95546455000793973</v>
      </c>
      <c r="F6" s="669">
        <v>447054.1902244151</v>
      </c>
    </row>
    <row r="7" spans="1:6" ht="14.4" customHeight="1" x14ac:dyDescent="0.3">
      <c r="A7" s="691" t="s">
        <v>2817</v>
      </c>
      <c r="B7" s="668">
        <v>10637.721100236571</v>
      </c>
      <c r="C7" s="681">
        <v>4.8905234885553428E-2</v>
      </c>
      <c r="D7" s="668">
        <v>206879.30187553787</v>
      </c>
      <c r="E7" s="681">
        <v>0.95109476511444657</v>
      </c>
      <c r="F7" s="669">
        <v>217517.02297577445</v>
      </c>
    </row>
    <row r="8" spans="1:6" ht="14.4" customHeight="1" thickBot="1" x14ac:dyDescent="0.35">
      <c r="A8" s="692" t="s">
        <v>2818</v>
      </c>
      <c r="B8" s="683">
        <v>706.41500000000019</v>
      </c>
      <c r="C8" s="684">
        <v>0.85739863241646219</v>
      </c>
      <c r="D8" s="683">
        <v>117.48997639244509</v>
      </c>
      <c r="E8" s="684">
        <v>0.14260136758353775</v>
      </c>
      <c r="F8" s="685">
        <v>823.90497639244529</v>
      </c>
    </row>
    <row r="9" spans="1:6" ht="14.4" customHeight="1" thickBot="1" x14ac:dyDescent="0.35">
      <c r="A9" s="686" t="s">
        <v>3</v>
      </c>
      <c r="B9" s="687">
        <v>93636.24691497568</v>
      </c>
      <c r="C9" s="688">
        <v>7.2418959400311192E-2</v>
      </c>
      <c r="D9" s="687">
        <v>1199343.4878169391</v>
      </c>
      <c r="E9" s="688">
        <v>0.92758104059968871</v>
      </c>
      <c r="F9" s="689">
        <v>1292979.7347319149</v>
      </c>
    </row>
    <row r="10" spans="1:6" ht="14.4" customHeight="1" thickBot="1" x14ac:dyDescent="0.35"/>
    <row r="11" spans="1:6" ht="14.4" customHeight="1" x14ac:dyDescent="0.3">
      <c r="A11" s="690" t="s">
        <v>2819</v>
      </c>
      <c r="B11" s="662">
        <v>36988.59762794288</v>
      </c>
      <c r="C11" s="680">
        <v>0.6148301468071643</v>
      </c>
      <c r="D11" s="662">
        <v>23172.078975223114</v>
      </c>
      <c r="E11" s="680">
        <v>0.38516985319283575</v>
      </c>
      <c r="F11" s="663">
        <v>60160.676603165994</v>
      </c>
    </row>
    <row r="12" spans="1:6" ht="14.4" customHeight="1" x14ac:dyDescent="0.3">
      <c r="A12" s="691" t="s">
        <v>2820</v>
      </c>
      <c r="B12" s="668">
        <v>31077.863093977063</v>
      </c>
      <c r="C12" s="681">
        <v>0.74111402735889276</v>
      </c>
      <c r="D12" s="668">
        <v>10856.119999999999</v>
      </c>
      <c r="E12" s="681">
        <v>0.25888597264110724</v>
      </c>
      <c r="F12" s="669">
        <v>41933.983093977062</v>
      </c>
    </row>
    <row r="13" spans="1:6" ht="14.4" customHeight="1" x14ac:dyDescent="0.3">
      <c r="A13" s="691" t="s">
        <v>2821</v>
      </c>
      <c r="B13" s="668">
        <v>8393.6759951534204</v>
      </c>
      <c r="C13" s="681">
        <v>1</v>
      </c>
      <c r="D13" s="668"/>
      <c r="E13" s="681">
        <v>0</v>
      </c>
      <c r="F13" s="669">
        <v>8393.6759951534204</v>
      </c>
    </row>
    <row r="14" spans="1:6" ht="14.4" customHeight="1" x14ac:dyDescent="0.3">
      <c r="A14" s="691" t="s">
        <v>2822</v>
      </c>
      <c r="B14" s="668">
        <v>4187.9110000000001</v>
      </c>
      <c r="C14" s="681">
        <v>0.4688157572011149</v>
      </c>
      <c r="D14" s="668">
        <v>4745.0460000000003</v>
      </c>
      <c r="E14" s="681">
        <v>0.5311842427988851</v>
      </c>
      <c r="F14" s="669">
        <v>8932.9570000000003</v>
      </c>
    </row>
    <row r="15" spans="1:6" ht="14.4" customHeight="1" x14ac:dyDescent="0.3">
      <c r="A15" s="691" t="s">
        <v>2823</v>
      </c>
      <c r="B15" s="668">
        <v>3995.4624553193862</v>
      </c>
      <c r="C15" s="681">
        <v>0.94489499400501586</v>
      </c>
      <c r="D15" s="668">
        <v>233.0100000000001</v>
      </c>
      <c r="E15" s="681">
        <v>5.5105005994984142E-2</v>
      </c>
      <c r="F15" s="669">
        <v>4228.4724553193864</v>
      </c>
    </row>
    <row r="16" spans="1:6" ht="14.4" customHeight="1" x14ac:dyDescent="0.3">
      <c r="A16" s="691" t="s">
        <v>2824</v>
      </c>
      <c r="B16" s="668">
        <v>2891.1519999999996</v>
      </c>
      <c r="C16" s="681">
        <v>1</v>
      </c>
      <c r="D16" s="668"/>
      <c r="E16" s="681">
        <v>0</v>
      </c>
      <c r="F16" s="669">
        <v>2891.1519999999996</v>
      </c>
    </row>
    <row r="17" spans="1:6" ht="14.4" customHeight="1" x14ac:dyDescent="0.3">
      <c r="A17" s="691" t="s">
        <v>2825</v>
      </c>
      <c r="B17" s="668">
        <v>1576.0360000000001</v>
      </c>
      <c r="C17" s="681">
        <v>1</v>
      </c>
      <c r="D17" s="668"/>
      <c r="E17" s="681">
        <v>0</v>
      </c>
      <c r="F17" s="669">
        <v>1576.0360000000001</v>
      </c>
    </row>
    <row r="18" spans="1:6" ht="14.4" customHeight="1" x14ac:dyDescent="0.3">
      <c r="A18" s="691" t="s">
        <v>2826</v>
      </c>
      <c r="B18" s="668">
        <v>1314.8093529037994</v>
      </c>
      <c r="C18" s="681">
        <v>0.70226620731320211</v>
      </c>
      <c r="D18" s="668">
        <v>557.42846690262979</v>
      </c>
      <c r="E18" s="681">
        <v>0.29773379268679784</v>
      </c>
      <c r="F18" s="669">
        <v>1872.2378198064293</v>
      </c>
    </row>
    <row r="19" spans="1:6" ht="14.4" customHeight="1" x14ac:dyDescent="0.3">
      <c r="A19" s="691" t="s">
        <v>2827</v>
      </c>
      <c r="B19" s="668">
        <v>1171.1794</v>
      </c>
      <c r="C19" s="681">
        <v>0.10144553339178526</v>
      </c>
      <c r="D19" s="668">
        <v>10373.729092687154</v>
      </c>
      <c r="E19" s="681">
        <v>0.8985544666082147</v>
      </c>
      <c r="F19" s="669">
        <v>11544.908492687155</v>
      </c>
    </row>
    <row r="20" spans="1:6" ht="14.4" customHeight="1" x14ac:dyDescent="0.3">
      <c r="A20" s="691" t="s">
        <v>2828</v>
      </c>
      <c r="B20" s="668">
        <v>765.13</v>
      </c>
      <c r="C20" s="681">
        <v>0.14680414665640815</v>
      </c>
      <c r="D20" s="668">
        <v>4446.7799999999988</v>
      </c>
      <c r="E20" s="681">
        <v>0.85319585334359183</v>
      </c>
      <c r="F20" s="669">
        <v>5211.9099999999989</v>
      </c>
    </row>
    <row r="21" spans="1:6" ht="14.4" customHeight="1" x14ac:dyDescent="0.3">
      <c r="A21" s="691" t="s">
        <v>2829</v>
      </c>
      <c r="B21" s="668">
        <v>323.56</v>
      </c>
      <c r="C21" s="681">
        <v>1</v>
      </c>
      <c r="D21" s="668"/>
      <c r="E21" s="681">
        <v>0</v>
      </c>
      <c r="F21" s="669">
        <v>323.56</v>
      </c>
    </row>
    <row r="22" spans="1:6" ht="14.4" customHeight="1" x14ac:dyDescent="0.3">
      <c r="A22" s="691" t="s">
        <v>2830</v>
      </c>
      <c r="B22" s="668">
        <v>308.61999999999995</v>
      </c>
      <c r="C22" s="681">
        <v>3.7288953776009673E-3</v>
      </c>
      <c r="D22" s="668">
        <v>82455.836695096281</v>
      </c>
      <c r="E22" s="681">
        <v>0.9962711046223991</v>
      </c>
      <c r="F22" s="669">
        <v>82764.456695096276</v>
      </c>
    </row>
    <row r="23" spans="1:6" ht="14.4" customHeight="1" x14ac:dyDescent="0.3">
      <c r="A23" s="691" t="s">
        <v>2831</v>
      </c>
      <c r="B23" s="668">
        <v>297.04000000000002</v>
      </c>
      <c r="C23" s="681">
        <v>0.39264517322969955</v>
      </c>
      <c r="D23" s="668">
        <v>459.47</v>
      </c>
      <c r="E23" s="681">
        <v>0.6073548267703005</v>
      </c>
      <c r="F23" s="669">
        <v>756.51</v>
      </c>
    </row>
    <row r="24" spans="1:6" ht="14.4" customHeight="1" x14ac:dyDescent="0.3">
      <c r="A24" s="691" t="s">
        <v>2832</v>
      </c>
      <c r="B24" s="668">
        <v>239.93998967914098</v>
      </c>
      <c r="C24" s="681">
        <v>1</v>
      </c>
      <c r="D24" s="668"/>
      <c r="E24" s="681">
        <v>0</v>
      </c>
      <c r="F24" s="669">
        <v>239.93998967914098</v>
      </c>
    </row>
    <row r="25" spans="1:6" ht="14.4" customHeight="1" x14ac:dyDescent="0.3">
      <c r="A25" s="691" t="s">
        <v>2833</v>
      </c>
      <c r="B25" s="668">
        <v>105.26999999999998</v>
      </c>
      <c r="C25" s="681">
        <v>7.3797478310165818E-3</v>
      </c>
      <c r="D25" s="668">
        <v>14159.445056733684</v>
      </c>
      <c r="E25" s="681">
        <v>0.99262025216898342</v>
      </c>
      <c r="F25" s="669">
        <v>14264.715056733685</v>
      </c>
    </row>
    <row r="26" spans="1:6" ht="14.4" customHeight="1" x14ac:dyDescent="0.3">
      <c r="A26" s="691" t="s">
        <v>2834</v>
      </c>
      <c r="B26" s="668"/>
      <c r="C26" s="681">
        <v>0</v>
      </c>
      <c r="D26" s="668">
        <v>1901.1990172462199</v>
      </c>
      <c r="E26" s="681">
        <v>1</v>
      </c>
      <c r="F26" s="669">
        <v>1901.1990172462199</v>
      </c>
    </row>
    <row r="27" spans="1:6" ht="14.4" customHeight="1" x14ac:dyDescent="0.3">
      <c r="A27" s="691" t="s">
        <v>2835</v>
      </c>
      <c r="B27" s="668"/>
      <c r="C27" s="681">
        <v>0</v>
      </c>
      <c r="D27" s="668">
        <v>1127.7600000000002</v>
      </c>
      <c r="E27" s="681">
        <v>1</v>
      </c>
      <c r="F27" s="669">
        <v>1127.7600000000002</v>
      </c>
    </row>
    <row r="28" spans="1:6" ht="14.4" customHeight="1" x14ac:dyDescent="0.3">
      <c r="A28" s="691" t="s">
        <v>2836</v>
      </c>
      <c r="B28" s="668"/>
      <c r="C28" s="681">
        <v>0</v>
      </c>
      <c r="D28" s="668">
        <v>4062.7000000000007</v>
      </c>
      <c r="E28" s="681">
        <v>1</v>
      </c>
      <c r="F28" s="669">
        <v>4062.7000000000007</v>
      </c>
    </row>
    <row r="29" spans="1:6" ht="14.4" customHeight="1" x14ac:dyDescent="0.3">
      <c r="A29" s="691" t="s">
        <v>2837</v>
      </c>
      <c r="B29" s="668"/>
      <c r="C29" s="681">
        <v>0</v>
      </c>
      <c r="D29" s="668">
        <v>300.71982778992054</v>
      </c>
      <c r="E29" s="681">
        <v>1</v>
      </c>
      <c r="F29" s="669">
        <v>300.71982778992054</v>
      </c>
    </row>
    <row r="30" spans="1:6" ht="14.4" customHeight="1" x14ac:dyDescent="0.3">
      <c r="A30" s="691" t="s">
        <v>2838</v>
      </c>
      <c r="B30" s="668"/>
      <c r="C30" s="681">
        <v>0</v>
      </c>
      <c r="D30" s="668">
        <v>714.59966442358666</v>
      </c>
      <c r="E30" s="681">
        <v>1</v>
      </c>
      <c r="F30" s="669">
        <v>714.59966442358666</v>
      </c>
    </row>
    <row r="31" spans="1:6" ht="14.4" customHeight="1" x14ac:dyDescent="0.3">
      <c r="A31" s="691" t="s">
        <v>2839</v>
      </c>
      <c r="B31" s="668"/>
      <c r="C31" s="681">
        <v>0</v>
      </c>
      <c r="D31" s="668">
        <v>3732.378136443433</v>
      </c>
      <c r="E31" s="681">
        <v>1</v>
      </c>
      <c r="F31" s="669">
        <v>3732.378136443433</v>
      </c>
    </row>
    <row r="32" spans="1:6" ht="14.4" customHeight="1" x14ac:dyDescent="0.3">
      <c r="A32" s="691" t="s">
        <v>2840</v>
      </c>
      <c r="B32" s="668"/>
      <c r="C32" s="681">
        <v>0</v>
      </c>
      <c r="D32" s="668">
        <v>19166.15694183786</v>
      </c>
      <c r="E32" s="681">
        <v>1</v>
      </c>
      <c r="F32" s="669">
        <v>19166.15694183786</v>
      </c>
    </row>
    <row r="33" spans="1:6" ht="14.4" customHeight="1" x14ac:dyDescent="0.3">
      <c r="A33" s="691" t="s">
        <v>2841</v>
      </c>
      <c r="B33" s="668"/>
      <c r="C33" s="681">
        <v>0</v>
      </c>
      <c r="D33" s="668">
        <v>400.84954729932173</v>
      </c>
      <c r="E33" s="681">
        <v>1</v>
      </c>
      <c r="F33" s="669">
        <v>400.84954729932173</v>
      </c>
    </row>
    <row r="34" spans="1:6" ht="14.4" customHeight="1" x14ac:dyDescent="0.3">
      <c r="A34" s="691" t="s">
        <v>2842</v>
      </c>
      <c r="B34" s="668"/>
      <c r="C34" s="681">
        <v>0</v>
      </c>
      <c r="D34" s="668">
        <v>169842.13682892287</v>
      </c>
      <c r="E34" s="681">
        <v>1</v>
      </c>
      <c r="F34" s="669">
        <v>169842.13682892287</v>
      </c>
    </row>
    <row r="35" spans="1:6" ht="14.4" customHeight="1" x14ac:dyDescent="0.3">
      <c r="A35" s="691" t="s">
        <v>2843</v>
      </c>
      <c r="B35" s="668"/>
      <c r="C35" s="681">
        <v>0</v>
      </c>
      <c r="D35" s="668">
        <v>480.9398495318481</v>
      </c>
      <c r="E35" s="681">
        <v>1</v>
      </c>
      <c r="F35" s="669">
        <v>480.9398495318481</v>
      </c>
    </row>
    <row r="36" spans="1:6" ht="14.4" customHeight="1" x14ac:dyDescent="0.3">
      <c r="A36" s="691" t="s">
        <v>2844</v>
      </c>
      <c r="B36" s="668"/>
      <c r="C36" s="681">
        <v>0</v>
      </c>
      <c r="D36" s="668">
        <v>213.51008614424143</v>
      </c>
      <c r="E36" s="681">
        <v>1</v>
      </c>
      <c r="F36" s="669">
        <v>213.51008614424143</v>
      </c>
    </row>
    <row r="37" spans="1:6" ht="14.4" customHeight="1" x14ac:dyDescent="0.3">
      <c r="A37" s="691" t="s">
        <v>2845</v>
      </c>
      <c r="B37" s="668"/>
      <c r="C37" s="681">
        <v>0</v>
      </c>
      <c r="D37" s="668">
        <v>567.36</v>
      </c>
      <c r="E37" s="681">
        <v>1</v>
      </c>
      <c r="F37" s="669">
        <v>567.36</v>
      </c>
    </row>
    <row r="38" spans="1:6" ht="14.4" customHeight="1" x14ac:dyDescent="0.3">
      <c r="A38" s="691" t="s">
        <v>2846</v>
      </c>
      <c r="B38" s="668"/>
      <c r="C38" s="681">
        <v>0</v>
      </c>
      <c r="D38" s="668">
        <v>517.54</v>
      </c>
      <c r="E38" s="681">
        <v>1</v>
      </c>
      <c r="F38" s="669">
        <v>517.54</v>
      </c>
    </row>
    <row r="39" spans="1:6" ht="14.4" customHeight="1" x14ac:dyDescent="0.3">
      <c r="A39" s="691" t="s">
        <v>2847</v>
      </c>
      <c r="B39" s="668"/>
      <c r="C39" s="681">
        <v>0</v>
      </c>
      <c r="D39" s="668">
        <v>3106.6165606420927</v>
      </c>
      <c r="E39" s="681">
        <v>1</v>
      </c>
      <c r="F39" s="669">
        <v>3106.6165606420927</v>
      </c>
    </row>
    <row r="40" spans="1:6" ht="14.4" customHeight="1" x14ac:dyDescent="0.3">
      <c r="A40" s="691" t="s">
        <v>2848</v>
      </c>
      <c r="B40" s="668"/>
      <c r="C40" s="681">
        <v>0</v>
      </c>
      <c r="D40" s="668">
        <v>733.92000000000007</v>
      </c>
      <c r="E40" s="681">
        <v>1</v>
      </c>
      <c r="F40" s="669">
        <v>733.92000000000007</v>
      </c>
    </row>
    <row r="41" spans="1:6" ht="14.4" customHeight="1" x14ac:dyDescent="0.3">
      <c r="A41" s="691" t="s">
        <v>2849</v>
      </c>
      <c r="B41" s="668"/>
      <c r="C41" s="681">
        <v>0</v>
      </c>
      <c r="D41" s="668">
        <v>1368.5785703496072</v>
      </c>
      <c r="E41" s="681">
        <v>1</v>
      </c>
      <c r="F41" s="669">
        <v>1368.5785703496072</v>
      </c>
    </row>
    <row r="42" spans="1:6" ht="14.4" customHeight="1" x14ac:dyDescent="0.3">
      <c r="A42" s="691" t="s">
        <v>2850</v>
      </c>
      <c r="B42" s="668"/>
      <c r="C42" s="681">
        <v>0</v>
      </c>
      <c r="D42" s="668">
        <v>2080.08</v>
      </c>
      <c r="E42" s="681">
        <v>1</v>
      </c>
      <c r="F42" s="669">
        <v>2080.08</v>
      </c>
    </row>
    <row r="43" spans="1:6" ht="14.4" customHeight="1" x14ac:dyDescent="0.3">
      <c r="A43" s="691" t="s">
        <v>2851</v>
      </c>
      <c r="B43" s="668"/>
      <c r="C43" s="681">
        <v>0</v>
      </c>
      <c r="D43" s="668">
        <v>1708.7686302965883</v>
      </c>
      <c r="E43" s="681">
        <v>1</v>
      </c>
      <c r="F43" s="669">
        <v>1708.7686302965883</v>
      </c>
    </row>
    <row r="44" spans="1:6" ht="14.4" customHeight="1" x14ac:dyDescent="0.3">
      <c r="A44" s="691" t="s">
        <v>2852</v>
      </c>
      <c r="B44" s="668"/>
      <c r="C44" s="681">
        <v>0</v>
      </c>
      <c r="D44" s="668">
        <v>8726.3807592473877</v>
      </c>
      <c r="E44" s="681">
        <v>1</v>
      </c>
      <c r="F44" s="669">
        <v>8726.3807592473877</v>
      </c>
    </row>
    <row r="45" spans="1:6" ht="14.4" customHeight="1" x14ac:dyDescent="0.3">
      <c r="A45" s="691" t="s">
        <v>2853</v>
      </c>
      <c r="B45" s="668"/>
      <c r="C45" s="681">
        <v>0</v>
      </c>
      <c r="D45" s="668">
        <v>1269.0700000000002</v>
      </c>
      <c r="E45" s="681">
        <v>1</v>
      </c>
      <c r="F45" s="669">
        <v>1269.0700000000002</v>
      </c>
    </row>
    <row r="46" spans="1:6" ht="14.4" customHeight="1" x14ac:dyDescent="0.3">
      <c r="A46" s="691" t="s">
        <v>2854</v>
      </c>
      <c r="B46" s="668"/>
      <c r="C46" s="681">
        <v>0</v>
      </c>
      <c r="D46" s="668">
        <v>2319.9899709111273</v>
      </c>
      <c r="E46" s="681">
        <v>1</v>
      </c>
      <c r="F46" s="669">
        <v>2319.9899709111273</v>
      </c>
    </row>
    <row r="47" spans="1:6" ht="14.4" customHeight="1" x14ac:dyDescent="0.3">
      <c r="A47" s="691" t="s">
        <v>2855</v>
      </c>
      <c r="B47" s="668"/>
      <c r="C47" s="681">
        <v>0</v>
      </c>
      <c r="D47" s="668">
        <v>55.77999874026905</v>
      </c>
      <c r="E47" s="681">
        <v>1</v>
      </c>
      <c r="F47" s="669">
        <v>55.77999874026905</v>
      </c>
    </row>
    <row r="48" spans="1:6" ht="14.4" customHeight="1" x14ac:dyDescent="0.3">
      <c r="A48" s="691" t="s">
        <v>2856</v>
      </c>
      <c r="B48" s="668"/>
      <c r="C48" s="681">
        <v>0</v>
      </c>
      <c r="D48" s="668">
        <v>652.27023229091333</v>
      </c>
      <c r="E48" s="681">
        <v>1</v>
      </c>
      <c r="F48" s="669">
        <v>652.27023229091333</v>
      </c>
    </row>
    <row r="49" spans="1:6" ht="14.4" customHeight="1" x14ac:dyDescent="0.3">
      <c r="A49" s="691" t="s">
        <v>2857</v>
      </c>
      <c r="B49" s="668"/>
      <c r="C49" s="681">
        <v>0</v>
      </c>
      <c r="D49" s="668">
        <v>350.30000000000007</v>
      </c>
      <c r="E49" s="681">
        <v>1</v>
      </c>
      <c r="F49" s="669">
        <v>350.30000000000007</v>
      </c>
    </row>
    <row r="50" spans="1:6" ht="14.4" customHeight="1" x14ac:dyDescent="0.3">
      <c r="A50" s="691" t="s">
        <v>2858</v>
      </c>
      <c r="B50" s="668"/>
      <c r="C50" s="681">
        <v>0</v>
      </c>
      <c r="D50" s="668">
        <v>1033.2301019945146</v>
      </c>
      <c r="E50" s="681">
        <v>1</v>
      </c>
      <c r="F50" s="669">
        <v>1033.2301019945146</v>
      </c>
    </row>
    <row r="51" spans="1:6" ht="14.4" customHeight="1" x14ac:dyDescent="0.3">
      <c r="A51" s="691" t="s">
        <v>2859</v>
      </c>
      <c r="B51" s="668"/>
      <c r="C51" s="681">
        <v>0</v>
      </c>
      <c r="D51" s="668">
        <v>17669.947744351259</v>
      </c>
      <c r="E51" s="681">
        <v>1</v>
      </c>
      <c r="F51" s="669">
        <v>17669.947744351259</v>
      </c>
    </row>
    <row r="52" spans="1:6" ht="14.4" customHeight="1" x14ac:dyDescent="0.3">
      <c r="A52" s="691" t="s">
        <v>2860</v>
      </c>
      <c r="B52" s="668"/>
      <c r="C52" s="681">
        <v>0</v>
      </c>
      <c r="D52" s="668">
        <v>188.84000000000003</v>
      </c>
      <c r="E52" s="681">
        <v>1</v>
      </c>
      <c r="F52" s="669">
        <v>188.84000000000003</v>
      </c>
    </row>
    <row r="53" spans="1:6" ht="14.4" customHeight="1" x14ac:dyDescent="0.3">
      <c r="A53" s="691" t="s">
        <v>2861</v>
      </c>
      <c r="B53" s="668"/>
      <c r="C53" s="681">
        <v>0</v>
      </c>
      <c r="D53" s="668">
        <v>1987.2499846404412</v>
      </c>
      <c r="E53" s="681">
        <v>1</v>
      </c>
      <c r="F53" s="669">
        <v>1987.2499846404412</v>
      </c>
    </row>
    <row r="54" spans="1:6" ht="14.4" customHeight="1" x14ac:dyDescent="0.3">
      <c r="A54" s="691" t="s">
        <v>2862</v>
      </c>
      <c r="B54" s="668"/>
      <c r="C54" s="681">
        <v>0</v>
      </c>
      <c r="D54" s="668">
        <v>122.64</v>
      </c>
      <c r="E54" s="681">
        <v>1</v>
      </c>
      <c r="F54" s="669">
        <v>122.64</v>
      </c>
    </row>
    <row r="55" spans="1:6" ht="14.4" customHeight="1" x14ac:dyDescent="0.3">
      <c r="A55" s="691" t="s">
        <v>2863</v>
      </c>
      <c r="B55" s="668"/>
      <c r="C55" s="681">
        <v>0</v>
      </c>
      <c r="D55" s="668">
        <v>200.18</v>
      </c>
      <c r="E55" s="681">
        <v>1</v>
      </c>
      <c r="F55" s="669">
        <v>200.18</v>
      </c>
    </row>
    <row r="56" spans="1:6" ht="14.4" customHeight="1" x14ac:dyDescent="0.3">
      <c r="A56" s="691" t="s">
        <v>2864</v>
      </c>
      <c r="B56" s="668"/>
      <c r="C56" s="681">
        <v>0</v>
      </c>
      <c r="D56" s="668">
        <v>369565.24769580684</v>
      </c>
      <c r="E56" s="681">
        <v>1</v>
      </c>
      <c r="F56" s="669">
        <v>369565.24769580684</v>
      </c>
    </row>
    <row r="57" spans="1:6" ht="14.4" customHeight="1" x14ac:dyDescent="0.3">
      <c r="A57" s="691" t="s">
        <v>2865</v>
      </c>
      <c r="B57" s="668"/>
      <c r="C57" s="681">
        <v>0</v>
      </c>
      <c r="D57" s="668">
        <v>1183.3899999999996</v>
      </c>
      <c r="E57" s="681">
        <v>1</v>
      </c>
      <c r="F57" s="669">
        <v>1183.3899999999996</v>
      </c>
    </row>
    <row r="58" spans="1:6" ht="14.4" customHeight="1" x14ac:dyDescent="0.3">
      <c r="A58" s="691" t="s">
        <v>2866</v>
      </c>
      <c r="B58" s="668"/>
      <c r="C58" s="681">
        <v>0</v>
      </c>
      <c r="D58" s="668">
        <v>2939.7780910470465</v>
      </c>
      <c r="E58" s="681">
        <v>1</v>
      </c>
      <c r="F58" s="669">
        <v>2939.7780910470465</v>
      </c>
    </row>
    <row r="59" spans="1:6" ht="14.4" customHeight="1" x14ac:dyDescent="0.3">
      <c r="A59" s="691" t="s">
        <v>2867</v>
      </c>
      <c r="B59" s="668"/>
      <c r="C59" s="681">
        <v>0</v>
      </c>
      <c r="D59" s="668">
        <v>7242.80680660302</v>
      </c>
      <c r="E59" s="681">
        <v>1</v>
      </c>
      <c r="F59" s="669">
        <v>7242.80680660302</v>
      </c>
    </row>
    <row r="60" spans="1:6" ht="14.4" customHeight="1" x14ac:dyDescent="0.3">
      <c r="A60" s="691" t="s">
        <v>2868</v>
      </c>
      <c r="B60" s="668"/>
      <c r="C60" s="681">
        <v>0</v>
      </c>
      <c r="D60" s="668">
        <v>1796.52</v>
      </c>
      <c r="E60" s="681">
        <v>1</v>
      </c>
      <c r="F60" s="669">
        <v>1796.52</v>
      </c>
    </row>
    <row r="61" spans="1:6" ht="14.4" customHeight="1" x14ac:dyDescent="0.3">
      <c r="A61" s="691" t="s">
        <v>2869</v>
      </c>
      <c r="B61" s="668"/>
      <c r="C61" s="681">
        <v>0</v>
      </c>
      <c r="D61" s="668">
        <v>1824.9574493161203</v>
      </c>
      <c r="E61" s="681">
        <v>1</v>
      </c>
      <c r="F61" s="669">
        <v>1824.9574493161203</v>
      </c>
    </row>
    <row r="62" spans="1:6" ht="14.4" customHeight="1" x14ac:dyDescent="0.3">
      <c r="A62" s="691" t="s">
        <v>2870</v>
      </c>
      <c r="B62" s="668"/>
      <c r="C62" s="681">
        <v>0</v>
      </c>
      <c r="D62" s="668">
        <v>6072</v>
      </c>
      <c r="E62" s="681">
        <v>1</v>
      </c>
      <c r="F62" s="669">
        <v>6072</v>
      </c>
    </row>
    <row r="63" spans="1:6" ht="14.4" customHeight="1" x14ac:dyDescent="0.3">
      <c r="A63" s="691" t="s">
        <v>2871</v>
      </c>
      <c r="B63" s="668"/>
      <c r="C63" s="681">
        <v>0</v>
      </c>
      <c r="D63" s="668">
        <v>37035.569999999992</v>
      </c>
      <c r="E63" s="681">
        <v>1</v>
      </c>
      <c r="F63" s="669">
        <v>37035.569999999992</v>
      </c>
    </row>
    <row r="64" spans="1:6" ht="14.4" customHeight="1" x14ac:dyDescent="0.3">
      <c r="A64" s="691" t="s">
        <v>2872</v>
      </c>
      <c r="B64" s="668"/>
      <c r="C64" s="681">
        <v>0</v>
      </c>
      <c r="D64" s="668">
        <v>113854.12384127495</v>
      </c>
      <c r="E64" s="681">
        <v>1</v>
      </c>
      <c r="F64" s="669">
        <v>113854.12384127495</v>
      </c>
    </row>
    <row r="65" spans="1:6" ht="14.4" customHeight="1" x14ac:dyDescent="0.3">
      <c r="A65" s="691" t="s">
        <v>2873</v>
      </c>
      <c r="B65" s="668"/>
      <c r="C65" s="681">
        <v>0</v>
      </c>
      <c r="D65" s="668">
        <v>2879.0299999999997</v>
      </c>
      <c r="E65" s="681">
        <v>1</v>
      </c>
      <c r="F65" s="669">
        <v>2879.0299999999997</v>
      </c>
    </row>
    <row r="66" spans="1:6" ht="14.4" customHeight="1" x14ac:dyDescent="0.3">
      <c r="A66" s="691" t="s">
        <v>2874</v>
      </c>
      <c r="B66" s="668"/>
      <c r="C66" s="681">
        <v>0</v>
      </c>
      <c r="D66" s="668">
        <v>85958.399999999994</v>
      </c>
      <c r="E66" s="681">
        <v>1</v>
      </c>
      <c r="F66" s="669">
        <v>85958.399999999994</v>
      </c>
    </row>
    <row r="67" spans="1:6" ht="14.4" customHeight="1" x14ac:dyDescent="0.3">
      <c r="A67" s="691" t="s">
        <v>2875</v>
      </c>
      <c r="B67" s="668"/>
      <c r="C67" s="681">
        <v>0</v>
      </c>
      <c r="D67" s="668">
        <v>8002.76</v>
      </c>
      <c r="E67" s="681">
        <v>1</v>
      </c>
      <c r="F67" s="669">
        <v>8002.76</v>
      </c>
    </row>
    <row r="68" spans="1:6" ht="14.4" customHeight="1" x14ac:dyDescent="0.3">
      <c r="A68" s="691" t="s">
        <v>2876</v>
      </c>
      <c r="B68" s="668"/>
      <c r="C68" s="681">
        <v>0</v>
      </c>
      <c r="D68" s="668">
        <v>126.88999999999999</v>
      </c>
      <c r="E68" s="681">
        <v>1</v>
      </c>
      <c r="F68" s="669">
        <v>126.88999999999999</v>
      </c>
    </row>
    <row r="69" spans="1:6" ht="14.4" customHeight="1" x14ac:dyDescent="0.3">
      <c r="A69" s="691" t="s">
        <v>2877</v>
      </c>
      <c r="B69" s="668"/>
      <c r="C69" s="681">
        <v>0</v>
      </c>
      <c r="D69" s="668">
        <v>101.10999999999999</v>
      </c>
      <c r="E69" s="681">
        <v>1</v>
      </c>
      <c r="F69" s="669">
        <v>101.10999999999999</v>
      </c>
    </row>
    <row r="70" spans="1:6" ht="14.4" customHeight="1" x14ac:dyDescent="0.3">
      <c r="A70" s="691" t="s">
        <v>2878</v>
      </c>
      <c r="B70" s="668"/>
      <c r="C70" s="681">
        <v>0</v>
      </c>
      <c r="D70" s="668">
        <v>425.78</v>
      </c>
      <c r="E70" s="681">
        <v>1</v>
      </c>
      <c r="F70" s="669">
        <v>425.78</v>
      </c>
    </row>
    <row r="71" spans="1:6" ht="14.4" customHeight="1" x14ac:dyDescent="0.3">
      <c r="A71" s="691" t="s">
        <v>2879</v>
      </c>
      <c r="B71" s="668"/>
      <c r="C71" s="681">
        <v>0</v>
      </c>
      <c r="D71" s="668">
        <v>4492.1008405615285</v>
      </c>
      <c r="E71" s="681">
        <v>1</v>
      </c>
      <c r="F71" s="669">
        <v>4492.1008405615285</v>
      </c>
    </row>
    <row r="72" spans="1:6" ht="14.4" customHeight="1" x14ac:dyDescent="0.3">
      <c r="A72" s="691" t="s">
        <v>2880</v>
      </c>
      <c r="B72" s="668"/>
      <c r="C72" s="681">
        <v>0</v>
      </c>
      <c r="D72" s="668">
        <v>3834.5981216296209</v>
      </c>
      <c r="E72" s="681">
        <v>1</v>
      </c>
      <c r="F72" s="669">
        <v>3834.5981216296209</v>
      </c>
    </row>
    <row r="73" spans="1:6" ht="14.4" customHeight="1" x14ac:dyDescent="0.3">
      <c r="A73" s="691" t="s">
        <v>2881</v>
      </c>
      <c r="B73" s="668"/>
      <c r="C73" s="681">
        <v>0</v>
      </c>
      <c r="D73" s="668">
        <v>2402.4</v>
      </c>
      <c r="E73" s="681">
        <v>1</v>
      </c>
      <c r="F73" s="669">
        <v>2402.4</v>
      </c>
    </row>
    <row r="74" spans="1:6" ht="14.4" customHeight="1" x14ac:dyDescent="0.3">
      <c r="A74" s="691" t="s">
        <v>2882</v>
      </c>
      <c r="B74" s="668"/>
      <c r="C74" s="681">
        <v>0</v>
      </c>
      <c r="D74" s="668">
        <v>62991.937829193019</v>
      </c>
      <c r="E74" s="681">
        <v>1</v>
      </c>
      <c r="F74" s="669">
        <v>62991.937829193019</v>
      </c>
    </row>
    <row r="75" spans="1:6" ht="14.4" customHeight="1" x14ac:dyDescent="0.3">
      <c r="A75" s="691" t="s">
        <v>2883</v>
      </c>
      <c r="B75" s="668"/>
      <c r="C75" s="681">
        <v>0</v>
      </c>
      <c r="D75" s="668">
        <v>1040.4796129165884</v>
      </c>
      <c r="E75" s="681">
        <v>1</v>
      </c>
      <c r="F75" s="669">
        <v>1040.4796129165884</v>
      </c>
    </row>
    <row r="76" spans="1:6" ht="14.4" customHeight="1" x14ac:dyDescent="0.3">
      <c r="A76" s="691" t="s">
        <v>2884</v>
      </c>
      <c r="B76" s="668"/>
      <c r="C76" s="681">
        <v>0</v>
      </c>
      <c r="D76" s="668">
        <v>3892.6885112724999</v>
      </c>
      <c r="E76" s="681">
        <v>1</v>
      </c>
      <c r="F76" s="669">
        <v>3892.6885112724999</v>
      </c>
    </row>
    <row r="77" spans="1:6" ht="14.4" customHeight="1" x14ac:dyDescent="0.3">
      <c r="A77" s="691" t="s">
        <v>2885</v>
      </c>
      <c r="B77" s="668"/>
      <c r="C77" s="681">
        <v>0</v>
      </c>
      <c r="D77" s="668">
        <v>871.2</v>
      </c>
      <c r="E77" s="681">
        <v>1</v>
      </c>
      <c r="F77" s="669">
        <v>871.2</v>
      </c>
    </row>
    <row r="78" spans="1:6" ht="14.4" customHeight="1" x14ac:dyDescent="0.3">
      <c r="A78" s="691" t="s">
        <v>2886</v>
      </c>
      <c r="B78" s="668"/>
      <c r="C78" s="681">
        <v>0</v>
      </c>
      <c r="D78" s="668">
        <v>335.5</v>
      </c>
      <c r="E78" s="681">
        <v>1</v>
      </c>
      <c r="F78" s="669">
        <v>335.5</v>
      </c>
    </row>
    <row r="79" spans="1:6" ht="14.4" customHeight="1" x14ac:dyDescent="0.3">
      <c r="A79" s="691" t="s">
        <v>2887</v>
      </c>
      <c r="B79" s="668"/>
      <c r="C79" s="681">
        <v>0</v>
      </c>
      <c r="D79" s="668">
        <v>33452.319999999992</v>
      </c>
      <c r="E79" s="681">
        <v>1</v>
      </c>
      <c r="F79" s="669">
        <v>33452.319999999992</v>
      </c>
    </row>
    <row r="80" spans="1:6" ht="14.4" customHeight="1" x14ac:dyDescent="0.3">
      <c r="A80" s="691" t="s">
        <v>2888</v>
      </c>
      <c r="B80" s="668"/>
      <c r="C80" s="681">
        <v>0</v>
      </c>
      <c r="D80" s="668">
        <v>44828.782401434721</v>
      </c>
      <c r="E80" s="681">
        <v>1</v>
      </c>
      <c r="F80" s="669">
        <v>44828.782401434721</v>
      </c>
    </row>
    <row r="81" spans="1:6" ht="14.4" customHeight="1" x14ac:dyDescent="0.3">
      <c r="A81" s="691" t="s">
        <v>2889</v>
      </c>
      <c r="B81" s="668"/>
      <c r="C81" s="681">
        <v>0</v>
      </c>
      <c r="D81" s="668">
        <v>853.9799999999999</v>
      </c>
      <c r="E81" s="681">
        <v>1</v>
      </c>
      <c r="F81" s="669">
        <v>853.9799999999999</v>
      </c>
    </row>
    <row r="82" spans="1:6" ht="14.4" customHeight="1" x14ac:dyDescent="0.3">
      <c r="A82" s="691" t="s">
        <v>2890</v>
      </c>
      <c r="B82" s="668"/>
      <c r="C82" s="681">
        <v>0</v>
      </c>
      <c r="D82" s="668">
        <v>1576.9999999999991</v>
      </c>
      <c r="E82" s="681">
        <v>1</v>
      </c>
      <c r="F82" s="669">
        <v>1576.9999999999991</v>
      </c>
    </row>
    <row r="83" spans="1:6" ht="14.4" customHeight="1" x14ac:dyDescent="0.3">
      <c r="A83" s="691" t="s">
        <v>2891</v>
      </c>
      <c r="B83" s="668"/>
      <c r="C83" s="681">
        <v>0</v>
      </c>
      <c r="D83" s="668">
        <v>231.82000180946144</v>
      </c>
      <c r="E83" s="681">
        <v>1</v>
      </c>
      <c r="F83" s="669">
        <v>231.82000180946144</v>
      </c>
    </row>
    <row r="84" spans="1:6" ht="14.4" customHeight="1" x14ac:dyDescent="0.3">
      <c r="A84" s="691" t="s">
        <v>2892</v>
      </c>
      <c r="B84" s="668"/>
      <c r="C84" s="681">
        <v>0</v>
      </c>
      <c r="D84" s="668">
        <v>66.400000000000006</v>
      </c>
      <c r="E84" s="681">
        <v>1</v>
      </c>
      <c r="F84" s="669">
        <v>66.400000000000006</v>
      </c>
    </row>
    <row r="85" spans="1:6" ht="14.4" customHeight="1" x14ac:dyDescent="0.3">
      <c r="A85" s="691" t="s">
        <v>2893</v>
      </c>
      <c r="B85" s="668"/>
      <c r="C85" s="681">
        <v>0</v>
      </c>
      <c r="D85" s="668">
        <v>1320</v>
      </c>
      <c r="E85" s="681">
        <v>1</v>
      </c>
      <c r="F85" s="669">
        <v>1320</v>
      </c>
    </row>
    <row r="86" spans="1:6" ht="14.4" customHeight="1" thickBot="1" x14ac:dyDescent="0.35">
      <c r="A86" s="692" t="s">
        <v>2894</v>
      </c>
      <c r="B86" s="683"/>
      <c r="C86" s="684">
        <v>0</v>
      </c>
      <c r="D86" s="683">
        <v>83.279874327677149</v>
      </c>
      <c r="E86" s="684">
        <v>1</v>
      </c>
      <c r="F86" s="685">
        <v>83.279874327677149</v>
      </c>
    </row>
    <row r="87" spans="1:6" ht="14.4" customHeight="1" thickBot="1" x14ac:dyDescent="0.35">
      <c r="A87" s="686" t="s">
        <v>3</v>
      </c>
      <c r="B87" s="687">
        <v>93636.24691497568</v>
      </c>
      <c r="C87" s="688">
        <v>7.2418959400311178E-2</v>
      </c>
      <c r="D87" s="687">
        <v>1199343.4878169391</v>
      </c>
      <c r="E87" s="688">
        <v>0.92758104059968849</v>
      </c>
      <c r="F87" s="689">
        <v>1292979.7347319152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5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3173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312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468.15</v>
      </c>
      <c r="G3" s="47">
        <f>SUBTOTAL(9,G6:G1048576)</f>
        <v>93636.246914975694</v>
      </c>
      <c r="H3" s="48">
        <f>IF(M3=0,0,G3/M3)</f>
        <v>7.2418959400311192E-2</v>
      </c>
      <c r="I3" s="47">
        <f>SUBTOTAL(9,I6:I1048576)</f>
        <v>5569.8999999999987</v>
      </c>
      <c r="J3" s="47">
        <f>SUBTOTAL(9,J6:J1048576)</f>
        <v>1199343.4878169398</v>
      </c>
      <c r="K3" s="48">
        <f>IF(M3=0,0,J3/M3)</f>
        <v>0.92758104059968904</v>
      </c>
      <c r="L3" s="47">
        <f>SUBTOTAL(9,L6:L1048576)</f>
        <v>6038.05</v>
      </c>
      <c r="M3" s="49">
        <f>SUBTOTAL(9,M6:M1048576)</f>
        <v>1292979.7347319152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553</v>
      </c>
      <c r="B6" s="659" t="s">
        <v>2895</v>
      </c>
      <c r="C6" s="659" t="s">
        <v>1941</v>
      </c>
      <c r="D6" s="659" t="s">
        <v>1942</v>
      </c>
      <c r="E6" s="659" t="s">
        <v>2896</v>
      </c>
      <c r="F6" s="662"/>
      <c r="G6" s="662"/>
      <c r="H6" s="680">
        <v>0</v>
      </c>
      <c r="I6" s="662">
        <v>69</v>
      </c>
      <c r="J6" s="662">
        <v>4681.5699936278779</v>
      </c>
      <c r="K6" s="680">
        <v>1</v>
      </c>
      <c r="L6" s="662">
        <v>69</v>
      </c>
      <c r="M6" s="663">
        <v>4681.5699936278779</v>
      </c>
    </row>
    <row r="7" spans="1:13" ht="14.4" customHeight="1" x14ac:dyDescent="0.3">
      <c r="A7" s="664" t="s">
        <v>553</v>
      </c>
      <c r="B7" s="665" t="s">
        <v>2895</v>
      </c>
      <c r="C7" s="665" t="s">
        <v>1958</v>
      </c>
      <c r="D7" s="665" t="s">
        <v>2897</v>
      </c>
      <c r="E7" s="665" t="s">
        <v>2898</v>
      </c>
      <c r="F7" s="668"/>
      <c r="G7" s="668"/>
      <c r="H7" s="681">
        <v>0</v>
      </c>
      <c r="I7" s="668">
        <v>17</v>
      </c>
      <c r="J7" s="668">
        <v>1311.5518088504834</v>
      </c>
      <c r="K7" s="681">
        <v>1</v>
      </c>
      <c r="L7" s="668">
        <v>17</v>
      </c>
      <c r="M7" s="669">
        <v>1311.5518088504834</v>
      </c>
    </row>
    <row r="8" spans="1:13" ht="14.4" customHeight="1" x14ac:dyDescent="0.3">
      <c r="A8" s="664" t="s">
        <v>553</v>
      </c>
      <c r="B8" s="665" t="s">
        <v>2895</v>
      </c>
      <c r="C8" s="665" t="s">
        <v>1949</v>
      </c>
      <c r="D8" s="665" t="s">
        <v>2897</v>
      </c>
      <c r="E8" s="665" t="s">
        <v>2899</v>
      </c>
      <c r="F8" s="668"/>
      <c r="G8" s="668"/>
      <c r="H8" s="681">
        <v>0</v>
      </c>
      <c r="I8" s="668">
        <v>2</v>
      </c>
      <c r="J8" s="668">
        <v>86.509999999999991</v>
      </c>
      <c r="K8" s="681">
        <v>1</v>
      </c>
      <c r="L8" s="668">
        <v>2</v>
      </c>
      <c r="M8" s="669">
        <v>86.509999999999991</v>
      </c>
    </row>
    <row r="9" spans="1:13" ht="14.4" customHeight="1" x14ac:dyDescent="0.3">
      <c r="A9" s="664" t="s">
        <v>553</v>
      </c>
      <c r="B9" s="665" t="s">
        <v>2895</v>
      </c>
      <c r="C9" s="665" t="s">
        <v>1953</v>
      </c>
      <c r="D9" s="665" t="s">
        <v>2897</v>
      </c>
      <c r="E9" s="665" t="s">
        <v>2900</v>
      </c>
      <c r="F9" s="668">
        <v>2</v>
      </c>
      <c r="G9" s="668">
        <v>308.61999999999995</v>
      </c>
      <c r="H9" s="681">
        <v>7.4074148234028886E-2</v>
      </c>
      <c r="I9" s="668">
        <v>25</v>
      </c>
      <c r="J9" s="668">
        <v>3857.7458288037274</v>
      </c>
      <c r="K9" s="681">
        <v>0.92592585176597098</v>
      </c>
      <c r="L9" s="668">
        <v>27</v>
      </c>
      <c r="M9" s="669">
        <v>4166.3658288037277</v>
      </c>
    </row>
    <row r="10" spans="1:13" ht="14.4" customHeight="1" x14ac:dyDescent="0.3">
      <c r="A10" s="664" t="s">
        <v>553</v>
      </c>
      <c r="B10" s="665" t="s">
        <v>2895</v>
      </c>
      <c r="C10" s="665" t="s">
        <v>1705</v>
      </c>
      <c r="D10" s="665" t="s">
        <v>2897</v>
      </c>
      <c r="E10" s="665" t="s">
        <v>2899</v>
      </c>
      <c r="F10" s="668"/>
      <c r="G10" s="668"/>
      <c r="H10" s="681">
        <v>0</v>
      </c>
      <c r="I10" s="668">
        <v>23</v>
      </c>
      <c r="J10" s="668">
        <v>994.91072504872648</v>
      </c>
      <c r="K10" s="681">
        <v>1</v>
      </c>
      <c r="L10" s="668">
        <v>23</v>
      </c>
      <c r="M10" s="669">
        <v>994.91072504872648</v>
      </c>
    </row>
    <row r="11" spans="1:13" ht="14.4" customHeight="1" x14ac:dyDescent="0.3">
      <c r="A11" s="664" t="s">
        <v>553</v>
      </c>
      <c r="B11" s="665" t="s">
        <v>2901</v>
      </c>
      <c r="C11" s="665" t="s">
        <v>1680</v>
      </c>
      <c r="D11" s="665" t="s">
        <v>1681</v>
      </c>
      <c r="E11" s="665" t="s">
        <v>2902</v>
      </c>
      <c r="F11" s="668"/>
      <c r="G11" s="668"/>
      <c r="H11" s="681">
        <v>0</v>
      </c>
      <c r="I11" s="668">
        <v>2</v>
      </c>
      <c r="J11" s="668">
        <v>174.88</v>
      </c>
      <c r="K11" s="681">
        <v>1</v>
      </c>
      <c r="L11" s="668">
        <v>2</v>
      </c>
      <c r="M11" s="669">
        <v>174.88</v>
      </c>
    </row>
    <row r="12" spans="1:13" ht="14.4" customHeight="1" x14ac:dyDescent="0.3">
      <c r="A12" s="664" t="s">
        <v>553</v>
      </c>
      <c r="B12" s="665" t="s">
        <v>2901</v>
      </c>
      <c r="C12" s="665" t="s">
        <v>1684</v>
      </c>
      <c r="D12" s="665" t="s">
        <v>1681</v>
      </c>
      <c r="E12" s="665" t="s">
        <v>2903</v>
      </c>
      <c r="F12" s="668"/>
      <c r="G12" s="668"/>
      <c r="H12" s="681">
        <v>0</v>
      </c>
      <c r="I12" s="668">
        <v>1</v>
      </c>
      <c r="J12" s="668">
        <v>160.62</v>
      </c>
      <c r="K12" s="681">
        <v>1</v>
      </c>
      <c r="L12" s="668">
        <v>1</v>
      </c>
      <c r="M12" s="669">
        <v>160.62</v>
      </c>
    </row>
    <row r="13" spans="1:13" ht="14.4" customHeight="1" x14ac:dyDescent="0.3">
      <c r="A13" s="664" t="s">
        <v>553</v>
      </c>
      <c r="B13" s="665" t="s">
        <v>2904</v>
      </c>
      <c r="C13" s="665" t="s">
        <v>1734</v>
      </c>
      <c r="D13" s="665" t="s">
        <v>2905</v>
      </c>
      <c r="E13" s="665" t="s">
        <v>2906</v>
      </c>
      <c r="F13" s="668"/>
      <c r="G13" s="668"/>
      <c r="H13" s="681">
        <v>0</v>
      </c>
      <c r="I13" s="668">
        <v>1</v>
      </c>
      <c r="J13" s="668">
        <v>66.400000000000006</v>
      </c>
      <c r="K13" s="681">
        <v>1</v>
      </c>
      <c r="L13" s="668">
        <v>1</v>
      </c>
      <c r="M13" s="669">
        <v>66.400000000000006</v>
      </c>
    </row>
    <row r="14" spans="1:13" ht="14.4" customHeight="1" x14ac:dyDescent="0.3">
      <c r="A14" s="664" t="s">
        <v>553</v>
      </c>
      <c r="B14" s="665" t="s">
        <v>2907</v>
      </c>
      <c r="C14" s="665" t="s">
        <v>588</v>
      </c>
      <c r="D14" s="665" t="s">
        <v>2908</v>
      </c>
      <c r="E14" s="665" t="s">
        <v>2909</v>
      </c>
      <c r="F14" s="668">
        <v>13</v>
      </c>
      <c r="G14" s="668">
        <v>975.89935290379958</v>
      </c>
      <c r="H14" s="681">
        <v>0.68776752531476759</v>
      </c>
      <c r="I14" s="668">
        <v>6</v>
      </c>
      <c r="J14" s="668">
        <v>443.03846690262981</v>
      </c>
      <c r="K14" s="681">
        <v>0.31223247468523241</v>
      </c>
      <c r="L14" s="668">
        <v>19</v>
      </c>
      <c r="M14" s="669">
        <v>1418.9378198064294</v>
      </c>
    </row>
    <row r="15" spans="1:13" ht="14.4" customHeight="1" x14ac:dyDescent="0.3">
      <c r="A15" s="664" t="s">
        <v>553</v>
      </c>
      <c r="B15" s="665" t="s">
        <v>2910</v>
      </c>
      <c r="C15" s="665" t="s">
        <v>1801</v>
      </c>
      <c r="D15" s="665" t="s">
        <v>2911</v>
      </c>
      <c r="E15" s="665" t="s">
        <v>2912</v>
      </c>
      <c r="F15" s="668"/>
      <c r="G15" s="668"/>
      <c r="H15" s="681">
        <v>0</v>
      </c>
      <c r="I15" s="668">
        <v>10</v>
      </c>
      <c r="J15" s="668">
        <v>4492.1008405615285</v>
      </c>
      <c r="K15" s="681">
        <v>1</v>
      </c>
      <c r="L15" s="668">
        <v>10</v>
      </c>
      <c r="M15" s="669">
        <v>4492.1008405615285</v>
      </c>
    </row>
    <row r="16" spans="1:13" ht="14.4" customHeight="1" x14ac:dyDescent="0.3">
      <c r="A16" s="664" t="s">
        <v>553</v>
      </c>
      <c r="B16" s="665" t="s">
        <v>2913</v>
      </c>
      <c r="C16" s="665" t="s">
        <v>1921</v>
      </c>
      <c r="D16" s="665" t="s">
        <v>1922</v>
      </c>
      <c r="E16" s="665" t="s">
        <v>2914</v>
      </c>
      <c r="F16" s="668"/>
      <c r="G16" s="668"/>
      <c r="H16" s="681">
        <v>0</v>
      </c>
      <c r="I16" s="668">
        <v>8</v>
      </c>
      <c r="J16" s="668">
        <v>744.55961291658843</v>
      </c>
      <c r="K16" s="681">
        <v>1</v>
      </c>
      <c r="L16" s="668">
        <v>8</v>
      </c>
      <c r="M16" s="669">
        <v>744.55961291658843</v>
      </c>
    </row>
    <row r="17" spans="1:13" ht="14.4" customHeight="1" x14ac:dyDescent="0.3">
      <c r="A17" s="664" t="s">
        <v>553</v>
      </c>
      <c r="B17" s="665" t="s">
        <v>2913</v>
      </c>
      <c r="C17" s="665" t="s">
        <v>1712</v>
      </c>
      <c r="D17" s="665" t="s">
        <v>1713</v>
      </c>
      <c r="E17" s="665" t="s">
        <v>2915</v>
      </c>
      <c r="F17" s="668"/>
      <c r="G17" s="668"/>
      <c r="H17" s="681">
        <v>0</v>
      </c>
      <c r="I17" s="668">
        <v>6</v>
      </c>
      <c r="J17" s="668">
        <v>295.92000000000013</v>
      </c>
      <c r="K17" s="681">
        <v>1</v>
      </c>
      <c r="L17" s="668">
        <v>6</v>
      </c>
      <c r="M17" s="669">
        <v>295.92000000000013</v>
      </c>
    </row>
    <row r="18" spans="1:13" ht="14.4" customHeight="1" x14ac:dyDescent="0.3">
      <c r="A18" s="664" t="s">
        <v>553</v>
      </c>
      <c r="B18" s="665" t="s">
        <v>2916</v>
      </c>
      <c r="C18" s="665" t="s">
        <v>1783</v>
      </c>
      <c r="D18" s="665" t="s">
        <v>2917</v>
      </c>
      <c r="E18" s="665" t="s">
        <v>2918</v>
      </c>
      <c r="F18" s="668"/>
      <c r="G18" s="668"/>
      <c r="H18" s="681">
        <v>0</v>
      </c>
      <c r="I18" s="668">
        <v>6</v>
      </c>
      <c r="J18" s="668">
        <v>83.279874327677149</v>
      </c>
      <c r="K18" s="681">
        <v>1</v>
      </c>
      <c r="L18" s="668">
        <v>6</v>
      </c>
      <c r="M18" s="669">
        <v>83.279874327677149</v>
      </c>
    </row>
    <row r="19" spans="1:13" ht="14.4" customHeight="1" x14ac:dyDescent="0.3">
      <c r="A19" s="664" t="s">
        <v>553</v>
      </c>
      <c r="B19" s="665" t="s">
        <v>2919</v>
      </c>
      <c r="C19" s="665" t="s">
        <v>1748</v>
      </c>
      <c r="D19" s="665" t="s">
        <v>2920</v>
      </c>
      <c r="E19" s="665" t="s">
        <v>2921</v>
      </c>
      <c r="F19" s="668"/>
      <c r="G19" s="668"/>
      <c r="H19" s="681">
        <v>0</v>
      </c>
      <c r="I19" s="668">
        <v>2</v>
      </c>
      <c r="J19" s="668">
        <v>235.41999999999996</v>
      </c>
      <c r="K19" s="681">
        <v>1</v>
      </c>
      <c r="L19" s="668">
        <v>2</v>
      </c>
      <c r="M19" s="669">
        <v>235.41999999999996</v>
      </c>
    </row>
    <row r="20" spans="1:13" ht="14.4" customHeight="1" x14ac:dyDescent="0.3">
      <c r="A20" s="664" t="s">
        <v>553</v>
      </c>
      <c r="B20" s="665" t="s">
        <v>2919</v>
      </c>
      <c r="C20" s="665" t="s">
        <v>1827</v>
      </c>
      <c r="D20" s="665" t="s">
        <v>2922</v>
      </c>
      <c r="E20" s="665" t="s">
        <v>2923</v>
      </c>
      <c r="F20" s="668"/>
      <c r="G20" s="668"/>
      <c r="H20" s="681">
        <v>0</v>
      </c>
      <c r="I20" s="668">
        <v>4</v>
      </c>
      <c r="J20" s="668">
        <v>448.15999999999997</v>
      </c>
      <c r="K20" s="681">
        <v>1</v>
      </c>
      <c r="L20" s="668">
        <v>4</v>
      </c>
      <c r="M20" s="669">
        <v>448.15999999999997</v>
      </c>
    </row>
    <row r="21" spans="1:13" ht="14.4" customHeight="1" x14ac:dyDescent="0.3">
      <c r="A21" s="664" t="s">
        <v>553</v>
      </c>
      <c r="B21" s="665" t="s">
        <v>2919</v>
      </c>
      <c r="C21" s="665" t="s">
        <v>1762</v>
      </c>
      <c r="D21" s="665" t="s">
        <v>2922</v>
      </c>
      <c r="E21" s="665" t="s">
        <v>2924</v>
      </c>
      <c r="F21" s="668"/>
      <c r="G21" s="668"/>
      <c r="H21" s="681">
        <v>0</v>
      </c>
      <c r="I21" s="668">
        <v>7</v>
      </c>
      <c r="J21" s="668">
        <v>967.09901724622</v>
      </c>
      <c r="K21" s="681">
        <v>1</v>
      </c>
      <c r="L21" s="668">
        <v>7</v>
      </c>
      <c r="M21" s="669">
        <v>967.09901724622</v>
      </c>
    </row>
    <row r="22" spans="1:13" ht="14.4" customHeight="1" x14ac:dyDescent="0.3">
      <c r="A22" s="664" t="s">
        <v>553</v>
      </c>
      <c r="B22" s="665" t="s">
        <v>2925</v>
      </c>
      <c r="C22" s="665" t="s">
        <v>1937</v>
      </c>
      <c r="D22" s="665" t="s">
        <v>1725</v>
      </c>
      <c r="E22" s="665" t="s">
        <v>2926</v>
      </c>
      <c r="F22" s="668"/>
      <c r="G22" s="668"/>
      <c r="H22" s="681">
        <v>0</v>
      </c>
      <c r="I22" s="668">
        <v>15</v>
      </c>
      <c r="J22" s="668">
        <v>16593.889717358892</v>
      </c>
      <c r="K22" s="681">
        <v>1</v>
      </c>
      <c r="L22" s="668">
        <v>15</v>
      </c>
      <c r="M22" s="669">
        <v>16593.889717358892</v>
      </c>
    </row>
    <row r="23" spans="1:13" ht="14.4" customHeight="1" x14ac:dyDescent="0.3">
      <c r="A23" s="664" t="s">
        <v>553</v>
      </c>
      <c r="B23" s="665" t="s">
        <v>2925</v>
      </c>
      <c r="C23" s="665" t="s">
        <v>1946</v>
      </c>
      <c r="D23" s="665" t="s">
        <v>1725</v>
      </c>
      <c r="E23" s="665" t="s">
        <v>2927</v>
      </c>
      <c r="F23" s="668"/>
      <c r="G23" s="668"/>
      <c r="H23" s="681">
        <v>0</v>
      </c>
      <c r="I23" s="668">
        <v>3</v>
      </c>
      <c r="J23" s="668">
        <v>5687.3082562954251</v>
      </c>
      <c r="K23" s="681">
        <v>1</v>
      </c>
      <c r="L23" s="668">
        <v>3</v>
      </c>
      <c r="M23" s="669">
        <v>5687.3082562954251</v>
      </c>
    </row>
    <row r="24" spans="1:13" ht="14.4" customHeight="1" x14ac:dyDescent="0.3">
      <c r="A24" s="664" t="s">
        <v>553</v>
      </c>
      <c r="B24" s="665" t="s">
        <v>2925</v>
      </c>
      <c r="C24" s="665" t="s">
        <v>1944</v>
      </c>
      <c r="D24" s="665" t="s">
        <v>1691</v>
      </c>
      <c r="E24" s="665" t="s">
        <v>2928</v>
      </c>
      <c r="F24" s="668"/>
      <c r="G24" s="668"/>
      <c r="H24" s="681">
        <v>0</v>
      </c>
      <c r="I24" s="668">
        <v>102</v>
      </c>
      <c r="J24" s="668">
        <v>30749.905561287087</v>
      </c>
      <c r="K24" s="681">
        <v>1</v>
      </c>
      <c r="L24" s="668">
        <v>102</v>
      </c>
      <c r="M24" s="669">
        <v>30749.905561287087</v>
      </c>
    </row>
    <row r="25" spans="1:13" ht="14.4" customHeight="1" x14ac:dyDescent="0.3">
      <c r="A25" s="664" t="s">
        <v>553</v>
      </c>
      <c r="B25" s="665" t="s">
        <v>2925</v>
      </c>
      <c r="C25" s="665" t="s">
        <v>1945</v>
      </c>
      <c r="D25" s="665" t="s">
        <v>1691</v>
      </c>
      <c r="E25" s="665" t="s">
        <v>2929</v>
      </c>
      <c r="F25" s="668"/>
      <c r="G25" s="668"/>
      <c r="H25" s="681">
        <v>0</v>
      </c>
      <c r="I25" s="668">
        <v>100</v>
      </c>
      <c r="J25" s="668">
        <v>63066.000160275558</v>
      </c>
      <c r="K25" s="681">
        <v>1</v>
      </c>
      <c r="L25" s="668">
        <v>100</v>
      </c>
      <c r="M25" s="669">
        <v>63066.000160275558</v>
      </c>
    </row>
    <row r="26" spans="1:13" ht="14.4" customHeight="1" x14ac:dyDescent="0.3">
      <c r="A26" s="664" t="s">
        <v>553</v>
      </c>
      <c r="B26" s="665" t="s">
        <v>2925</v>
      </c>
      <c r="C26" s="665" t="s">
        <v>1948</v>
      </c>
      <c r="D26" s="665" t="s">
        <v>1691</v>
      </c>
      <c r="E26" s="665" t="s">
        <v>2930</v>
      </c>
      <c r="F26" s="668"/>
      <c r="G26" s="668"/>
      <c r="H26" s="681">
        <v>0</v>
      </c>
      <c r="I26" s="668">
        <v>29</v>
      </c>
      <c r="J26" s="668">
        <v>26495.846926179867</v>
      </c>
      <c r="K26" s="681">
        <v>1</v>
      </c>
      <c r="L26" s="668">
        <v>29</v>
      </c>
      <c r="M26" s="669">
        <v>26495.846926179867</v>
      </c>
    </row>
    <row r="27" spans="1:13" ht="14.4" customHeight="1" x14ac:dyDescent="0.3">
      <c r="A27" s="664" t="s">
        <v>553</v>
      </c>
      <c r="B27" s="665" t="s">
        <v>2925</v>
      </c>
      <c r="C27" s="665" t="s">
        <v>1939</v>
      </c>
      <c r="D27" s="665" t="s">
        <v>1691</v>
      </c>
      <c r="E27" s="665" t="s">
        <v>2931</v>
      </c>
      <c r="F27" s="668"/>
      <c r="G27" s="668"/>
      <c r="H27" s="681">
        <v>0</v>
      </c>
      <c r="I27" s="668">
        <v>66</v>
      </c>
      <c r="J27" s="668">
        <v>26990.697376061162</v>
      </c>
      <c r="K27" s="681">
        <v>1</v>
      </c>
      <c r="L27" s="668">
        <v>66</v>
      </c>
      <c r="M27" s="669">
        <v>26990.697376061162</v>
      </c>
    </row>
    <row r="28" spans="1:13" ht="14.4" customHeight="1" x14ac:dyDescent="0.3">
      <c r="A28" s="664" t="s">
        <v>553</v>
      </c>
      <c r="B28" s="665" t="s">
        <v>2925</v>
      </c>
      <c r="C28" s="665" t="s">
        <v>1851</v>
      </c>
      <c r="D28" s="665" t="s">
        <v>1691</v>
      </c>
      <c r="E28" s="665" t="s">
        <v>2928</v>
      </c>
      <c r="F28" s="668"/>
      <c r="G28" s="668"/>
      <c r="H28" s="681">
        <v>0</v>
      </c>
      <c r="I28" s="668">
        <v>11</v>
      </c>
      <c r="J28" s="668">
        <v>3316.17</v>
      </c>
      <c r="K28" s="681">
        <v>1</v>
      </c>
      <c r="L28" s="668">
        <v>11</v>
      </c>
      <c r="M28" s="669">
        <v>3316.17</v>
      </c>
    </row>
    <row r="29" spans="1:13" ht="14.4" customHeight="1" x14ac:dyDescent="0.3">
      <c r="A29" s="664" t="s">
        <v>553</v>
      </c>
      <c r="B29" s="665" t="s">
        <v>2925</v>
      </c>
      <c r="C29" s="665" t="s">
        <v>1690</v>
      </c>
      <c r="D29" s="665" t="s">
        <v>1691</v>
      </c>
      <c r="E29" s="665" t="s">
        <v>2932</v>
      </c>
      <c r="F29" s="668"/>
      <c r="G29" s="668"/>
      <c r="H29" s="681">
        <v>0</v>
      </c>
      <c r="I29" s="668">
        <v>88</v>
      </c>
      <c r="J29" s="668">
        <v>63465.621830414129</v>
      </c>
      <c r="K29" s="681">
        <v>1</v>
      </c>
      <c r="L29" s="668">
        <v>88</v>
      </c>
      <c r="M29" s="669">
        <v>63465.621830414129</v>
      </c>
    </row>
    <row r="30" spans="1:13" ht="14.4" customHeight="1" x14ac:dyDescent="0.3">
      <c r="A30" s="664" t="s">
        <v>553</v>
      </c>
      <c r="B30" s="665" t="s">
        <v>2925</v>
      </c>
      <c r="C30" s="665" t="s">
        <v>1724</v>
      </c>
      <c r="D30" s="665" t="s">
        <v>1725</v>
      </c>
      <c r="E30" s="665" t="s">
        <v>2933</v>
      </c>
      <c r="F30" s="668"/>
      <c r="G30" s="668"/>
      <c r="H30" s="681">
        <v>0</v>
      </c>
      <c r="I30" s="668">
        <v>8</v>
      </c>
      <c r="J30" s="668">
        <v>12008.147238762675</v>
      </c>
      <c r="K30" s="681">
        <v>1</v>
      </c>
      <c r="L30" s="668">
        <v>8</v>
      </c>
      <c r="M30" s="669">
        <v>12008.147238762675</v>
      </c>
    </row>
    <row r="31" spans="1:13" ht="14.4" customHeight="1" x14ac:dyDescent="0.3">
      <c r="A31" s="664" t="s">
        <v>553</v>
      </c>
      <c r="B31" s="665" t="s">
        <v>2934</v>
      </c>
      <c r="C31" s="665" t="s">
        <v>1914</v>
      </c>
      <c r="D31" s="665" t="s">
        <v>2935</v>
      </c>
      <c r="E31" s="665" t="s">
        <v>2936</v>
      </c>
      <c r="F31" s="668"/>
      <c r="G31" s="668"/>
      <c r="H31" s="681">
        <v>0</v>
      </c>
      <c r="I31" s="668">
        <v>37</v>
      </c>
      <c r="J31" s="668">
        <v>2591.7600000000002</v>
      </c>
      <c r="K31" s="681">
        <v>1</v>
      </c>
      <c r="L31" s="668">
        <v>37</v>
      </c>
      <c r="M31" s="669">
        <v>2591.7600000000002</v>
      </c>
    </row>
    <row r="32" spans="1:13" ht="14.4" customHeight="1" x14ac:dyDescent="0.3">
      <c r="A32" s="664" t="s">
        <v>553</v>
      </c>
      <c r="B32" s="665" t="s">
        <v>2934</v>
      </c>
      <c r="C32" s="665" t="s">
        <v>1935</v>
      </c>
      <c r="D32" s="665" t="s">
        <v>2935</v>
      </c>
      <c r="E32" s="665" t="s">
        <v>2937</v>
      </c>
      <c r="F32" s="668"/>
      <c r="G32" s="668"/>
      <c r="H32" s="681">
        <v>0</v>
      </c>
      <c r="I32" s="668">
        <v>5</v>
      </c>
      <c r="J32" s="668">
        <v>700.45000000000027</v>
      </c>
      <c r="K32" s="681">
        <v>1</v>
      </c>
      <c r="L32" s="668">
        <v>5</v>
      </c>
      <c r="M32" s="669">
        <v>700.45000000000027</v>
      </c>
    </row>
    <row r="33" spans="1:13" ht="14.4" customHeight="1" x14ac:dyDescent="0.3">
      <c r="A33" s="664" t="s">
        <v>553</v>
      </c>
      <c r="B33" s="665" t="s">
        <v>2938</v>
      </c>
      <c r="C33" s="665" t="s">
        <v>596</v>
      </c>
      <c r="D33" s="665" t="s">
        <v>2939</v>
      </c>
      <c r="E33" s="665" t="s">
        <v>2940</v>
      </c>
      <c r="F33" s="668">
        <v>1</v>
      </c>
      <c r="G33" s="668">
        <v>239.93998967914098</v>
      </c>
      <c r="H33" s="681">
        <v>1</v>
      </c>
      <c r="I33" s="668"/>
      <c r="J33" s="668"/>
      <c r="K33" s="681">
        <v>0</v>
      </c>
      <c r="L33" s="668">
        <v>1</v>
      </c>
      <c r="M33" s="669">
        <v>239.93998967914098</v>
      </c>
    </row>
    <row r="34" spans="1:13" ht="14.4" customHeight="1" x14ac:dyDescent="0.3">
      <c r="A34" s="664" t="s">
        <v>553</v>
      </c>
      <c r="B34" s="665" t="s">
        <v>2941</v>
      </c>
      <c r="C34" s="665" t="s">
        <v>1773</v>
      </c>
      <c r="D34" s="665" t="s">
        <v>1663</v>
      </c>
      <c r="E34" s="665" t="s">
        <v>2942</v>
      </c>
      <c r="F34" s="668"/>
      <c r="G34" s="668"/>
      <c r="H34" s="681">
        <v>0</v>
      </c>
      <c r="I34" s="668">
        <v>181</v>
      </c>
      <c r="J34" s="668">
        <v>23266.389518103737</v>
      </c>
      <c r="K34" s="681">
        <v>1</v>
      </c>
      <c r="L34" s="668">
        <v>181</v>
      </c>
      <c r="M34" s="669">
        <v>23266.389518103737</v>
      </c>
    </row>
    <row r="35" spans="1:13" ht="14.4" customHeight="1" x14ac:dyDescent="0.3">
      <c r="A35" s="664" t="s">
        <v>553</v>
      </c>
      <c r="B35" s="665" t="s">
        <v>2941</v>
      </c>
      <c r="C35" s="665" t="s">
        <v>1662</v>
      </c>
      <c r="D35" s="665" t="s">
        <v>1663</v>
      </c>
      <c r="E35" s="665" t="s">
        <v>2943</v>
      </c>
      <c r="F35" s="668"/>
      <c r="G35" s="668"/>
      <c r="H35" s="681">
        <v>0</v>
      </c>
      <c r="I35" s="668">
        <v>85</v>
      </c>
      <c r="J35" s="668">
        <v>3841.1472083097228</v>
      </c>
      <c r="K35" s="681">
        <v>1</v>
      </c>
      <c r="L35" s="668">
        <v>85</v>
      </c>
      <c r="M35" s="669">
        <v>3841.1472083097228</v>
      </c>
    </row>
    <row r="36" spans="1:13" ht="14.4" customHeight="1" x14ac:dyDescent="0.3">
      <c r="A36" s="664" t="s">
        <v>553</v>
      </c>
      <c r="B36" s="665" t="s">
        <v>2941</v>
      </c>
      <c r="C36" s="665" t="s">
        <v>1666</v>
      </c>
      <c r="D36" s="665" t="s">
        <v>1663</v>
      </c>
      <c r="E36" s="665" t="s">
        <v>2944</v>
      </c>
      <c r="F36" s="668"/>
      <c r="G36" s="668"/>
      <c r="H36" s="681">
        <v>0</v>
      </c>
      <c r="I36" s="668">
        <v>6</v>
      </c>
      <c r="J36" s="668">
        <v>542.28000542631185</v>
      </c>
      <c r="K36" s="681">
        <v>1</v>
      </c>
      <c r="L36" s="668">
        <v>6</v>
      </c>
      <c r="M36" s="669">
        <v>542.28000542631185</v>
      </c>
    </row>
    <row r="37" spans="1:13" ht="14.4" customHeight="1" x14ac:dyDescent="0.3">
      <c r="A37" s="664" t="s">
        <v>553</v>
      </c>
      <c r="B37" s="665" t="s">
        <v>2945</v>
      </c>
      <c r="C37" s="665" t="s">
        <v>573</v>
      </c>
      <c r="D37" s="665" t="s">
        <v>574</v>
      </c>
      <c r="E37" s="665" t="s">
        <v>2946</v>
      </c>
      <c r="F37" s="668">
        <v>2</v>
      </c>
      <c r="G37" s="668">
        <v>323.56</v>
      </c>
      <c r="H37" s="681">
        <v>1</v>
      </c>
      <c r="I37" s="668"/>
      <c r="J37" s="668"/>
      <c r="K37" s="681">
        <v>0</v>
      </c>
      <c r="L37" s="668">
        <v>2</v>
      </c>
      <c r="M37" s="669">
        <v>323.56</v>
      </c>
    </row>
    <row r="38" spans="1:13" ht="14.4" customHeight="1" x14ac:dyDescent="0.3">
      <c r="A38" s="664" t="s">
        <v>553</v>
      </c>
      <c r="B38" s="665" t="s">
        <v>2947</v>
      </c>
      <c r="C38" s="665" t="s">
        <v>1809</v>
      </c>
      <c r="D38" s="665" t="s">
        <v>1810</v>
      </c>
      <c r="E38" s="665" t="s">
        <v>2948</v>
      </c>
      <c r="F38" s="668"/>
      <c r="G38" s="668"/>
      <c r="H38" s="681">
        <v>0</v>
      </c>
      <c r="I38" s="668">
        <v>1</v>
      </c>
      <c r="J38" s="668">
        <v>122.64</v>
      </c>
      <c r="K38" s="681">
        <v>1</v>
      </c>
      <c r="L38" s="668">
        <v>1</v>
      </c>
      <c r="M38" s="669">
        <v>122.64</v>
      </c>
    </row>
    <row r="39" spans="1:13" ht="14.4" customHeight="1" x14ac:dyDescent="0.3">
      <c r="A39" s="664" t="s">
        <v>553</v>
      </c>
      <c r="B39" s="665" t="s">
        <v>2949</v>
      </c>
      <c r="C39" s="665" t="s">
        <v>1709</v>
      </c>
      <c r="D39" s="665" t="s">
        <v>2950</v>
      </c>
      <c r="E39" s="665" t="s">
        <v>2951</v>
      </c>
      <c r="F39" s="668"/>
      <c r="G39" s="668"/>
      <c r="H39" s="681">
        <v>0</v>
      </c>
      <c r="I39" s="668">
        <v>7</v>
      </c>
      <c r="J39" s="668">
        <v>300.71982778992054</v>
      </c>
      <c r="K39" s="681">
        <v>1</v>
      </c>
      <c r="L39" s="668">
        <v>7</v>
      </c>
      <c r="M39" s="669">
        <v>300.71982778992054</v>
      </c>
    </row>
    <row r="40" spans="1:13" ht="14.4" customHeight="1" x14ac:dyDescent="0.3">
      <c r="A40" s="664" t="s">
        <v>553</v>
      </c>
      <c r="B40" s="665" t="s">
        <v>2952</v>
      </c>
      <c r="C40" s="665" t="s">
        <v>1928</v>
      </c>
      <c r="D40" s="665" t="s">
        <v>1699</v>
      </c>
      <c r="E40" s="665" t="s">
        <v>2953</v>
      </c>
      <c r="F40" s="668"/>
      <c r="G40" s="668"/>
      <c r="H40" s="681">
        <v>0</v>
      </c>
      <c r="I40" s="668">
        <v>2</v>
      </c>
      <c r="J40" s="668">
        <v>202.86000000000007</v>
      </c>
      <c r="K40" s="681">
        <v>1</v>
      </c>
      <c r="L40" s="668">
        <v>2</v>
      </c>
      <c r="M40" s="669">
        <v>202.86000000000007</v>
      </c>
    </row>
    <row r="41" spans="1:13" ht="14.4" customHeight="1" x14ac:dyDescent="0.3">
      <c r="A41" s="664" t="s">
        <v>553</v>
      </c>
      <c r="B41" s="665" t="s">
        <v>2952</v>
      </c>
      <c r="C41" s="665" t="s">
        <v>1698</v>
      </c>
      <c r="D41" s="665" t="s">
        <v>1699</v>
      </c>
      <c r="E41" s="665" t="s">
        <v>2954</v>
      </c>
      <c r="F41" s="668"/>
      <c r="G41" s="668"/>
      <c r="H41" s="681">
        <v>0</v>
      </c>
      <c r="I41" s="668">
        <v>72</v>
      </c>
      <c r="J41" s="668">
        <v>3136.8379296814728</v>
      </c>
      <c r="K41" s="681">
        <v>1</v>
      </c>
      <c r="L41" s="668">
        <v>72</v>
      </c>
      <c r="M41" s="669">
        <v>3136.8379296814728</v>
      </c>
    </row>
    <row r="42" spans="1:13" ht="14.4" customHeight="1" x14ac:dyDescent="0.3">
      <c r="A42" s="664" t="s">
        <v>553</v>
      </c>
      <c r="B42" s="665" t="s">
        <v>2952</v>
      </c>
      <c r="C42" s="665" t="s">
        <v>1701</v>
      </c>
      <c r="D42" s="665" t="s">
        <v>1702</v>
      </c>
      <c r="E42" s="665" t="s">
        <v>2955</v>
      </c>
      <c r="F42" s="668"/>
      <c r="G42" s="668"/>
      <c r="H42" s="681">
        <v>0</v>
      </c>
      <c r="I42" s="668">
        <v>5</v>
      </c>
      <c r="J42" s="668">
        <v>197.39999999999995</v>
      </c>
      <c r="K42" s="681">
        <v>1</v>
      </c>
      <c r="L42" s="668">
        <v>5</v>
      </c>
      <c r="M42" s="669">
        <v>197.39999999999995</v>
      </c>
    </row>
    <row r="43" spans="1:13" ht="14.4" customHeight="1" x14ac:dyDescent="0.3">
      <c r="A43" s="664" t="s">
        <v>553</v>
      </c>
      <c r="B43" s="665" t="s">
        <v>2956</v>
      </c>
      <c r="C43" s="665" t="s">
        <v>1790</v>
      </c>
      <c r="D43" s="665" t="s">
        <v>1791</v>
      </c>
      <c r="E43" s="665" t="s">
        <v>2957</v>
      </c>
      <c r="F43" s="668"/>
      <c r="G43" s="668"/>
      <c r="H43" s="681">
        <v>0</v>
      </c>
      <c r="I43" s="668">
        <v>9</v>
      </c>
      <c r="J43" s="668">
        <v>224.36954729932177</v>
      </c>
      <c r="K43" s="681">
        <v>1</v>
      </c>
      <c r="L43" s="668">
        <v>9</v>
      </c>
      <c r="M43" s="669">
        <v>224.36954729932177</v>
      </c>
    </row>
    <row r="44" spans="1:13" ht="14.4" customHeight="1" x14ac:dyDescent="0.3">
      <c r="A44" s="664" t="s">
        <v>553</v>
      </c>
      <c r="B44" s="665" t="s">
        <v>2956</v>
      </c>
      <c r="C44" s="665" t="s">
        <v>1794</v>
      </c>
      <c r="D44" s="665" t="s">
        <v>1795</v>
      </c>
      <c r="E44" s="665" t="s">
        <v>2958</v>
      </c>
      <c r="F44" s="668"/>
      <c r="G44" s="668"/>
      <c r="H44" s="681">
        <v>0</v>
      </c>
      <c r="I44" s="668">
        <v>4</v>
      </c>
      <c r="J44" s="668">
        <v>176.47999999999996</v>
      </c>
      <c r="K44" s="681">
        <v>1</v>
      </c>
      <c r="L44" s="668">
        <v>4</v>
      </c>
      <c r="M44" s="669">
        <v>176.47999999999996</v>
      </c>
    </row>
    <row r="45" spans="1:13" ht="14.4" customHeight="1" x14ac:dyDescent="0.3">
      <c r="A45" s="664" t="s">
        <v>553</v>
      </c>
      <c r="B45" s="665" t="s">
        <v>2959</v>
      </c>
      <c r="C45" s="665" t="s">
        <v>1845</v>
      </c>
      <c r="D45" s="665" t="s">
        <v>2960</v>
      </c>
      <c r="E45" s="665" t="s">
        <v>2961</v>
      </c>
      <c r="F45" s="668"/>
      <c r="G45" s="668"/>
      <c r="H45" s="681">
        <v>0</v>
      </c>
      <c r="I45" s="668">
        <v>10</v>
      </c>
      <c r="J45" s="668">
        <v>365.77984953184801</v>
      </c>
      <c r="K45" s="681">
        <v>1</v>
      </c>
      <c r="L45" s="668">
        <v>10</v>
      </c>
      <c r="M45" s="669">
        <v>365.77984953184801</v>
      </c>
    </row>
    <row r="46" spans="1:13" ht="14.4" customHeight="1" x14ac:dyDescent="0.3">
      <c r="A46" s="664" t="s">
        <v>553</v>
      </c>
      <c r="B46" s="665" t="s">
        <v>2959</v>
      </c>
      <c r="C46" s="665" t="s">
        <v>1877</v>
      </c>
      <c r="D46" s="665" t="s">
        <v>2960</v>
      </c>
      <c r="E46" s="665" t="s">
        <v>2962</v>
      </c>
      <c r="F46" s="668"/>
      <c r="G46" s="668"/>
      <c r="H46" s="681">
        <v>0</v>
      </c>
      <c r="I46" s="668">
        <v>1</v>
      </c>
      <c r="J46" s="668">
        <v>115.16</v>
      </c>
      <c r="K46" s="681">
        <v>1</v>
      </c>
      <c r="L46" s="668">
        <v>1</v>
      </c>
      <c r="M46" s="669">
        <v>115.16</v>
      </c>
    </row>
    <row r="47" spans="1:13" ht="14.4" customHeight="1" x14ac:dyDescent="0.3">
      <c r="A47" s="664" t="s">
        <v>553</v>
      </c>
      <c r="B47" s="665" t="s">
        <v>2963</v>
      </c>
      <c r="C47" s="665" t="s">
        <v>1887</v>
      </c>
      <c r="D47" s="665" t="s">
        <v>1888</v>
      </c>
      <c r="E47" s="665" t="s">
        <v>2964</v>
      </c>
      <c r="F47" s="668"/>
      <c r="G47" s="668"/>
      <c r="H47" s="681">
        <v>0</v>
      </c>
      <c r="I47" s="668">
        <v>3</v>
      </c>
      <c r="J47" s="668">
        <v>567.36</v>
      </c>
      <c r="K47" s="681">
        <v>1</v>
      </c>
      <c r="L47" s="668">
        <v>3</v>
      </c>
      <c r="M47" s="669">
        <v>567.36</v>
      </c>
    </row>
    <row r="48" spans="1:13" ht="14.4" customHeight="1" x14ac:dyDescent="0.3">
      <c r="A48" s="664" t="s">
        <v>553</v>
      </c>
      <c r="B48" s="665" t="s">
        <v>2965</v>
      </c>
      <c r="C48" s="665" t="s">
        <v>1766</v>
      </c>
      <c r="D48" s="665" t="s">
        <v>1767</v>
      </c>
      <c r="E48" s="665" t="s">
        <v>2953</v>
      </c>
      <c r="F48" s="668"/>
      <c r="G48" s="668"/>
      <c r="H48" s="681">
        <v>0</v>
      </c>
      <c r="I48" s="668">
        <v>9</v>
      </c>
      <c r="J48" s="668">
        <v>2001.866560642093</v>
      </c>
      <c r="K48" s="681">
        <v>1</v>
      </c>
      <c r="L48" s="668">
        <v>9</v>
      </c>
      <c r="M48" s="669">
        <v>2001.866560642093</v>
      </c>
    </row>
    <row r="49" spans="1:13" ht="14.4" customHeight="1" x14ac:dyDescent="0.3">
      <c r="A49" s="664" t="s">
        <v>553</v>
      </c>
      <c r="B49" s="665" t="s">
        <v>2965</v>
      </c>
      <c r="C49" s="665" t="s">
        <v>1854</v>
      </c>
      <c r="D49" s="665" t="s">
        <v>1855</v>
      </c>
      <c r="E49" s="665" t="s">
        <v>2966</v>
      </c>
      <c r="F49" s="668"/>
      <c r="G49" s="668"/>
      <c r="H49" s="681">
        <v>0</v>
      </c>
      <c r="I49" s="668">
        <v>3</v>
      </c>
      <c r="J49" s="668">
        <v>1104.75</v>
      </c>
      <c r="K49" s="681">
        <v>1</v>
      </c>
      <c r="L49" s="668">
        <v>3</v>
      </c>
      <c r="M49" s="669">
        <v>1104.75</v>
      </c>
    </row>
    <row r="50" spans="1:13" ht="14.4" customHeight="1" x14ac:dyDescent="0.3">
      <c r="A50" s="664" t="s">
        <v>553</v>
      </c>
      <c r="B50" s="665" t="s">
        <v>2967</v>
      </c>
      <c r="C50" s="665" t="s">
        <v>1677</v>
      </c>
      <c r="D50" s="665" t="s">
        <v>2968</v>
      </c>
      <c r="E50" s="665" t="s">
        <v>2969</v>
      </c>
      <c r="F50" s="668"/>
      <c r="G50" s="668"/>
      <c r="H50" s="681">
        <v>0</v>
      </c>
      <c r="I50" s="668">
        <v>4</v>
      </c>
      <c r="J50" s="668">
        <v>248.56000000000006</v>
      </c>
      <c r="K50" s="681">
        <v>1</v>
      </c>
      <c r="L50" s="668">
        <v>4</v>
      </c>
      <c r="M50" s="669">
        <v>248.56000000000006</v>
      </c>
    </row>
    <row r="51" spans="1:13" ht="14.4" customHeight="1" x14ac:dyDescent="0.3">
      <c r="A51" s="664" t="s">
        <v>553</v>
      </c>
      <c r="B51" s="665" t="s">
        <v>2967</v>
      </c>
      <c r="C51" s="665" t="s">
        <v>1651</v>
      </c>
      <c r="D51" s="665" t="s">
        <v>2968</v>
      </c>
      <c r="E51" s="665" t="s">
        <v>2970</v>
      </c>
      <c r="F51" s="668"/>
      <c r="G51" s="668"/>
      <c r="H51" s="681">
        <v>0</v>
      </c>
      <c r="I51" s="668">
        <v>8</v>
      </c>
      <c r="J51" s="668">
        <v>119.03978196122212</v>
      </c>
      <c r="K51" s="681">
        <v>1</v>
      </c>
      <c r="L51" s="668">
        <v>8</v>
      </c>
      <c r="M51" s="669">
        <v>119.03978196122212</v>
      </c>
    </row>
    <row r="52" spans="1:13" ht="14.4" customHeight="1" x14ac:dyDescent="0.3">
      <c r="A52" s="664" t="s">
        <v>553</v>
      </c>
      <c r="B52" s="665" t="s">
        <v>2967</v>
      </c>
      <c r="C52" s="665" t="s">
        <v>1654</v>
      </c>
      <c r="D52" s="665" t="s">
        <v>2968</v>
      </c>
      <c r="E52" s="665" t="s">
        <v>2971</v>
      </c>
      <c r="F52" s="668"/>
      <c r="G52" s="668"/>
      <c r="H52" s="681">
        <v>0</v>
      </c>
      <c r="I52" s="668">
        <v>17</v>
      </c>
      <c r="J52" s="668">
        <v>205.01993378197645</v>
      </c>
      <c r="K52" s="681">
        <v>1</v>
      </c>
      <c r="L52" s="668">
        <v>17</v>
      </c>
      <c r="M52" s="669">
        <v>205.01993378197645</v>
      </c>
    </row>
    <row r="53" spans="1:13" ht="14.4" customHeight="1" x14ac:dyDescent="0.3">
      <c r="A53" s="664" t="s">
        <v>553</v>
      </c>
      <c r="B53" s="665" t="s">
        <v>2967</v>
      </c>
      <c r="C53" s="665" t="s">
        <v>1716</v>
      </c>
      <c r="D53" s="665" t="s">
        <v>2968</v>
      </c>
      <c r="E53" s="665" t="s">
        <v>2972</v>
      </c>
      <c r="F53" s="668"/>
      <c r="G53" s="668"/>
      <c r="H53" s="681">
        <v>0</v>
      </c>
      <c r="I53" s="668">
        <v>21</v>
      </c>
      <c r="J53" s="668">
        <v>759.77885460640857</v>
      </c>
      <c r="K53" s="681">
        <v>1</v>
      </c>
      <c r="L53" s="668">
        <v>21</v>
      </c>
      <c r="M53" s="669">
        <v>759.77885460640857</v>
      </c>
    </row>
    <row r="54" spans="1:13" ht="14.4" customHeight="1" x14ac:dyDescent="0.3">
      <c r="A54" s="664" t="s">
        <v>553</v>
      </c>
      <c r="B54" s="665" t="s">
        <v>2973</v>
      </c>
      <c r="C54" s="665" t="s">
        <v>1770</v>
      </c>
      <c r="D54" s="665" t="s">
        <v>2974</v>
      </c>
      <c r="E54" s="665" t="s">
        <v>2975</v>
      </c>
      <c r="F54" s="668"/>
      <c r="G54" s="668"/>
      <c r="H54" s="681">
        <v>0</v>
      </c>
      <c r="I54" s="668">
        <v>4</v>
      </c>
      <c r="J54" s="668">
        <v>467.35863029658822</v>
      </c>
      <c r="K54" s="681">
        <v>1</v>
      </c>
      <c r="L54" s="668">
        <v>4</v>
      </c>
      <c r="M54" s="669">
        <v>467.35863029658822</v>
      </c>
    </row>
    <row r="55" spans="1:13" ht="14.4" customHeight="1" x14ac:dyDescent="0.3">
      <c r="A55" s="664" t="s">
        <v>553</v>
      </c>
      <c r="B55" s="665" t="s">
        <v>2973</v>
      </c>
      <c r="C55" s="665" t="s">
        <v>1787</v>
      </c>
      <c r="D55" s="665" t="s">
        <v>2974</v>
      </c>
      <c r="E55" s="665" t="s">
        <v>2976</v>
      </c>
      <c r="F55" s="668"/>
      <c r="G55" s="668"/>
      <c r="H55" s="681">
        <v>0</v>
      </c>
      <c r="I55" s="668">
        <v>1</v>
      </c>
      <c r="J55" s="668">
        <v>182.92999999999998</v>
      </c>
      <c r="K55" s="681">
        <v>1</v>
      </c>
      <c r="L55" s="668">
        <v>1</v>
      </c>
      <c r="M55" s="669">
        <v>182.92999999999998</v>
      </c>
    </row>
    <row r="56" spans="1:13" ht="14.4" customHeight="1" x14ac:dyDescent="0.3">
      <c r="A56" s="664" t="s">
        <v>553</v>
      </c>
      <c r="B56" s="665" t="s">
        <v>2973</v>
      </c>
      <c r="C56" s="665" t="s">
        <v>1857</v>
      </c>
      <c r="D56" s="665" t="s">
        <v>2974</v>
      </c>
      <c r="E56" s="665" t="s">
        <v>2977</v>
      </c>
      <c r="F56" s="668"/>
      <c r="G56" s="668"/>
      <c r="H56" s="681">
        <v>0</v>
      </c>
      <c r="I56" s="668">
        <v>2</v>
      </c>
      <c r="J56" s="668">
        <v>1058.48</v>
      </c>
      <c r="K56" s="681">
        <v>1</v>
      </c>
      <c r="L56" s="668">
        <v>2</v>
      </c>
      <c r="M56" s="669">
        <v>1058.48</v>
      </c>
    </row>
    <row r="57" spans="1:13" ht="14.4" customHeight="1" x14ac:dyDescent="0.3">
      <c r="A57" s="664" t="s">
        <v>553</v>
      </c>
      <c r="B57" s="665" t="s">
        <v>2978</v>
      </c>
      <c r="C57" s="665" t="s">
        <v>1830</v>
      </c>
      <c r="D57" s="665" t="s">
        <v>2979</v>
      </c>
      <c r="E57" s="665" t="s">
        <v>2980</v>
      </c>
      <c r="F57" s="668"/>
      <c r="G57" s="668"/>
      <c r="H57" s="681">
        <v>0</v>
      </c>
      <c r="I57" s="668">
        <v>1</v>
      </c>
      <c r="J57" s="668">
        <v>158.97999999999999</v>
      </c>
      <c r="K57" s="681">
        <v>1</v>
      </c>
      <c r="L57" s="668">
        <v>1</v>
      </c>
      <c r="M57" s="669">
        <v>158.97999999999999</v>
      </c>
    </row>
    <row r="58" spans="1:13" ht="14.4" customHeight="1" x14ac:dyDescent="0.3">
      <c r="A58" s="664" t="s">
        <v>553</v>
      </c>
      <c r="B58" s="665" t="s">
        <v>2978</v>
      </c>
      <c r="C58" s="665" t="s">
        <v>1870</v>
      </c>
      <c r="D58" s="665" t="s">
        <v>2979</v>
      </c>
      <c r="E58" s="665" t="s">
        <v>2981</v>
      </c>
      <c r="F58" s="668"/>
      <c r="G58" s="668"/>
      <c r="H58" s="681">
        <v>0</v>
      </c>
      <c r="I58" s="668">
        <v>2</v>
      </c>
      <c r="J58" s="668">
        <v>426.48</v>
      </c>
      <c r="K58" s="681">
        <v>1</v>
      </c>
      <c r="L58" s="668">
        <v>2</v>
      </c>
      <c r="M58" s="669">
        <v>426.48</v>
      </c>
    </row>
    <row r="59" spans="1:13" ht="14.4" customHeight="1" x14ac:dyDescent="0.3">
      <c r="A59" s="664" t="s">
        <v>553</v>
      </c>
      <c r="B59" s="665" t="s">
        <v>2978</v>
      </c>
      <c r="C59" s="665" t="s">
        <v>1883</v>
      </c>
      <c r="D59" s="665" t="s">
        <v>2979</v>
      </c>
      <c r="E59" s="665" t="s">
        <v>2982</v>
      </c>
      <c r="F59" s="668"/>
      <c r="G59" s="668"/>
      <c r="H59" s="681">
        <v>0</v>
      </c>
      <c r="I59" s="668">
        <v>1</v>
      </c>
      <c r="J59" s="668">
        <v>683.61</v>
      </c>
      <c r="K59" s="681">
        <v>1</v>
      </c>
      <c r="L59" s="668">
        <v>1</v>
      </c>
      <c r="M59" s="669">
        <v>683.61</v>
      </c>
    </row>
    <row r="60" spans="1:13" ht="14.4" customHeight="1" x14ac:dyDescent="0.3">
      <c r="A60" s="664" t="s">
        <v>553</v>
      </c>
      <c r="B60" s="665" t="s">
        <v>2983</v>
      </c>
      <c r="C60" s="665" t="s">
        <v>1910</v>
      </c>
      <c r="D60" s="665" t="s">
        <v>1911</v>
      </c>
      <c r="E60" s="665" t="s">
        <v>2984</v>
      </c>
      <c r="F60" s="668"/>
      <c r="G60" s="668"/>
      <c r="H60" s="681">
        <v>0</v>
      </c>
      <c r="I60" s="668">
        <v>1</v>
      </c>
      <c r="J60" s="668">
        <v>55.77999874026905</v>
      </c>
      <c r="K60" s="681">
        <v>1</v>
      </c>
      <c r="L60" s="668">
        <v>1</v>
      </c>
      <c r="M60" s="669">
        <v>55.77999874026905</v>
      </c>
    </row>
    <row r="61" spans="1:13" ht="14.4" customHeight="1" x14ac:dyDescent="0.3">
      <c r="A61" s="664" t="s">
        <v>553</v>
      </c>
      <c r="B61" s="665" t="s">
        <v>2985</v>
      </c>
      <c r="C61" s="665" t="s">
        <v>1811</v>
      </c>
      <c r="D61" s="665" t="s">
        <v>2986</v>
      </c>
      <c r="E61" s="665" t="s">
        <v>2987</v>
      </c>
      <c r="F61" s="668"/>
      <c r="G61" s="668"/>
      <c r="H61" s="681">
        <v>0</v>
      </c>
      <c r="I61" s="668">
        <v>5</v>
      </c>
      <c r="J61" s="668">
        <v>350.30000000000007</v>
      </c>
      <c r="K61" s="681">
        <v>1</v>
      </c>
      <c r="L61" s="668">
        <v>5</v>
      </c>
      <c r="M61" s="669">
        <v>350.30000000000007</v>
      </c>
    </row>
    <row r="62" spans="1:13" ht="14.4" customHeight="1" x14ac:dyDescent="0.3">
      <c r="A62" s="664" t="s">
        <v>553</v>
      </c>
      <c r="B62" s="665" t="s">
        <v>2988</v>
      </c>
      <c r="C62" s="665" t="s">
        <v>1834</v>
      </c>
      <c r="D62" s="665" t="s">
        <v>2989</v>
      </c>
      <c r="E62" s="665" t="s">
        <v>2990</v>
      </c>
      <c r="F62" s="668"/>
      <c r="G62" s="668"/>
      <c r="H62" s="681">
        <v>0</v>
      </c>
      <c r="I62" s="668">
        <v>2</v>
      </c>
      <c r="J62" s="668">
        <v>420.1400000000001</v>
      </c>
      <c r="K62" s="681">
        <v>1</v>
      </c>
      <c r="L62" s="668">
        <v>2</v>
      </c>
      <c r="M62" s="669">
        <v>420.1400000000001</v>
      </c>
    </row>
    <row r="63" spans="1:13" ht="14.4" customHeight="1" x14ac:dyDescent="0.3">
      <c r="A63" s="664" t="s">
        <v>553</v>
      </c>
      <c r="B63" s="665" t="s">
        <v>2988</v>
      </c>
      <c r="C63" s="665" t="s">
        <v>1930</v>
      </c>
      <c r="D63" s="665" t="s">
        <v>1931</v>
      </c>
      <c r="E63" s="665" t="s">
        <v>2991</v>
      </c>
      <c r="F63" s="668"/>
      <c r="G63" s="668"/>
      <c r="H63" s="681">
        <v>0</v>
      </c>
      <c r="I63" s="668">
        <v>1</v>
      </c>
      <c r="J63" s="668">
        <v>244.39999999999998</v>
      </c>
      <c r="K63" s="681">
        <v>1</v>
      </c>
      <c r="L63" s="668">
        <v>1</v>
      </c>
      <c r="M63" s="669">
        <v>244.39999999999998</v>
      </c>
    </row>
    <row r="64" spans="1:13" ht="14.4" customHeight="1" x14ac:dyDescent="0.3">
      <c r="A64" s="664" t="s">
        <v>553</v>
      </c>
      <c r="B64" s="665" t="s">
        <v>2988</v>
      </c>
      <c r="C64" s="665" t="s">
        <v>1751</v>
      </c>
      <c r="D64" s="665" t="s">
        <v>2989</v>
      </c>
      <c r="E64" s="665" t="s">
        <v>2955</v>
      </c>
      <c r="F64" s="668"/>
      <c r="G64" s="668"/>
      <c r="H64" s="681">
        <v>0</v>
      </c>
      <c r="I64" s="668">
        <v>2</v>
      </c>
      <c r="J64" s="668">
        <v>88.24</v>
      </c>
      <c r="K64" s="681">
        <v>1</v>
      </c>
      <c r="L64" s="668">
        <v>2</v>
      </c>
      <c r="M64" s="669">
        <v>88.24</v>
      </c>
    </row>
    <row r="65" spans="1:13" ht="14.4" customHeight="1" x14ac:dyDescent="0.3">
      <c r="A65" s="664" t="s">
        <v>553</v>
      </c>
      <c r="B65" s="665" t="s">
        <v>2988</v>
      </c>
      <c r="C65" s="665" t="s">
        <v>1754</v>
      </c>
      <c r="D65" s="665" t="s">
        <v>2989</v>
      </c>
      <c r="E65" s="665" t="s">
        <v>2992</v>
      </c>
      <c r="F65" s="668"/>
      <c r="G65" s="668"/>
      <c r="H65" s="681">
        <v>0</v>
      </c>
      <c r="I65" s="668">
        <v>26</v>
      </c>
      <c r="J65" s="668">
        <v>2294.4964978257349</v>
      </c>
      <c r="K65" s="681">
        <v>1</v>
      </c>
      <c r="L65" s="668">
        <v>26</v>
      </c>
      <c r="M65" s="669">
        <v>2294.4964978257349</v>
      </c>
    </row>
    <row r="66" spans="1:13" ht="14.4" customHeight="1" x14ac:dyDescent="0.3">
      <c r="A66" s="664" t="s">
        <v>553</v>
      </c>
      <c r="B66" s="665" t="s">
        <v>2988</v>
      </c>
      <c r="C66" s="665" t="s">
        <v>1758</v>
      </c>
      <c r="D66" s="665" t="s">
        <v>2989</v>
      </c>
      <c r="E66" s="665" t="s">
        <v>2993</v>
      </c>
      <c r="F66" s="668"/>
      <c r="G66" s="668"/>
      <c r="H66" s="681">
        <v>0</v>
      </c>
      <c r="I66" s="668">
        <v>2</v>
      </c>
      <c r="J66" s="668">
        <v>595.83999999999992</v>
      </c>
      <c r="K66" s="681">
        <v>1</v>
      </c>
      <c r="L66" s="668">
        <v>2</v>
      </c>
      <c r="M66" s="669">
        <v>595.83999999999992</v>
      </c>
    </row>
    <row r="67" spans="1:13" ht="14.4" customHeight="1" x14ac:dyDescent="0.3">
      <c r="A67" s="664" t="s">
        <v>553</v>
      </c>
      <c r="B67" s="665" t="s">
        <v>2988</v>
      </c>
      <c r="C67" s="665" t="s">
        <v>1819</v>
      </c>
      <c r="D67" s="665" t="s">
        <v>2989</v>
      </c>
      <c r="E67" s="665" t="s">
        <v>2994</v>
      </c>
      <c r="F67" s="668"/>
      <c r="G67" s="668"/>
      <c r="H67" s="681">
        <v>0</v>
      </c>
      <c r="I67" s="668">
        <v>86</v>
      </c>
      <c r="J67" s="668">
        <v>11677.081266740115</v>
      </c>
      <c r="K67" s="681">
        <v>1</v>
      </c>
      <c r="L67" s="668">
        <v>86</v>
      </c>
      <c r="M67" s="669">
        <v>11677.081266740115</v>
      </c>
    </row>
    <row r="68" spans="1:13" ht="14.4" customHeight="1" x14ac:dyDescent="0.3">
      <c r="A68" s="664" t="s">
        <v>553</v>
      </c>
      <c r="B68" s="665" t="s">
        <v>2988</v>
      </c>
      <c r="C68" s="665" t="s">
        <v>1823</v>
      </c>
      <c r="D68" s="665" t="s">
        <v>2989</v>
      </c>
      <c r="E68" s="665" t="s">
        <v>2995</v>
      </c>
      <c r="F68" s="668"/>
      <c r="G68" s="668"/>
      <c r="H68" s="681">
        <v>0</v>
      </c>
      <c r="I68" s="668">
        <v>5</v>
      </c>
      <c r="J68" s="668">
        <v>2349.7499797854139</v>
      </c>
      <c r="K68" s="681">
        <v>1</v>
      </c>
      <c r="L68" s="668">
        <v>5</v>
      </c>
      <c r="M68" s="669">
        <v>2349.7499797854139</v>
      </c>
    </row>
    <row r="69" spans="1:13" ht="14.4" customHeight="1" x14ac:dyDescent="0.3">
      <c r="A69" s="664" t="s">
        <v>553</v>
      </c>
      <c r="B69" s="665" t="s">
        <v>2996</v>
      </c>
      <c r="C69" s="665" t="s">
        <v>1780</v>
      </c>
      <c r="D69" s="665" t="s">
        <v>2997</v>
      </c>
      <c r="E69" s="665" t="s">
        <v>2992</v>
      </c>
      <c r="F69" s="668"/>
      <c r="G69" s="668"/>
      <c r="H69" s="681">
        <v>0</v>
      </c>
      <c r="I69" s="668">
        <v>3</v>
      </c>
      <c r="J69" s="668">
        <v>350.42999999999984</v>
      </c>
      <c r="K69" s="681">
        <v>1</v>
      </c>
      <c r="L69" s="668">
        <v>3</v>
      </c>
      <c r="M69" s="669">
        <v>350.42999999999984</v>
      </c>
    </row>
    <row r="70" spans="1:13" ht="14.4" customHeight="1" x14ac:dyDescent="0.3">
      <c r="A70" s="664" t="s">
        <v>553</v>
      </c>
      <c r="B70" s="665" t="s">
        <v>2996</v>
      </c>
      <c r="C70" s="665" t="s">
        <v>1776</v>
      </c>
      <c r="D70" s="665" t="s">
        <v>2997</v>
      </c>
      <c r="E70" s="665" t="s">
        <v>2998</v>
      </c>
      <c r="F70" s="668"/>
      <c r="G70" s="668"/>
      <c r="H70" s="681">
        <v>0</v>
      </c>
      <c r="I70" s="668">
        <v>3</v>
      </c>
      <c r="J70" s="668">
        <v>1071.2399846404417</v>
      </c>
      <c r="K70" s="681">
        <v>1</v>
      </c>
      <c r="L70" s="668">
        <v>3</v>
      </c>
      <c r="M70" s="669">
        <v>1071.2399846404417</v>
      </c>
    </row>
    <row r="71" spans="1:13" ht="14.4" customHeight="1" x14ac:dyDescent="0.3">
      <c r="A71" s="664" t="s">
        <v>553</v>
      </c>
      <c r="B71" s="665" t="s">
        <v>2996</v>
      </c>
      <c r="C71" s="665" t="s">
        <v>1838</v>
      </c>
      <c r="D71" s="665" t="s">
        <v>2997</v>
      </c>
      <c r="E71" s="665" t="s">
        <v>2999</v>
      </c>
      <c r="F71" s="668"/>
      <c r="G71" s="668"/>
      <c r="H71" s="681">
        <v>0</v>
      </c>
      <c r="I71" s="668">
        <v>1</v>
      </c>
      <c r="J71" s="668">
        <v>565.57999999999959</v>
      </c>
      <c r="K71" s="681">
        <v>1</v>
      </c>
      <c r="L71" s="668">
        <v>1</v>
      </c>
      <c r="M71" s="669">
        <v>565.57999999999959</v>
      </c>
    </row>
    <row r="72" spans="1:13" ht="14.4" customHeight="1" x14ac:dyDescent="0.3">
      <c r="A72" s="664" t="s">
        <v>553</v>
      </c>
      <c r="B72" s="665" t="s">
        <v>3000</v>
      </c>
      <c r="C72" s="665" t="s">
        <v>1687</v>
      </c>
      <c r="D72" s="665" t="s">
        <v>3001</v>
      </c>
      <c r="E72" s="665" t="s">
        <v>3002</v>
      </c>
      <c r="F72" s="668"/>
      <c r="G72" s="668"/>
      <c r="H72" s="681">
        <v>0</v>
      </c>
      <c r="I72" s="668">
        <v>1</v>
      </c>
      <c r="J72" s="668">
        <v>200.18</v>
      </c>
      <c r="K72" s="681">
        <v>1</v>
      </c>
      <c r="L72" s="668">
        <v>1</v>
      </c>
      <c r="M72" s="669">
        <v>200.18</v>
      </c>
    </row>
    <row r="73" spans="1:13" ht="14.4" customHeight="1" x14ac:dyDescent="0.3">
      <c r="A73" s="664" t="s">
        <v>553</v>
      </c>
      <c r="B73" s="665" t="s">
        <v>3003</v>
      </c>
      <c r="C73" s="665" t="s">
        <v>1669</v>
      </c>
      <c r="D73" s="665" t="s">
        <v>1670</v>
      </c>
      <c r="E73" s="665" t="s">
        <v>3004</v>
      </c>
      <c r="F73" s="668"/>
      <c r="G73" s="668"/>
      <c r="H73" s="681">
        <v>0</v>
      </c>
      <c r="I73" s="668">
        <v>12</v>
      </c>
      <c r="J73" s="668">
        <v>1183.3899999999996</v>
      </c>
      <c r="K73" s="681">
        <v>1</v>
      </c>
      <c r="L73" s="668">
        <v>12</v>
      </c>
      <c r="M73" s="669">
        <v>1183.3899999999996</v>
      </c>
    </row>
    <row r="74" spans="1:13" ht="14.4" customHeight="1" x14ac:dyDescent="0.3">
      <c r="A74" s="664" t="s">
        <v>553</v>
      </c>
      <c r="B74" s="665" t="s">
        <v>3005</v>
      </c>
      <c r="C74" s="665" t="s">
        <v>1694</v>
      </c>
      <c r="D74" s="665" t="s">
        <v>3006</v>
      </c>
      <c r="E74" s="665" t="s">
        <v>3007</v>
      </c>
      <c r="F74" s="668"/>
      <c r="G74" s="668"/>
      <c r="H74" s="681">
        <v>0</v>
      </c>
      <c r="I74" s="668">
        <v>2</v>
      </c>
      <c r="J74" s="668">
        <v>93.639809184769604</v>
      </c>
      <c r="K74" s="681">
        <v>1</v>
      </c>
      <c r="L74" s="668">
        <v>2</v>
      </c>
      <c r="M74" s="669">
        <v>93.639809184769604</v>
      </c>
    </row>
    <row r="75" spans="1:13" ht="14.4" customHeight="1" x14ac:dyDescent="0.3">
      <c r="A75" s="664" t="s">
        <v>553</v>
      </c>
      <c r="B75" s="665" t="s">
        <v>3005</v>
      </c>
      <c r="C75" s="665" t="s">
        <v>1658</v>
      </c>
      <c r="D75" s="665" t="s">
        <v>1659</v>
      </c>
      <c r="E75" s="665" t="s">
        <v>3008</v>
      </c>
      <c r="F75" s="668"/>
      <c r="G75" s="668"/>
      <c r="H75" s="681">
        <v>0</v>
      </c>
      <c r="I75" s="668">
        <v>69</v>
      </c>
      <c r="J75" s="668">
        <v>2397.75</v>
      </c>
      <c r="K75" s="681">
        <v>1</v>
      </c>
      <c r="L75" s="668">
        <v>69</v>
      </c>
      <c r="M75" s="669">
        <v>2397.75</v>
      </c>
    </row>
    <row r="76" spans="1:13" ht="14.4" customHeight="1" x14ac:dyDescent="0.3">
      <c r="A76" s="664" t="s">
        <v>553</v>
      </c>
      <c r="B76" s="665" t="s">
        <v>3005</v>
      </c>
      <c r="C76" s="665" t="s">
        <v>1859</v>
      </c>
      <c r="D76" s="665" t="s">
        <v>1659</v>
      </c>
      <c r="E76" s="665" t="s">
        <v>3009</v>
      </c>
      <c r="F76" s="668"/>
      <c r="G76" s="668"/>
      <c r="H76" s="681">
        <v>0</v>
      </c>
      <c r="I76" s="668">
        <v>29</v>
      </c>
      <c r="J76" s="668">
        <v>1858.8999974182509</v>
      </c>
      <c r="K76" s="681">
        <v>1</v>
      </c>
      <c r="L76" s="668">
        <v>29</v>
      </c>
      <c r="M76" s="669">
        <v>1858.8999974182509</v>
      </c>
    </row>
    <row r="77" spans="1:13" ht="14.4" customHeight="1" x14ac:dyDescent="0.3">
      <c r="A77" s="664" t="s">
        <v>553</v>
      </c>
      <c r="B77" s="665" t="s">
        <v>3010</v>
      </c>
      <c r="C77" s="665" t="s">
        <v>1879</v>
      </c>
      <c r="D77" s="665" t="s">
        <v>3011</v>
      </c>
      <c r="E77" s="665" t="s">
        <v>3012</v>
      </c>
      <c r="F77" s="668"/>
      <c r="G77" s="668"/>
      <c r="H77" s="681">
        <v>0</v>
      </c>
      <c r="I77" s="668">
        <v>1</v>
      </c>
      <c r="J77" s="668">
        <v>115.23000000000006</v>
      </c>
      <c r="K77" s="681">
        <v>1</v>
      </c>
      <c r="L77" s="668">
        <v>1</v>
      </c>
      <c r="M77" s="669">
        <v>115.23000000000006</v>
      </c>
    </row>
    <row r="78" spans="1:13" ht="14.4" customHeight="1" x14ac:dyDescent="0.3">
      <c r="A78" s="664" t="s">
        <v>553</v>
      </c>
      <c r="B78" s="665" t="s">
        <v>3010</v>
      </c>
      <c r="C78" s="665" t="s">
        <v>1955</v>
      </c>
      <c r="D78" s="665" t="s">
        <v>1956</v>
      </c>
      <c r="E78" s="665" t="s">
        <v>3013</v>
      </c>
      <c r="F78" s="668"/>
      <c r="G78" s="668"/>
      <c r="H78" s="681">
        <v>0</v>
      </c>
      <c r="I78" s="668">
        <v>3</v>
      </c>
      <c r="J78" s="668">
        <v>189.32867639262929</v>
      </c>
      <c r="K78" s="681">
        <v>1</v>
      </c>
      <c r="L78" s="668">
        <v>3</v>
      </c>
      <c r="M78" s="669">
        <v>189.32867639262929</v>
      </c>
    </row>
    <row r="79" spans="1:13" ht="14.4" customHeight="1" x14ac:dyDescent="0.3">
      <c r="A79" s="664" t="s">
        <v>553</v>
      </c>
      <c r="B79" s="665" t="s">
        <v>3010</v>
      </c>
      <c r="C79" s="665" t="s">
        <v>1815</v>
      </c>
      <c r="D79" s="665" t="s">
        <v>3011</v>
      </c>
      <c r="E79" s="665" t="s">
        <v>3014</v>
      </c>
      <c r="F79" s="668"/>
      <c r="G79" s="668"/>
      <c r="H79" s="681">
        <v>0</v>
      </c>
      <c r="I79" s="668">
        <v>4</v>
      </c>
      <c r="J79" s="668">
        <v>252.02</v>
      </c>
      <c r="K79" s="681">
        <v>1</v>
      </c>
      <c r="L79" s="668">
        <v>4</v>
      </c>
      <c r="M79" s="669">
        <v>252.02</v>
      </c>
    </row>
    <row r="80" spans="1:13" ht="14.4" customHeight="1" x14ac:dyDescent="0.3">
      <c r="A80" s="664" t="s">
        <v>553</v>
      </c>
      <c r="B80" s="665" t="s">
        <v>3010</v>
      </c>
      <c r="C80" s="665" t="s">
        <v>1895</v>
      </c>
      <c r="D80" s="665" t="s">
        <v>3011</v>
      </c>
      <c r="E80" s="665" t="s">
        <v>3015</v>
      </c>
      <c r="F80" s="668"/>
      <c r="G80" s="668"/>
      <c r="H80" s="681">
        <v>0</v>
      </c>
      <c r="I80" s="668">
        <v>1</v>
      </c>
      <c r="J80" s="668">
        <v>94.929999999999993</v>
      </c>
      <c r="K80" s="681">
        <v>1</v>
      </c>
      <c r="L80" s="668">
        <v>1</v>
      </c>
      <c r="M80" s="669">
        <v>94.929999999999993</v>
      </c>
    </row>
    <row r="81" spans="1:13" ht="14.4" customHeight="1" x14ac:dyDescent="0.3">
      <c r="A81" s="664" t="s">
        <v>553</v>
      </c>
      <c r="B81" s="665" t="s">
        <v>3016</v>
      </c>
      <c r="C81" s="665" t="s">
        <v>2120</v>
      </c>
      <c r="D81" s="665" t="s">
        <v>2121</v>
      </c>
      <c r="E81" s="665" t="s">
        <v>3017</v>
      </c>
      <c r="F81" s="668"/>
      <c r="G81" s="668"/>
      <c r="H81" s="681">
        <v>0</v>
      </c>
      <c r="I81" s="668">
        <v>4</v>
      </c>
      <c r="J81" s="668">
        <v>1645.16</v>
      </c>
      <c r="K81" s="681">
        <v>1</v>
      </c>
      <c r="L81" s="668">
        <v>4</v>
      </c>
      <c r="M81" s="669">
        <v>1645.16</v>
      </c>
    </row>
    <row r="82" spans="1:13" ht="14.4" customHeight="1" x14ac:dyDescent="0.3">
      <c r="A82" s="664" t="s">
        <v>553</v>
      </c>
      <c r="B82" s="665" t="s">
        <v>3018</v>
      </c>
      <c r="C82" s="665" t="s">
        <v>2050</v>
      </c>
      <c r="D82" s="665" t="s">
        <v>3019</v>
      </c>
      <c r="E82" s="665" t="s">
        <v>3020</v>
      </c>
      <c r="F82" s="668"/>
      <c r="G82" s="668"/>
      <c r="H82" s="681">
        <v>0</v>
      </c>
      <c r="I82" s="668">
        <v>208</v>
      </c>
      <c r="J82" s="668">
        <v>7300.96</v>
      </c>
      <c r="K82" s="681">
        <v>1</v>
      </c>
      <c r="L82" s="668">
        <v>208</v>
      </c>
      <c r="M82" s="669">
        <v>7300.96</v>
      </c>
    </row>
    <row r="83" spans="1:13" ht="14.4" customHeight="1" x14ac:dyDescent="0.3">
      <c r="A83" s="664" t="s">
        <v>553</v>
      </c>
      <c r="B83" s="665" t="s">
        <v>3021</v>
      </c>
      <c r="C83" s="665" t="s">
        <v>2098</v>
      </c>
      <c r="D83" s="665" t="s">
        <v>3022</v>
      </c>
      <c r="E83" s="665" t="s">
        <v>3023</v>
      </c>
      <c r="F83" s="668">
        <v>1.7999999999999998</v>
      </c>
      <c r="G83" s="668">
        <v>828.37799999999993</v>
      </c>
      <c r="H83" s="681">
        <v>1</v>
      </c>
      <c r="I83" s="668"/>
      <c r="J83" s="668"/>
      <c r="K83" s="681">
        <v>0</v>
      </c>
      <c r="L83" s="668">
        <v>1.7999999999999998</v>
      </c>
      <c r="M83" s="669">
        <v>828.37799999999993</v>
      </c>
    </row>
    <row r="84" spans="1:13" ht="14.4" customHeight="1" x14ac:dyDescent="0.3">
      <c r="A84" s="664" t="s">
        <v>553</v>
      </c>
      <c r="B84" s="665" t="s">
        <v>3021</v>
      </c>
      <c r="C84" s="665" t="s">
        <v>2027</v>
      </c>
      <c r="D84" s="665" t="s">
        <v>2028</v>
      </c>
      <c r="E84" s="665" t="s">
        <v>3024</v>
      </c>
      <c r="F84" s="668"/>
      <c r="G84" s="668"/>
      <c r="H84" s="681">
        <v>0</v>
      </c>
      <c r="I84" s="668">
        <v>120</v>
      </c>
      <c r="J84" s="668">
        <v>2579.3860000000004</v>
      </c>
      <c r="K84" s="681">
        <v>1</v>
      </c>
      <c r="L84" s="668">
        <v>120</v>
      </c>
      <c r="M84" s="669">
        <v>2579.3860000000004</v>
      </c>
    </row>
    <row r="85" spans="1:13" ht="14.4" customHeight="1" x14ac:dyDescent="0.3">
      <c r="A85" s="664" t="s">
        <v>553</v>
      </c>
      <c r="B85" s="665" t="s">
        <v>3025</v>
      </c>
      <c r="C85" s="665" t="s">
        <v>2012</v>
      </c>
      <c r="D85" s="665" t="s">
        <v>2013</v>
      </c>
      <c r="E85" s="665" t="s">
        <v>3026</v>
      </c>
      <c r="F85" s="668">
        <v>3</v>
      </c>
      <c r="G85" s="668">
        <v>105.26999999999998</v>
      </c>
      <c r="H85" s="681">
        <v>1</v>
      </c>
      <c r="I85" s="668"/>
      <c r="J85" s="668"/>
      <c r="K85" s="681">
        <v>0</v>
      </c>
      <c r="L85" s="668">
        <v>3</v>
      </c>
      <c r="M85" s="669">
        <v>105.26999999999998</v>
      </c>
    </row>
    <row r="86" spans="1:13" ht="14.4" customHeight="1" x14ac:dyDescent="0.3">
      <c r="A86" s="664" t="s">
        <v>553</v>
      </c>
      <c r="B86" s="665" t="s">
        <v>3025</v>
      </c>
      <c r="C86" s="665" t="s">
        <v>1932</v>
      </c>
      <c r="D86" s="665" t="s">
        <v>1933</v>
      </c>
      <c r="E86" s="665" t="s">
        <v>3027</v>
      </c>
      <c r="F86" s="668"/>
      <c r="G86" s="668"/>
      <c r="H86" s="681">
        <v>0</v>
      </c>
      <c r="I86" s="668">
        <v>18</v>
      </c>
      <c r="J86" s="668">
        <v>3036.8000441584331</v>
      </c>
      <c r="K86" s="681">
        <v>1</v>
      </c>
      <c r="L86" s="668">
        <v>18</v>
      </c>
      <c r="M86" s="669">
        <v>3036.8000441584331</v>
      </c>
    </row>
    <row r="87" spans="1:13" ht="14.4" customHeight="1" x14ac:dyDescent="0.3">
      <c r="A87" s="664" t="s">
        <v>553</v>
      </c>
      <c r="B87" s="665" t="s">
        <v>3025</v>
      </c>
      <c r="C87" s="665" t="s">
        <v>2147</v>
      </c>
      <c r="D87" s="665" t="s">
        <v>1933</v>
      </c>
      <c r="E87" s="665" t="s">
        <v>3026</v>
      </c>
      <c r="F87" s="668"/>
      <c r="G87" s="668"/>
      <c r="H87" s="681">
        <v>0</v>
      </c>
      <c r="I87" s="668">
        <v>17</v>
      </c>
      <c r="J87" s="668">
        <v>1964.9200000000005</v>
      </c>
      <c r="K87" s="681">
        <v>1</v>
      </c>
      <c r="L87" s="668">
        <v>17</v>
      </c>
      <c r="M87" s="669">
        <v>1964.9200000000005</v>
      </c>
    </row>
    <row r="88" spans="1:13" ht="14.4" customHeight="1" x14ac:dyDescent="0.3">
      <c r="A88" s="664" t="s">
        <v>553</v>
      </c>
      <c r="B88" s="665" t="s">
        <v>3025</v>
      </c>
      <c r="C88" s="665" t="s">
        <v>2046</v>
      </c>
      <c r="D88" s="665" t="s">
        <v>3028</v>
      </c>
      <c r="E88" s="665" t="s">
        <v>3029</v>
      </c>
      <c r="F88" s="668"/>
      <c r="G88" s="668"/>
      <c r="H88" s="681">
        <v>0</v>
      </c>
      <c r="I88" s="668">
        <v>50.2</v>
      </c>
      <c r="J88" s="668">
        <v>6363.6030125752441</v>
      </c>
      <c r="K88" s="681">
        <v>1</v>
      </c>
      <c r="L88" s="668">
        <v>50.2</v>
      </c>
      <c r="M88" s="669">
        <v>6363.6030125752441</v>
      </c>
    </row>
    <row r="89" spans="1:13" ht="14.4" customHeight="1" x14ac:dyDescent="0.3">
      <c r="A89" s="664" t="s">
        <v>553</v>
      </c>
      <c r="B89" s="665" t="s">
        <v>3030</v>
      </c>
      <c r="C89" s="665" t="s">
        <v>2089</v>
      </c>
      <c r="D89" s="665" t="s">
        <v>3031</v>
      </c>
      <c r="E89" s="665" t="s">
        <v>3032</v>
      </c>
      <c r="F89" s="668">
        <v>22.199999999999996</v>
      </c>
      <c r="G89" s="668">
        <v>3980.3220000000001</v>
      </c>
      <c r="H89" s="681">
        <v>1</v>
      </c>
      <c r="I89" s="668"/>
      <c r="J89" s="668"/>
      <c r="K89" s="681">
        <v>0</v>
      </c>
      <c r="L89" s="668">
        <v>22.199999999999996</v>
      </c>
      <c r="M89" s="669">
        <v>3980.3220000000001</v>
      </c>
    </row>
    <row r="90" spans="1:13" ht="14.4" customHeight="1" x14ac:dyDescent="0.3">
      <c r="A90" s="664" t="s">
        <v>553</v>
      </c>
      <c r="B90" s="665" t="s">
        <v>3030</v>
      </c>
      <c r="C90" s="665" t="s">
        <v>2126</v>
      </c>
      <c r="D90" s="665" t="s">
        <v>2127</v>
      </c>
      <c r="E90" s="665" t="s">
        <v>3033</v>
      </c>
      <c r="F90" s="668">
        <v>3.6</v>
      </c>
      <c r="G90" s="668">
        <v>950.39999515342015</v>
      </c>
      <c r="H90" s="681">
        <v>1</v>
      </c>
      <c r="I90" s="668"/>
      <c r="J90" s="668"/>
      <c r="K90" s="681">
        <v>0</v>
      </c>
      <c r="L90" s="668">
        <v>3.6</v>
      </c>
      <c r="M90" s="669">
        <v>950.39999515342015</v>
      </c>
    </row>
    <row r="91" spans="1:13" ht="14.4" customHeight="1" x14ac:dyDescent="0.3">
      <c r="A91" s="664" t="s">
        <v>553</v>
      </c>
      <c r="B91" s="665" t="s">
        <v>3034</v>
      </c>
      <c r="C91" s="665" t="s">
        <v>2101</v>
      </c>
      <c r="D91" s="665" t="s">
        <v>3035</v>
      </c>
      <c r="E91" s="665" t="s">
        <v>3036</v>
      </c>
      <c r="F91" s="668"/>
      <c r="G91" s="668"/>
      <c r="H91" s="681">
        <v>0</v>
      </c>
      <c r="I91" s="668">
        <v>4</v>
      </c>
      <c r="J91" s="668">
        <v>871.2</v>
      </c>
      <c r="K91" s="681">
        <v>1</v>
      </c>
      <c r="L91" s="668">
        <v>4</v>
      </c>
      <c r="M91" s="669">
        <v>871.2</v>
      </c>
    </row>
    <row r="92" spans="1:13" ht="14.4" customHeight="1" x14ac:dyDescent="0.3">
      <c r="A92" s="664" t="s">
        <v>553</v>
      </c>
      <c r="B92" s="665" t="s">
        <v>3037</v>
      </c>
      <c r="C92" s="665" t="s">
        <v>2167</v>
      </c>
      <c r="D92" s="665" t="s">
        <v>3038</v>
      </c>
      <c r="E92" s="665" t="s">
        <v>3032</v>
      </c>
      <c r="F92" s="668"/>
      <c r="G92" s="668"/>
      <c r="H92" s="681">
        <v>0</v>
      </c>
      <c r="I92" s="668">
        <v>15.7</v>
      </c>
      <c r="J92" s="668">
        <v>14498.66</v>
      </c>
      <c r="K92" s="681">
        <v>1</v>
      </c>
      <c r="L92" s="668">
        <v>15.7</v>
      </c>
      <c r="M92" s="669">
        <v>14498.66</v>
      </c>
    </row>
    <row r="93" spans="1:13" ht="14.4" customHeight="1" x14ac:dyDescent="0.3">
      <c r="A93" s="664" t="s">
        <v>553</v>
      </c>
      <c r="B93" s="665" t="s">
        <v>3039</v>
      </c>
      <c r="C93" s="665" t="s">
        <v>2159</v>
      </c>
      <c r="D93" s="665" t="s">
        <v>3040</v>
      </c>
      <c r="E93" s="665" t="s">
        <v>3041</v>
      </c>
      <c r="F93" s="668"/>
      <c r="G93" s="668"/>
      <c r="H93" s="681">
        <v>0</v>
      </c>
      <c r="I93" s="668">
        <v>3</v>
      </c>
      <c r="J93" s="668">
        <v>126.05999999999999</v>
      </c>
      <c r="K93" s="681">
        <v>1</v>
      </c>
      <c r="L93" s="668">
        <v>3</v>
      </c>
      <c r="M93" s="669">
        <v>126.05999999999999</v>
      </c>
    </row>
    <row r="94" spans="1:13" ht="14.4" customHeight="1" x14ac:dyDescent="0.3">
      <c r="A94" s="664" t="s">
        <v>553</v>
      </c>
      <c r="B94" s="665" t="s">
        <v>3042</v>
      </c>
      <c r="C94" s="665" t="s">
        <v>2111</v>
      </c>
      <c r="D94" s="665" t="s">
        <v>3043</v>
      </c>
      <c r="E94" s="665" t="s">
        <v>3044</v>
      </c>
      <c r="F94" s="668"/>
      <c r="G94" s="668"/>
      <c r="H94" s="681">
        <v>0</v>
      </c>
      <c r="I94" s="668">
        <v>4</v>
      </c>
      <c r="J94" s="668">
        <v>1056</v>
      </c>
      <c r="K94" s="681">
        <v>1</v>
      </c>
      <c r="L94" s="668">
        <v>4</v>
      </c>
      <c r="M94" s="669">
        <v>1056</v>
      </c>
    </row>
    <row r="95" spans="1:13" ht="14.4" customHeight="1" x14ac:dyDescent="0.3">
      <c r="A95" s="664" t="s">
        <v>553</v>
      </c>
      <c r="B95" s="665" t="s">
        <v>3045</v>
      </c>
      <c r="C95" s="665" t="s">
        <v>2071</v>
      </c>
      <c r="D95" s="665" t="s">
        <v>3046</v>
      </c>
      <c r="E95" s="665" t="s">
        <v>3047</v>
      </c>
      <c r="F95" s="668"/>
      <c r="G95" s="668"/>
      <c r="H95" s="681">
        <v>0</v>
      </c>
      <c r="I95" s="668">
        <v>2</v>
      </c>
      <c r="J95" s="668">
        <v>119.67999999999999</v>
      </c>
      <c r="K95" s="681">
        <v>1</v>
      </c>
      <c r="L95" s="668">
        <v>2</v>
      </c>
      <c r="M95" s="669">
        <v>119.67999999999999</v>
      </c>
    </row>
    <row r="96" spans="1:13" ht="14.4" customHeight="1" x14ac:dyDescent="0.3">
      <c r="A96" s="664" t="s">
        <v>553</v>
      </c>
      <c r="B96" s="665" t="s">
        <v>3045</v>
      </c>
      <c r="C96" s="665" t="s">
        <v>2015</v>
      </c>
      <c r="D96" s="665" t="s">
        <v>2016</v>
      </c>
      <c r="E96" s="665" t="s">
        <v>3048</v>
      </c>
      <c r="F96" s="668"/>
      <c r="G96" s="668"/>
      <c r="H96" s="681">
        <v>0</v>
      </c>
      <c r="I96" s="668">
        <v>7</v>
      </c>
      <c r="J96" s="668">
        <v>456.96846525562967</v>
      </c>
      <c r="K96" s="681">
        <v>1</v>
      </c>
      <c r="L96" s="668">
        <v>7</v>
      </c>
      <c r="M96" s="669">
        <v>456.96846525562967</v>
      </c>
    </row>
    <row r="97" spans="1:13" ht="14.4" customHeight="1" x14ac:dyDescent="0.3">
      <c r="A97" s="664" t="s">
        <v>553</v>
      </c>
      <c r="B97" s="665" t="s">
        <v>3049</v>
      </c>
      <c r="C97" s="665" t="s">
        <v>2135</v>
      </c>
      <c r="D97" s="665" t="s">
        <v>2136</v>
      </c>
      <c r="E97" s="665" t="s">
        <v>3050</v>
      </c>
      <c r="F97" s="668">
        <v>2.8000000000000003</v>
      </c>
      <c r="G97" s="668">
        <v>1576.0360000000001</v>
      </c>
      <c r="H97" s="681">
        <v>1</v>
      </c>
      <c r="I97" s="668"/>
      <c r="J97" s="668"/>
      <c r="K97" s="681">
        <v>0</v>
      </c>
      <c r="L97" s="668">
        <v>2.8000000000000003</v>
      </c>
      <c r="M97" s="669">
        <v>1576.0360000000001</v>
      </c>
    </row>
    <row r="98" spans="1:13" ht="14.4" customHeight="1" x14ac:dyDescent="0.3">
      <c r="A98" s="664" t="s">
        <v>553</v>
      </c>
      <c r="B98" s="665" t="s">
        <v>3051</v>
      </c>
      <c r="C98" s="665" t="s">
        <v>2123</v>
      </c>
      <c r="D98" s="665" t="s">
        <v>2124</v>
      </c>
      <c r="E98" s="665" t="s">
        <v>3052</v>
      </c>
      <c r="F98" s="668">
        <v>1</v>
      </c>
      <c r="G98" s="668">
        <v>413.05</v>
      </c>
      <c r="H98" s="681">
        <v>1</v>
      </c>
      <c r="I98" s="668"/>
      <c r="J98" s="668"/>
      <c r="K98" s="681">
        <v>0</v>
      </c>
      <c r="L98" s="668">
        <v>1</v>
      </c>
      <c r="M98" s="669">
        <v>413.05</v>
      </c>
    </row>
    <row r="99" spans="1:13" ht="14.4" customHeight="1" x14ac:dyDescent="0.3">
      <c r="A99" s="664" t="s">
        <v>553</v>
      </c>
      <c r="B99" s="665" t="s">
        <v>3053</v>
      </c>
      <c r="C99" s="665" t="s">
        <v>2104</v>
      </c>
      <c r="D99" s="665" t="s">
        <v>2105</v>
      </c>
      <c r="E99" s="665" t="s">
        <v>3052</v>
      </c>
      <c r="F99" s="668"/>
      <c r="G99" s="668"/>
      <c r="H99" s="681">
        <v>0</v>
      </c>
      <c r="I99" s="668">
        <v>4.8</v>
      </c>
      <c r="J99" s="668">
        <v>733.92000000000007</v>
      </c>
      <c r="K99" s="681">
        <v>1</v>
      </c>
      <c r="L99" s="668">
        <v>4.8</v>
      </c>
      <c r="M99" s="669">
        <v>733.92000000000007</v>
      </c>
    </row>
    <row r="100" spans="1:13" ht="14.4" customHeight="1" x14ac:dyDescent="0.3">
      <c r="A100" s="664" t="s">
        <v>553</v>
      </c>
      <c r="B100" s="665" t="s">
        <v>3054</v>
      </c>
      <c r="C100" s="665" t="s">
        <v>2151</v>
      </c>
      <c r="D100" s="665" t="s">
        <v>3055</v>
      </c>
      <c r="E100" s="665" t="s">
        <v>3056</v>
      </c>
      <c r="F100" s="668"/>
      <c r="G100" s="668"/>
      <c r="H100" s="681">
        <v>0</v>
      </c>
      <c r="I100" s="668">
        <v>4</v>
      </c>
      <c r="J100" s="668">
        <v>1304.9797238799929</v>
      </c>
      <c r="K100" s="681">
        <v>1</v>
      </c>
      <c r="L100" s="668">
        <v>4</v>
      </c>
      <c r="M100" s="669">
        <v>1304.9797238799929</v>
      </c>
    </row>
    <row r="101" spans="1:13" ht="14.4" customHeight="1" x14ac:dyDescent="0.3">
      <c r="A101" s="664" t="s">
        <v>553</v>
      </c>
      <c r="B101" s="665" t="s">
        <v>3057</v>
      </c>
      <c r="C101" s="665" t="s">
        <v>2162</v>
      </c>
      <c r="D101" s="665" t="s">
        <v>3058</v>
      </c>
      <c r="E101" s="665" t="s">
        <v>3059</v>
      </c>
      <c r="F101" s="668"/>
      <c r="G101" s="668"/>
      <c r="H101" s="681">
        <v>0</v>
      </c>
      <c r="I101" s="668">
        <v>40</v>
      </c>
      <c r="J101" s="668">
        <v>1386.3999999999999</v>
      </c>
      <c r="K101" s="681">
        <v>1</v>
      </c>
      <c r="L101" s="668">
        <v>40</v>
      </c>
      <c r="M101" s="669">
        <v>1386.3999999999999</v>
      </c>
    </row>
    <row r="102" spans="1:13" ht="14.4" customHeight="1" x14ac:dyDescent="0.3">
      <c r="A102" s="664" t="s">
        <v>553</v>
      </c>
      <c r="B102" s="665" t="s">
        <v>3057</v>
      </c>
      <c r="C102" s="665" t="s">
        <v>2164</v>
      </c>
      <c r="D102" s="665" t="s">
        <v>3058</v>
      </c>
      <c r="E102" s="665" t="s">
        <v>3060</v>
      </c>
      <c r="F102" s="668"/>
      <c r="G102" s="668"/>
      <c r="H102" s="681">
        <v>0</v>
      </c>
      <c r="I102" s="668">
        <v>201</v>
      </c>
      <c r="J102" s="668">
        <v>11097.207647387944</v>
      </c>
      <c r="K102" s="681">
        <v>1</v>
      </c>
      <c r="L102" s="668">
        <v>201</v>
      </c>
      <c r="M102" s="669">
        <v>11097.207647387944</v>
      </c>
    </row>
    <row r="103" spans="1:13" ht="14.4" customHeight="1" x14ac:dyDescent="0.3">
      <c r="A103" s="664" t="s">
        <v>553</v>
      </c>
      <c r="B103" s="665" t="s">
        <v>3061</v>
      </c>
      <c r="C103" s="665" t="s">
        <v>2155</v>
      </c>
      <c r="D103" s="665" t="s">
        <v>3062</v>
      </c>
      <c r="E103" s="665" t="s">
        <v>3063</v>
      </c>
      <c r="F103" s="668"/>
      <c r="G103" s="668"/>
      <c r="H103" s="681">
        <v>0</v>
      </c>
      <c r="I103" s="668">
        <v>25</v>
      </c>
      <c r="J103" s="668">
        <v>722.25</v>
      </c>
      <c r="K103" s="681">
        <v>1</v>
      </c>
      <c r="L103" s="668">
        <v>25</v>
      </c>
      <c r="M103" s="669">
        <v>722.25</v>
      </c>
    </row>
    <row r="104" spans="1:13" ht="14.4" customHeight="1" x14ac:dyDescent="0.3">
      <c r="A104" s="664" t="s">
        <v>553</v>
      </c>
      <c r="B104" s="665" t="s">
        <v>3064</v>
      </c>
      <c r="C104" s="665" t="s">
        <v>2193</v>
      </c>
      <c r="D104" s="665" t="s">
        <v>3065</v>
      </c>
      <c r="E104" s="665" t="s">
        <v>3052</v>
      </c>
      <c r="F104" s="668"/>
      <c r="G104" s="668"/>
      <c r="H104" s="681">
        <v>0</v>
      </c>
      <c r="I104" s="668">
        <v>0.5</v>
      </c>
      <c r="J104" s="668">
        <v>79.75</v>
      </c>
      <c r="K104" s="681">
        <v>1</v>
      </c>
      <c r="L104" s="668">
        <v>0.5</v>
      </c>
      <c r="M104" s="669">
        <v>79.75</v>
      </c>
    </row>
    <row r="105" spans="1:13" ht="14.4" customHeight="1" x14ac:dyDescent="0.3">
      <c r="A105" s="664" t="s">
        <v>553</v>
      </c>
      <c r="B105" s="665" t="s">
        <v>3064</v>
      </c>
      <c r="C105" s="665" t="s">
        <v>2196</v>
      </c>
      <c r="D105" s="665" t="s">
        <v>3066</v>
      </c>
      <c r="E105" s="665" t="s">
        <v>3067</v>
      </c>
      <c r="F105" s="668"/>
      <c r="G105" s="668"/>
      <c r="H105" s="681">
        <v>0</v>
      </c>
      <c r="I105" s="668">
        <v>5</v>
      </c>
      <c r="J105" s="668">
        <v>1425.08</v>
      </c>
      <c r="K105" s="681">
        <v>1</v>
      </c>
      <c r="L105" s="668">
        <v>5</v>
      </c>
      <c r="M105" s="669">
        <v>1425.08</v>
      </c>
    </row>
    <row r="106" spans="1:13" ht="14.4" customHeight="1" x14ac:dyDescent="0.3">
      <c r="A106" s="664" t="s">
        <v>553</v>
      </c>
      <c r="B106" s="665" t="s">
        <v>3064</v>
      </c>
      <c r="C106" s="665" t="s">
        <v>2171</v>
      </c>
      <c r="D106" s="665" t="s">
        <v>2172</v>
      </c>
      <c r="E106" s="665" t="s">
        <v>3068</v>
      </c>
      <c r="F106" s="668">
        <v>1</v>
      </c>
      <c r="G106" s="668">
        <v>765.13</v>
      </c>
      <c r="H106" s="681">
        <v>1</v>
      </c>
      <c r="I106" s="668"/>
      <c r="J106" s="668"/>
      <c r="K106" s="681">
        <v>0</v>
      </c>
      <c r="L106" s="668">
        <v>1</v>
      </c>
      <c r="M106" s="669">
        <v>765.13</v>
      </c>
    </row>
    <row r="107" spans="1:13" ht="14.4" customHeight="1" x14ac:dyDescent="0.3">
      <c r="A107" s="664" t="s">
        <v>553</v>
      </c>
      <c r="B107" s="665" t="s">
        <v>3069</v>
      </c>
      <c r="C107" s="665" t="s">
        <v>2199</v>
      </c>
      <c r="D107" s="665" t="s">
        <v>3070</v>
      </c>
      <c r="E107" s="665" t="s">
        <v>3071</v>
      </c>
      <c r="F107" s="668"/>
      <c r="G107" s="668"/>
      <c r="H107" s="681">
        <v>0</v>
      </c>
      <c r="I107" s="668">
        <v>10</v>
      </c>
      <c r="J107" s="668">
        <v>4934.5999999999995</v>
      </c>
      <c r="K107" s="681">
        <v>1</v>
      </c>
      <c r="L107" s="668">
        <v>10</v>
      </c>
      <c r="M107" s="669">
        <v>4934.5999999999995</v>
      </c>
    </row>
    <row r="108" spans="1:13" ht="14.4" customHeight="1" x14ac:dyDescent="0.3">
      <c r="A108" s="664" t="s">
        <v>553</v>
      </c>
      <c r="B108" s="665" t="s">
        <v>3072</v>
      </c>
      <c r="C108" s="665" t="s">
        <v>1925</v>
      </c>
      <c r="D108" s="665" t="s">
        <v>3073</v>
      </c>
      <c r="E108" s="665" t="s">
        <v>3074</v>
      </c>
      <c r="F108" s="668"/>
      <c r="G108" s="668"/>
      <c r="H108" s="681">
        <v>0</v>
      </c>
      <c r="I108" s="668">
        <v>1</v>
      </c>
      <c r="J108" s="668">
        <v>188.84000000000003</v>
      </c>
      <c r="K108" s="681">
        <v>1</v>
      </c>
      <c r="L108" s="668">
        <v>1</v>
      </c>
      <c r="M108" s="669">
        <v>188.84000000000003</v>
      </c>
    </row>
    <row r="109" spans="1:13" ht="14.4" customHeight="1" x14ac:dyDescent="0.3">
      <c r="A109" s="664" t="s">
        <v>553</v>
      </c>
      <c r="B109" s="665" t="s">
        <v>3075</v>
      </c>
      <c r="C109" s="665" t="s">
        <v>1891</v>
      </c>
      <c r="D109" s="665" t="s">
        <v>1892</v>
      </c>
      <c r="E109" s="665" t="s">
        <v>3076</v>
      </c>
      <c r="F109" s="668"/>
      <c r="G109" s="668"/>
      <c r="H109" s="681">
        <v>0</v>
      </c>
      <c r="I109" s="668">
        <v>2</v>
      </c>
      <c r="J109" s="668">
        <v>597.86</v>
      </c>
      <c r="K109" s="681">
        <v>1</v>
      </c>
      <c r="L109" s="668">
        <v>2</v>
      </c>
      <c r="M109" s="669">
        <v>597.86</v>
      </c>
    </row>
    <row r="110" spans="1:13" ht="14.4" customHeight="1" x14ac:dyDescent="0.3">
      <c r="A110" s="664" t="s">
        <v>553</v>
      </c>
      <c r="B110" s="665" t="s">
        <v>3077</v>
      </c>
      <c r="C110" s="665" t="s">
        <v>1898</v>
      </c>
      <c r="D110" s="665" t="s">
        <v>3078</v>
      </c>
      <c r="E110" s="665" t="s">
        <v>3079</v>
      </c>
      <c r="F110" s="668"/>
      <c r="G110" s="668"/>
      <c r="H110" s="681">
        <v>0</v>
      </c>
      <c r="I110" s="668">
        <v>2</v>
      </c>
      <c r="J110" s="668">
        <v>4065.6</v>
      </c>
      <c r="K110" s="681">
        <v>1</v>
      </c>
      <c r="L110" s="668">
        <v>2</v>
      </c>
      <c r="M110" s="669">
        <v>4065.6</v>
      </c>
    </row>
    <row r="111" spans="1:13" ht="14.4" customHeight="1" x14ac:dyDescent="0.3">
      <c r="A111" s="664" t="s">
        <v>553</v>
      </c>
      <c r="B111" s="665" t="s">
        <v>3080</v>
      </c>
      <c r="C111" s="665" t="s">
        <v>1873</v>
      </c>
      <c r="D111" s="665" t="s">
        <v>3081</v>
      </c>
      <c r="E111" s="665" t="s">
        <v>3082</v>
      </c>
      <c r="F111" s="668"/>
      <c r="G111" s="668"/>
      <c r="H111" s="681">
        <v>0</v>
      </c>
      <c r="I111" s="668">
        <v>2</v>
      </c>
      <c r="J111" s="668">
        <v>295.52</v>
      </c>
      <c r="K111" s="681">
        <v>1</v>
      </c>
      <c r="L111" s="668">
        <v>2</v>
      </c>
      <c r="M111" s="669">
        <v>295.52</v>
      </c>
    </row>
    <row r="112" spans="1:13" ht="14.4" customHeight="1" x14ac:dyDescent="0.3">
      <c r="A112" s="664" t="s">
        <v>553</v>
      </c>
      <c r="B112" s="665" t="s">
        <v>3083</v>
      </c>
      <c r="C112" s="665" t="s">
        <v>1866</v>
      </c>
      <c r="D112" s="665" t="s">
        <v>3084</v>
      </c>
      <c r="E112" s="665" t="s">
        <v>3085</v>
      </c>
      <c r="F112" s="668"/>
      <c r="G112" s="668"/>
      <c r="H112" s="681">
        <v>0</v>
      </c>
      <c r="I112" s="668">
        <v>1</v>
      </c>
      <c r="J112" s="668">
        <v>126.88999999999999</v>
      </c>
      <c r="K112" s="681">
        <v>1</v>
      </c>
      <c r="L112" s="668">
        <v>1</v>
      </c>
      <c r="M112" s="669">
        <v>126.88999999999999</v>
      </c>
    </row>
    <row r="113" spans="1:13" ht="14.4" customHeight="1" x14ac:dyDescent="0.3">
      <c r="A113" s="664" t="s">
        <v>553</v>
      </c>
      <c r="B113" s="665" t="s">
        <v>3086</v>
      </c>
      <c r="C113" s="665" t="s">
        <v>1738</v>
      </c>
      <c r="D113" s="665" t="s">
        <v>3087</v>
      </c>
      <c r="E113" s="665" t="s">
        <v>3088</v>
      </c>
      <c r="F113" s="668"/>
      <c r="G113" s="668"/>
      <c r="H113" s="681">
        <v>0</v>
      </c>
      <c r="I113" s="668">
        <v>3</v>
      </c>
      <c r="J113" s="668">
        <v>967.47</v>
      </c>
      <c r="K113" s="681">
        <v>1</v>
      </c>
      <c r="L113" s="668">
        <v>3</v>
      </c>
      <c r="M113" s="669">
        <v>967.47</v>
      </c>
    </row>
    <row r="114" spans="1:13" ht="14.4" customHeight="1" x14ac:dyDescent="0.3">
      <c r="A114" s="664" t="s">
        <v>553</v>
      </c>
      <c r="B114" s="665" t="s">
        <v>3086</v>
      </c>
      <c r="C114" s="665" t="s">
        <v>1742</v>
      </c>
      <c r="D114" s="665" t="s">
        <v>3087</v>
      </c>
      <c r="E114" s="665" t="s">
        <v>3089</v>
      </c>
      <c r="F114" s="668"/>
      <c r="G114" s="668"/>
      <c r="H114" s="681">
        <v>0</v>
      </c>
      <c r="I114" s="668">
        <v>2</v>
      </c>
      <c r="J114" s="668">
        <v>1352.5199709111271</v>
      </c>
      <c r="K114" s="681">
        <v>1</v>
      </c>
      <c r="L114" s="668">
        <v>2</v>
      </c>
      <c r="M114" s="669">
        <v>1352.5199709111271</v>
      </c>
    </row>
    <row r="115" spans="1:13" ht="14.4" customHeight="1" x14ac:dyDescent="0.3">
      <c r="A115" s="664" t="s">
        <v>553</v>
      </c>
      <c r="B115" s="665" t="s">
        <v>3090</v>
      </c>
      <c r="C115" s="665" t="s">
        <v>1906</v>
      </c>
      <c r="D115" s="665" t="s">
        <v>3091</v>
      </c>
      <c r="E115" s="665" t="s">
        <v>3092</v>
      </c>
      <c r="F115" s="668"/>
      <c r="G115" s="668"/>
      <c r="H115" s="681">
        <v>0</v>
      </c>
      <c r="I115" s="668">
        <v>1</v>
      </c>
      <c r="J115" s="668">
        <v>425.78</v>
      </c>
      <c r="K115" s="681">
        <v>1</v>
      </c>
      <c r="L115" s="668">
        <v>1</v>
      </c>
      <c r="M115" s="669">
        <v>425.78</v>
      </c>
    </row>
    <row r="116" spans="1:13" ht="14.4" customHeight="1" x14ac:dyDescent="0.3">
      <c r="A116" s="664" t="s">
        <v>553</v>
      </c>
      <c r="B116" s="665" t="s">
        <v>3093</v>
      </c>
      <c r="C116" s="665" t="s">
        <v>1746</v>
      </c>
      <c r="D116" s="665" t="s">
        <v>1747</v>
      </c>
      <c r="E116" s="665" t="s">
        <v>3094</v>
      </c>
      <c r="F116" s="668"/>
      <c r="G116" s="668"/>
      <c r="H116" s="681">
        <v>0</v>
      </c>
      <c r="I116" s="668">
        <v>24</v>
      </c>
      <c r="J116" s="668">
        <v>1127.7600000000002</v>
      </c>
      <c r="K116" s="681">
        <v>1</v>
      </c>
      <c r="L116" s="668">
        <v>24</v>
      </c>
      <c r="M116" s="669">
        <v>1127.7600000000002</v>
      </c>
    </row>
    <row r="117" spans="1:13" ht="14.4" customHeight="1" x14ac:dyDescent="0.3">
      <c r="A117" s="664" t="s">
        <v>553</v>
      </c>
      <c r="B117" s="665" t="s">
        <v>3095</v>
      </c>
      <c r="C117" s="665" t="s">
        <v>1963</v>
      </c>
      <c r="D117" s="665" t="s">
        <v>3096</v>
      </c>
      <c r="E117" s="665" t="s">
        <v>3097</v>
      </c>
      <c r="F117" s="668"/>
      <c r="G117" s="668"/>
      <c r="H117" s="681">
        <v>0</v>
      </c>
      <c r="I117" s="668">
        <v>5</v>
      </c>
      <c r="J117" s="668">
        <v>336.59999999999991</v>
      </c>
      <c r="K117" s="681">
        <v>1</v>
      </c>
      <c r="L117" s="668">
        <v>5</v>
      </c>
      <c r="M117" s="669">
        <v>336.59999999999991</v>
      </c>
    </row>
    <row r="118" spans="1:13" ht="14.4" customHeight="1" x14ac:dyDescent="0.3">
      <c r="A118" s="664" t="s">
        <v>553</v>
      </c>
      <c r="B118" s="665" t="s">
        <v>3095</v>
      </c>
      <c r="C118" s="665" t="s">
        <v>1966</v>
      </c>
      <c r="D118" s="665" t="s">
        <v>3096</v>
      </c>
      <c r="E118" s="665" t="s">
        <v>3098</v>
      </c>
      <c r="F118" s="668"/>
      <c r="G118" s="668"/>
      <c r="H118" s="681">
        <v>0</v>
      </c>
      <c r="I118" s="668">
        <v>22</v>
      </c>
      <c r="J118" s="668">
        <v>1481.0398111395605</v>
      </c>
      <c r="K118" s="681">
        <v>1</v>
      </c>
      <c r="L118" s="668">
        <v>22</v>
      </c>
      <c r="M118" s="669">
        <v>1481.0398111395605</v>
      </c>
    </row>
    <row r="119" spans="1:13" ht="14.4" customHeight="1" x14ac:dyDescent="0.3">
      <c r="A119" s="664" t="s">
        <v>553</v>
      </c>
      <c r="B119" s="665" t="s">
        <v>3095</v>
      </c>
      <c r="C119" s="665" t="s">
        <v>1673</v>
      </c>
      <c r="D119" s="665" t="s">
        <v>570</v>
      </c>
      <c r="E119" s="665" t="s">
        <v>3099</v>
      </c>
      <c r="F119" s="668"/>
      <c r="G119" s="668"/>
      <c r="H119" s="681">
        <v>0</v>
      </c>
      <c r="I119" s="668">
        <v>2</v>
      </c>
      <c r="J119" s="668">
        <v>120.86000000000007</v>
      </c>
      <c r="K119" s="681">
        <v>1</v>
      </c>
      <c r="L119" s="668">
        <v>2</v>
      </c>
      <c r="M119" s="669">
        <v>120.86000000000007</v>
      </c>
    </row>
    <row r="120" spans="1:13" ht="14.4" customHeight="1" x14ac:dyDescent="0.3">
      <c r="A120" s="664" t="s">
        <v>553</v>
      </c>
      <c r="B120" s="665" t="s">
        <v>3095</v>
      </c>
      <c r="C120" s="665" t="s">
        <v>569</v>
      </c>
      <c r="D120" s="665" t="s">
        <v>570</v>
      </c>
      <c r="E120" s="665" t="s">
        <v>3100</v>
      </c>
      <c r="F120" s="668">
        <v>4</v>
      </c>
      <c r="G120" s="668">
        <v>382.6</v>
      </c>
      <c r="H120" s="681">
        <v>1</v>
      </c>
      <c r="I120" s="668"/>
      <c r="J120" s="668"/>
      <c r="K120" s="681">
        <v>0</v>
      </c>
      <c r="L120" s="668">
        <v>4</v>
      </c>
      <c r="M120" s="669">
        <v>382.6</v>
      </c>
    </row>
    <row r="121" spans="1:13" ht="14.4" customHeight="1" x14ac:dyDescent="0.3">
      <c r="A121" s="664" t="s">
        <v>553</v>
      </c>
      <c r="B121" s="665" t="s">
        <v>3095</v>
      </c>
      <c r="C121" s="665" t="s">
        <v>600</v>
      </c>
      <c r="D121" s="665" t="s">
        <v>3101</v>
      </c>
      <c r="E121" s="665" t="s">
        <v>3100</v>
      </c>
      <c r="F121" s="668">
        <v>42</v>
      </c>
      <c r="G121" s="668">
        <v>4768.0517394246817</v>
      </c>
      <c r="H121" s="681">
        <v>1</v>
      </c>
      <c r="I121" s="668"/>
      <c r="J121" s="668"/>
      <c r="K121" s="681">
        <v>0</v>
      </c>
      <c r="L121" s="668">
        <v>42</v>
      </c>
      <c r="M121" s="669">
        <v>4768.0517394246817</v>
      </c>
    </row>
    <row r="122" spans="1:13" ht="14.4" customHeight="1" x14ac:dyDescent="0.3">
      <c r="A122" s="664" t="s">
        <v>553</v>
      </c>
      <c r="B122" s="665" t="s">
        <v>3102</v>
      </c>
      <c r="C122" s="665" t="s">
        <v>1797</v>
      </c>
      <c r="D122" s="665" t="s">
        <v>1798</v>
      </c>
      <c r="E122" s="665" t="s">
        <v>2955</v>
      </c>
      <c r="F122" s="668"/>
      <c r="G122" s="668"/>
      <c r="H122" s="681">
        <v>0</v>
      </c>
      <c r="I122" s="668">
        <v>14</v>
      </c>
      <c r="J122" s="668">
        <v>280.84023229091338</v>
      </c>
      <c r="K122" s="681">
        <v>1</v>
      </c>
      <c r="L122" s="668">
        <v>14</v>
      </c>
      <c r="M122" s="669">
        <v>280.84023229091338</v>
      </c>
    </row>
    <row r="123" spans="1:13" ht="14.4" customHeight="1" x14ac:dyDescent="0.3">
      <c r="A123" s="664" t="s">
        <v>553</v>
      </c>
      <c r="B123" s="665" t="s">
        <v>3102</v>
      </c>
      <c r="C123" s="665" t="s">
        <v>1862</v>
      </c>
      <c r="D123" s="665" t="s">
        <v>1863</v>
      </c>
      <c r="E123" s="665" t="s">
        <v>2992</v>
      </c>
      <c r="F123" s="668"/>
      <c r="G123" s="668"/>
      <c r="H123" s="681">
        <v>0</v>
      </c>
      <c r="I123" s="668">
        <v>8</v>
      </c>
      <c r="J123" s="668">
        <v>289.45</v>
      </c>
      <c r="K123" s="681">
        <v>1</v>
      </c>
      <c r="L123" s="668">
        <v>8</v>
      </c>
      <c r="M123" s="669">
        <v>289.45</v>
      </c>
    </row>
    <row r="124" spans="1:13" ht="14.4" customHeight="1" x14ac:dyDescent="0.3">
      <c r="A124" s="664" t="s">
        <v>553</v>
      </c>
      <c r="B124" s="665" t="s">
        <v>3103</v>
      </c>
      <c r="C124" s="665" t="s">
        <v>1951</v>
      </c>
      <c r="D124" s="665" t="s">
        <v>3104</v>
      </c>
      <c r="E124" s="665" t="s">
        <v>3105</v>
      </c>
      <c r="F124" s="668"/>
      <c r="G124" s="668"/>
      <c r="H124" s="681">
        <v>0</v>
      </c>
      <c r="I124" s="668">
        <v>1</v>
      </c>
      <c r="J124" s="668">
        <v>245.38</v>
      </c>
      <c r="K124" s="681">
        <v>1</v>
      </c>
      <c r="L124" s="668">
        <v>1</v>
      </c>
      <c r="M124" s="669">
        <v>245.38</v>
      </c>
    </row>
    <row r="125" spans="1:13" ht="14.4" customHeight="1" x14ac:dyDescent="0.3">
      <c r="A125" s="664" t="s">
        <v>553</v>
      </c>
      <c r="B125" s="665" t="s">
        <v>3103</v>
      </c>
      <c r="C125" s="665" t="s">
        <v>1961</v>
      </c>
      <c r="D125" s="665" t="s">
        <v>3104</v>
      </c>
      <c r="E125" s="665" t="s">
        <v>3106</v>
      </c>
      <c r="F125" s="668"/>
      <c r="G125" s="668"/>
      <c r="H125" s="681">
        <v>0</v>
      </c>
      <c r="I125" s="668">
        <v>1</v>
      </c>
      <c r="J125" s="668">
        <v>214.09000000000006</v>
      </c>
      <c r="K125" s="681">
        <v>1</v>
      </c>
      <c r="L125" s="668">
        <v>1</v>
      </c>
      <c r="M125" s="669">
        <v>214.09000000000006</v>
      </c>
    </row>
    <row r="126" spans="1:13" ht="14.4" customHeight="1" x14ac:dyDescent="0.3">
      <c r="A126" s="664" t="s">
        <v>553</v>
      </c>
      <c r="B126" s="665" t="s">
        <v>3103</v>
      </c>
      <c r="C126" s="665" t="s">
        <v>607</v>
      </c>
      <c r="D126" s="665" t="s">
        <v>3107</v>
      </c>
      <c r="E126" s="665" t="s">
        <v>3105</v>
      </c>
      <c r="F126" s="668">
        <v>3</v>
      </c>
      <c r="G126" s="668">
        <v>297.04000000000002</v>
      </c>
      <c r="H126" s="681">
        <v>1</v>
      </c>
      <c r="I126" s="668"/>
      <c r="J126" s="668"/>
      <c r="K126" s="681">
        <v>0</v>
      </c>
      <c r="L126" s="668">
        <v>3</v>
      </c>
      <c r="M126" s="669">
        <v>297.04000000000002</v>
      </c>
    </row>
    <row r="127" spans="1:13" ht="14.4" customHeight="1" x14ac:dyDescent="0.3">
      <c r="A127" s="664" t="s">
        <v>553</v>
      </c>
      <c r="B127" s="665" t="s">
        <v>3108</v>
      </c>
      <c r="C127" s="665" t="s">
        <v>1842</v>
      </c>
      <c r="D127" s="665" t="s">
        <v>3109</v>
      </c>
      <c r="E127" s="665" t="s">
        <v>2955</v>
      </c>
      <c r="F127" s="668"/>
      <c r="G127" s="668"/>
      <c r="H127" s="681">
        <v>0</v>
      </c>
      <c r="I127" s="668">
        <v>2</v>
      </c>
      <c r="J127" s="668">
        <v>142.34008614424144</v>
      </c>
      <c r="K127" s="681">
        <v>1</v>
      </c>
      <c r="L127" s="668">
        <v>2</v>
      </c>
      <c r="M127" s="669">
        <v>142.34008614424144</v>
      </c>
    </row>
    <row r="128" spans="1:13" ht="14.4" customHeight="1" x14ac:dyDescent="0.3">
      <c r="A128" s="664" t="s">
        <v>553</v>
      </c>
      <c r="B128" s="665" t="s">
        <v>3110</v>
      </c>
      <c r="C128" s="665" t="s">
        <v>1805</v>
      </c>
      <c r="D128" s="665" t="s">
        <v>1806</v>
      </c>
      <c r="E128" s="665" t="s">
        <v>3111</v>
      </c>
      <c r="F128" s="668"/>
      <c r="G128" s="668"/>
      <c r="H128" s="681">
        <v>0</v>
      </c>
      <c r="I128" s="668">
        <v>20</v>
      </c>
      <c r="J128" s="668">
        <v>992.1600000000002</v>
      </c>
      <c r="K128" s="681">
        <v>1</v>
      </c>
      <c r="L128" s="668">
        <v>20</v>
      </c>
      <c r="M128" s="669">
        <v>992.1600000000002</v>
      </c>
    </row>
    <row r="129" spans="1:13" ht="14.4" customHeight="1" x14ac:dyDescent="0.3">
      <c r="A129" s="664" t="s">
        <v>553</v>
      </c>
      <c r="B129" s="665" t="s">
        <v>3110</v>
      </c>
      <c r="C129" s="665" t="s">
        <v>1720</v>
      </c>
      <c r="D129" s="665" t="s">
        <v>3112</v>
      </c>
      <c r="E129" s="665" t="s">
        <v>3113</v>
      </c>
      <c r="F129" s="668"/>
      <c r="G129" s="668"/>
      <c r="H129" s="681">
        <v>0</v>
      </c>
      <c r="I129" s="668">
        <v>12</v>
      </c>
      <c r="J129" s="668">
        <v>963.80092716100432</v>
      </c>
      <c r="K129" s="681">
        <v>1</v>
      </c>
      <c r="L129" s="668">
        <v>12</v>
      </c>
      <c r="M129" s="669">
        <v>963.80092716100432</v>
      </c>
    </row>
    <row r="130" spans="1:13" ht="14.4" customHeight="1" x14ac:dyDescent="0.3">
      <c r="A130" s="664" t="s">
        <v>553</v>
      </c>
      <c r="B130" s="665" t="s">
        <v>3114</v>
      </c>
      <c r="C130" s="665" t="s">
        <v>1902</v>
      </c>
      <c r="D130" s="665" t="s">
        <v>1903</v>
      </c>
      <c r="E130" s="665" t="s">
        <v>3115</v>
      </c>
      <c r="F130" s="668"/>
      <c r="G130" s="668"/>
      <c r="H130" s="681">
        <v>0</v>
      </c>
      <c r="I130" s="668">
        <v>1</v>
      </c>
      <c r="J130" s="668">
        <v>91.86</v>
      </c>
      <c r="K130" s="681">
        <v>1</v>
      </c>
      <c r="L130" s="668">
        <v>1</v>
      </c>
      <c r="M130" s="669">
        <v>91.86</v>
      </c>
    </row>
    <row r="131" spans="1:13" ht="14.4" customHeight="1" x14ac:dyDescent="0.3">
      <c r="A131" s="664" t="s">
        <v>553</v>
      </c>
      <c r="B131" s="665" t="s">
        <v>3114</v>
      </c>
      <c r="C131" s="665" t="s">
        <v>1918</v>
      </c>
      <c r="D131" s="665" t="s">
        <v>1919</v>
      </c>
      <c r="E131" s="665" t="s">
        <v>3116</v>
      </c>
      <c r="F131" s="668"/>
      <c r="G131" s="668"/>
      <c r="H131" s="681">
        <v>0</v>
      </c>
      <c r="I131" s="668">
        <v>3</v>
      </c>
      <c r="J131" s="668">
        <v>941.3701019945147</v>
      </c>
      <c r="K131" s="681">
        <v>1</v>
      </c>
      <c r="L131" s="668">
        <v>3</v>
      </c>
      <c r="M131" s="669">
        <v>941.3701019945147</v>
      </c>
    </row>
    <row r="132" spans="1:13" ht="14.4" customHeight="1" x14ac:dyDescent="0.3">
      <c r="A132" s="664" t="s">
        <v>553</v>
      </c>
      <c r="B132" s="665" t="s">
        <v>3117</v>
      </c>
      <c r="C132" s="665" t="s">
        <v>1970</v>
      </c>
      <c r="D132" s="665" t="s">
        <v>1971</v>
      </c>
      <c r="E132" s="665" t="s">
        <v>3118</v>
      </c>
      <c r="F132" s="668"/>
      <c r="G132" s="668"/>
      <c r="H132" s="681">
        <v>0</v>
      </c>
      <c r="I132" s="668">
        <v>3</v>
      </c>
      <c r="J132" s="668">
        <v>233.0100000000001</v>
      </c>
      <c r="K132" s="681">
        <v>1</v>
      </c>
      <c r="L132" s="668">
        <v>3</v>
      </c>
      <c r="M132" s="669">
        <v>233.0100000000001</v>
      </c>
    </row>
    <row r="133" spans="1:13" ht="14.4" customHeight="1" x14ac:dyDescent="0.3">
      <c r="A133" s="664" t="s">
        <v>553</v>
      </c>
      <c r="B133" s="665" t="s">
        <v>3117</v>
      </c>
      <c r="C133" s="665" t="s">
        <v>581</v>
      </c>
      <c r="D133" s="665" t="s">
        <v>578</v>
      </c>
      <c r="E133" s="665" t="s">
        <v>3118</v>
      </c>
      <c r="F133" s="668">
        <v>27</v>
      </c>
      <c r="G133" s="668">
        <v>3995.4624553193862</v>
      </c>
      <c r="H133" s="681">
        <v>1</v>
      </c>
      <c r="I133" s="668"/>
      <c r="J133" s="668"/>
      <c r="K133" s="681">
        <v>0</v>
      </c>
      <c r="L133" s="668">
        <v>27</v>
      </c>
      <c r="M133" s="669">
        <v>3995.4624553193862</v>
      </c>
    </row>
    <row r="134" spans="1:13" ht="14.4" customHeight="1" x14ac:dyDescent="0.3">
      <c r="A134" s="664" t="s">
        <v>553</v>
      </c>
      <c r="B134" s="665" t="s">
        <v>3119</v>
      </c>
      <c r="C134" s="665" t="s">
        <v>1728</v>
      </c>
      <c r="D134" s="665" t="s">
        <v>1729</v>
      </c>
      <c r="E134" s="665" t="s">
        <v>3120</v>
      </c>
      <c r="F134" s="668"/>
      <c r="G134" s="668"/>
      <c r="H134" s="681">
        <v>0</v>
      </c>
      <c r="I134" s="668">
        <v>1</v>
      </c>
      <c r="J134" s="668">
        <v>57.699664423586611</v>
      </c>
      <c r="K134" s="681">
        <v>1</v>
      </c>
      <c r="L134" s="668">
        <v>1</v>
      </c>
      <c r="M134" s="669">
        <v>57.699664423586611</v>
      </c>
    </row>
    <row r="135" spans="1:13" ht="14.4" customHeight="1" x14ac:dyDescent="0.3">
      <c r="A135" s="664" t="s">
        <v>553</v>
      </c>
      <c r="B135" s="665" t="s">
        <v>3119</v>
      </c>
      <c r="C135" s="665" t="s">
        <v>1732</v>
      </c>
      <c r="D135" s="665" t="s">
        <v>1729</v>
      </c>
      <c r="E135" s="665" t="s">
        <v>2955</v>
      </c>
      <c r="F135" s="668"/>
      <c r="G135" s="668"/>
      <c r="H135" s="681">
        <v>0</v>
      </c>
      <c r="I135" s="668">
        <v>5</v>
      </c>
      <c r="J135" s="668">
        <v>151.03999999999994</v>
      </c>
      <c r="K135" s="681">
        <v>1</v>
      </c>
      <c r="L135" s="668">
        <v>5</v>
      </c>
      <c r="M135" s="669">
        <v>151.03999999999994</v>
      </c>
    </row>
    <row r="136" spans="1:13" ht="14.4" customHeight="1" x14ac:dyDescent="0.3">
      <c r="A136" s="664" t="s">
        <v>553</v>
      </c>
      <c r="B136" s="665" t="s">
        <v>3119</v>
      </c>
      <c r="C136" s="665" t="s">
        <v>1848</v>
      </c>
      <c r="D136" s="665" t="s">
        <v>1729</v>
      </c>
      <c r="E136" s="665" t="s">
        <v>2966</v>
      </c>
      <c r="F136" s="668"/>
      <c r="G136" s="668"/>
      <c r="H136" s="681">
        <v>0</v>
      </c>
      <c r="I136" s="668">
        <v>2</v>
      </c>
      <c r="J136" s="668">
        <v>202.18000000000009</v>
      </c>
      <c r="K136" s="681">
        <v>1</v>
      </c>
      <c r="L136" s="668">
        <v>2</v>
      </c>
      <c r="M136" s="669">
        <v>202.18000000000009</v>
      </c>
    </row>
    <row r="137" spans="1:13" ht="14.4" customHeight="1" x14ac:dyDescent="0.3">
      <c r="A137" s="664" t="s">
        <v>553</v>
      </c>
      <c r="B137" s="665" t="s">
        <v>3121</v>
      </c>
      <c r="C137" s="665" t="s">
        <v>1993</v>
      </c>
      <c r="D137" s="665" t="s">
        <v>1994</v>
      </c>
      <c r="E137" s="665" t="s">
        <v>3122</v>
      </c>
      <c r="F137" s="668"/>
      <c r="G137" s="668"/>
      <c r="H137" s="681">
        <v>0</v>
      </c>
      <c r="I137" s="668">
        <v>6</v>
      </c>
      <c r="J137" s="668">
        <v>1193.3401842116473</v>
      </c>
      <c r="K137" s="681">
        <v>1</v>
      </c>
      <c r="L137" s="668">
        <v>6</v>
      </c>
      <c r="M137" s="669">
        <v>1193.3401842116473</v>
      </c>
    </row>
    <row r="138" spans="1:13" ht="14.4" customHeight="1" x14ac:dyDescent="0.3">
      <c r="A138" s="664" t="s">
        <v>553</v>
      </c>
      <c r="B138" s="665" t="s">
        <v>3121</v>
      </c>
      <c r="C138" s="665" t="s">
        <v>1977</v>
      </c>
      <c r="D138" s="665" t="s">
        <v>1978</v>
      </c>
      <c r="E138" s="665" t="s">
        <v>1979</v>
      </c>
      <c r="F138" s="668"/>
      <c r="G138" s="668"/>
      <c r="H138" s="681">
        <v>0</v>
      </c>
      <c r="I138" s="668">
        <v>18</v>
      </c>
      <c r="J138" s="668">
        <v>736.55661106266393</v>
      </c>
      <c r="K138" s="681">
        <v>1</v>
      </c>
      <c r="L138" s="668">
        <v>18</v>
      </c>
      <c r="M138" s="669">
        <v>736.55661106266393</v>
      </c>
    </row>
    <row r="139" spans="1:13" ht="14.4" customHeight="1" x14ac:dyDescent="0.3">
      <c r="A139" s="664" t="s">
        <v>553</v>
      </c>
      <c r="B139" s="665" t="s">
        <v>3121</v>
      </c>
      <c r="C139" s="665" t="s">
        <v>1981</v>
      </c>
      <c r="D139" s="665" t="s">
        <v>3123</v>
      </c>
      <c r="E139" s="665" t="s">
        <v>1979</v>
      </c>
      <c r="F139" s="668"/>
      <c r="G139" s="668"/>
      <c r="H139" s="681">
        <v>0</v>
      </c>
      <c r="I139" s="668">
        <v>82</v>
      </c>
      <c r="J139" s="668">
        <v>3376.76</v>
      </c>
      <c r="K139" s="681">
        <v>1</v>
      </c>
      <c r="L139" s="668">
        <v>82</v>
      </c>
      <c r="M139" s="669">
        <v>3376.76</v>
      </c>
    </row>
    <row r="140" spans="1:13" ht="14.4" customHeight="1" x14ac:dyDescent="0.3">
      <c r="A140" s="664" t="s">
        <v>553</v>
      </c>
      <c r="B140" s="665" t="s">
        <v>3121</v>
      </c>
      <c r="C140" s="665" t="s">
        <v>1984</v>
      </c>
      <c r="D140" s="665" t="s">
        <v>3124</v>
      </c>
      <c r="E140" s="665" t="s">
        <v>1979</v>
      </c>
      <c r="F140" s="668"/>
      <c r="G140" s="668"/>
      <c r="H140" s="681">
        <v>0</v>
      </c>
      <c r="I140" s="668">
        <v>43</v>
      </c>
      <c r="J140" s="668">
        <v>1770.7399999999998</v>
      </c>
      <c r="K140" s="681">
        <v>1</v>
      </c>
      <c r="L140" s="668">
        <v>43</v>
      </c>
      <c r="M140" s="669">
        <v>1770.7399999999998</v>
      </c>
    </row>
    <row r="141" spans="1:13" ht="14.4" customHeight="1" x14ac:dyDescent="0.3">
      <c r="A141" s="664" t="s">
        <v>553</v>
      </c>
      <c r="B141" s="665" t="s">
        <v>3121</v>
      </c>
      <c r="C141" s="665" t="s">
        <v>1987</v>
      </c>
      <c r="D141" s="665" t="s">
        <v>3125</v>
      </c>
      <c r="E141" s="665" t="s">
        <v>1979</v>
      </c>
      <c r="F141" s="668"/>
      <c r="G141" s="668"/>
      <c r="H141" s="681">
        <v>0</v>
      </c>
      <c r="I141" s="668">
        <v>9</v>
      </c>
      <c r="J141" s="668">
        <v>370.62</v>
      </c>
      <c r="K141" s="681">
        <v>1</v>
      </c>
      <c r="L141" s="668">
        <v>9</v>
      </c>
      <c r="M141" s="669">
        <v>370.62</v>
      </c>
    </row>
    <row r="142" spans="1:13" ht="14.4" customHeight="1" x14ac:dyDescent="0.3">
      <c r="A142" s="664" t="s">
        <v>553</v>
      </c>
      <c r="B142" s="665" t="s">
        <v>3121</v>
      </c>
      <c r="C142" s="665" t="s">
        <v>1997</v>
      </c>
      <c r="D142" s="665" t="s">
        <v>1998</v>
      </c>
      <c r="E142" s="665" t="s">
        <v>1991</v>
      </c>
      <c r="F142" s="668"/>
      <c r="G142" s="668"/>
      <c r="H142" s="681">
        <v>0</v>
      </c>
      <c r="I142" s="668">
        <v>6</v>
      </c>
      <c r="J142" s="668">
        <v>813.60111625981608</v>
      </c>
      <c r="K142" s="681">
        <v>1</v>
      </c>
      <c r="L142" s="668">
        <v>6</v>
      </c>
      <c r="M142" s="669">
        <v>813.60111625981608</v>
      </c>
    </row>
    <row r="143" spans="1:13" ht="14.4" customHeight="1" x14ac:dyDescent="0.3">
      <c r="A143" s="664" t="s">
        <v>553</v>
      </c>
      <c r="B143" s="665" t="s">
        <v>3121</v>
      </c>
      <c r="C143" s="665" t="s">
        <v>1989</v>
      </c>
      <c r="D143" s="665" t="s">
        <v>1990</v>
      </c>
      <c r="E143" s="665" t="s">
        <v>1991</v>
      </c>
      <c r="F143" s="668"/>
      <c r="G143" s="668"/>
      <c r="H143" s="681">
        <v>0</v>
      </c>
      <c r="I143" s="668">
        <v>2</v>
      </c>
      <c r="J143" s="668">
        <v>297.92</v>
      </c>
      <c r="K143" s="681">
        <v>1</v>
      </c>
      <c r="L143" s="668">
        <v>2</v>
      </c>
      <c r="M143" s="669">
        <v>297.92</v>
      </c>
    </row>
    <row r="144" spans="1:13" ht="14.4" customHeight="1" x14ac:dyDescent="0.3">
      <c r="A144" s="664" t="s">
        <v>553</v>
      </c>
      <c r="B144" s="665" t="s">
        <v>3121</v>
      </c>
      <c r="C144" s="665" t="s">
        <v>1999</v>
      </c>
      <c r="D144" s="665" t="s">
        <v>2000</v>
      </c>
      <c r="E144" s="665" t="s">
        <v>2001</v>
      </c>
      <c r="F144" s="668"/>
      <c r="G144" s="668"/>
      <c r="H144" s="681">
        <v>0</v>
      </c>
      <c r="I144" s="668">
        <v>16</v>
      </c>
      <c r="J144" s="668">
        <v>2618.7199999999993</v>
      </c>
      <c r="K144" s="681">
        <v>1</v>
      </c>
      <c r="L144" s="668">
        <v>16</v>
      </c>
      <c r="M144" s="669">
        <v>2618.7199999999993</v>
      </c>
    </row>
    <row r="145" spans="1:13" ht="14.4" customHeight="1" x14ac:dyDescent="0.3">
      <c r="A145" s="664" t="s">
        <v>553</v>
      </c>
      <c r="B145" s="665" t="s">
        <v>3121</v>
      </c>
      <c r="C145" s="665" t="s">
        <v>2004</v>
      </c>
      <c r="D145" s="665" t="s">
        <v>2005</v>
      </c>
      <c r="E145" s="665" t="s">
        <v>2001</v>
      </c>
      <c r="F145" s="668"/>
      <c r="G145" s="668"/>
      <c r="H145" s="681">
        <v>0</v>
      </c>
      <c r="I145" s="668">
        <v>3</v>
      </c>
      <c r="J145" s="668">
        <v>368.07</v>
      </c>
      <c r="K145" s="681">
        <v>1</v>
      </c>
      <c r="L145" s="668">
        <v>3</v>
      </c>
      <c r="M145" s="669">
        <v>368.07</v>
      </c>
    </row>
    <row r="146" spans="1:13" ht="14.4" customHeight="1" x14ac:dyDescent="0.3">
      <c r="A146" s="664" t="s">
        <v>553</v>
      </c>
      <c r="B146" s="665" t="s">
        <v>3121</v>
      </c>
      <c r="C146" s="665" t="s">
        <v>2002</v>
      </c>
      <c r="D146" s="665" t="s">
        <v>2003</v>
      </c>
      <c r="E146" s="665" t="s">
        <v>2001</v>
      </c>
      <c r="F146" s="668"/>
      <c r="G146" s="668"/>
      <c r="H146" s="681">
        <v>0</v>
      </c>
      <c r="I146" s="668">
        <v>3</v>
      </c>
      <c r="J146" s="668">
        <v>368.06999999999994</v>
      </c>
      <c r="K146" s="681">
        <v>1</v>
      </c>
      <c r="L146" s="668">
        <v>3</v>
      </c>
      <c r="M146" s="669">
        <v>368.06999999999994</v>
      </c>
    </row>
    <row r="147" spans="1:13" ht="14.4" customHeight="1" x14ac:dyDescent="0.3">
      <c r="A147" s="664" t="s">
        <v>558</v>
      </c>
      <c r="B147" s="665" t="s">
        <v>3095</v>
      </c>
      <c r="C147" s="665" t="s">
        <v>1966</v>
      </c>
      <c r="D147" s="665" t="s">
        <v>3096</v>
      </c>
      <c r="E147" s="665" t="s">
        <v>3098</v>
      </c>
      <c r="F147" s="668"/>
      <c r="G147" s="668"/>
      <c r="H147" s="681">
        <v>0</v>
      </c>
      <c r="I147" s="668">
        <v>1</v>
      </c>
      <c r="J147" s="668">
        <v>67.319976392445085</v>
      </c>
      <c r="K147" s="681">
        <v>1</v>
      </c>
      <c r="L147" s="668">
        <v>1</v>
      </c>
      <c r="M147" s="669">
        <v>67.319976392445085</v>
      </c>
    </row>
    <row r="148" spans="1:13" ht="14.4" customHeight="1" x14ac:dyDescent="0.3">
      <c r="A148" s="664" t="s">
        <v>558</v>
      </c>
      <c r="B148" s="665" t="s">
        <v>3095</v>
      </c>
      <c r="C148" s="665" t="s">
        <v>569</v>
      </c>
      <c r="D148" s="665" t="s">
        <v>570</v>
      </c>
      <c r="E148" s="665" t="s">
        <v>3100</v>
      </c>
      <c r="F148" s="668">
        <v>1</v>
      </c>
      <c r="G148" s="668">
        <v>95.65</v>
      </c>
      <c r="H148" s="681">
        <v>1</v>
      </c>
      <c r="I148" s="668"/>
      <c r="J148" s="668"/>
      <c r="K148" s="681">
        <v>0</v>
      </c>
      <c r="L148" s="668">
        <v>1</v>
      </c>
      <c r="M148" s="669">
        <v>95.65</v>
      </c>
    </row>
    <row r="149" spans="1:13" ht="14.4" customHeight="1" x14ac:dyDescent="0.3">
      <c r="A149" s="664" t="s">
        <v>558</v>
      </c>
      <c r="B149" s="665" t="s">
        <v>3095</v>
      </c>
      <c r="C149" s="665" t="s">
        <v>600</v>
      </c>
      <c r="D149" s="665" t="s">
        <v>3101</v>
      </c>
      <c r="E149" s="665" t="s">
        <v>3100</v>
      </c>
      <c r="F149" s="668">
        <v>5</v>
      </c>
      <c r="G149" s="668">
        <v>610.7650000000001</v>
      </c>
      <c r="H149" s="681">
        <v>1</v>
      </c>
      <c r="I149" s="668"/>
      <c r="J149" s="668"/>
      <c r="K149" s="681">
        <v>0</v>
      </c>
      <c r="L149" s="668">
        <v>5</v>
      </c>
      <c r="M149" s="669">
        <v>610.7650000000001</v>
      </c>
    </row>
    <row r="150" spans="1:13" ht="14.4" customHeight="1" x14ac:dyDescent="0.3">
      <c r="A150" s="664" t="s">
        <v>558</v>
      </c>
      <c r="B150" s="665" t="s">
        <v>3110</v>
      </c>
      <c r="C150" s="665" t="s">
        <v>1805</v>
      </c>
      <c r="D150" s="665" t="s">
        <v>1806</v>
      </c>
      <c r="E150" s="665" t="s">
        <v>3111</v>
      </c>
      <c r="F150" s="668"/>
      <c r="G150" s="668"/>
      <c r="H150" s="681">
        <v>0</v>
      </c>
      <c r="I150" s="668">
        <v>1</v>
      </c>
      <c r="J150" s="668">
        <v>50.17</v>
      </c>
      <c r="K150" s="681">
        <v>1</v>
      </c>
      <c r="L150" s="668">
        <v>1</v>
      </c>
      <c r="M150" s="669">
        <v>50.17</v>
      </c>
    </row>
    <row r="151" spans="1:13" ht="14.4" customHeight="1" x14ac:dyDescent="0.3">
      <c r="A151" s="664" t="s">
        <v>561</v>
      </c>
      <c r="B151" s="665" t="s">
        <v>2895</v>
      </c>
      <c r="C151" s="665" t="s">
        <v>1941</v>
      </c>
      <c r="D151" s="665" t="s">
        <v>1942</v>
      </c>
      <c r="E151" s="665" t="s">
        <v>2896</v>
      </c>
      <c r="F151" s="668"/>
      <c r="G151" s="668"/>
      <c r="H151" s="681">
        <v>0</v>
      </c>
      <c r="I151" s="668">
        <v>1055</v>
      </c>
      <c r="J151" s="668">
        <v>71523.548338765468</v>
      </c>
      <c r="K151" s="681">
        <v>1</v>
      </c>
      <c r="L151" s="668">
        <v>1055</v>
      </c>
      <c r="M151" s="669">
        <v>71523.548338765468</v>
      </c>
    </row>
    <row r="152" spans="1:13" ht="14.4" customHeight="1" x14ac:dyDescent="0.3">
      <c r="A152" s="664" t="s">
        <v>561</v>
      </c>
      <c r="B152" s="665" t="s">
        <v>3126</v>
      </c>
      <c r="C152" s="665" t="s">
        <v>2606</v>
      </c>
      <c r="D152" s="665" t="s">
        <v>3127</v>
      </c>
      <c r="E152" s="665" t="s">
        <v>3128</v>
      </c>
      <c r="F152" s="668"/>
      <c r="G152" s="668"/>
      <c r="H152" s="681">
        <v>0</v>
      </c>
      <c r="I152" s="668">
        <v>14</v>
      </c>
      <c r="J152" s="668">
        <v>3834.5981216296209</v>
      </c>
      <c r="K152" s="681">
        <v>1</v>
      </c>
      <c r="L152" s="668">
        <v>14</v>
      </c>
      <c r="M152" s="669">
        <v>3834.5981216296209</v>
      </c>
    </row>
    <row r="153" spans="1:13" ht="14.4" customHeight="1" x14ac:dyDescent="0.3">
      <c r="A153" s="664" t="s">
        <v>561</v>
      </c>
      <c r="B153" s="665" t="s">
        <v>2907</v>
      </c>
      <c r="C153" s="665" t="s">
        <v>2237</v>
      </c>
      <c r="D153" s="665" t="s">
        <v>2908</v>
      </c>
      <c r="E153" s="665" t="s">
        <v>3129</v>
      </c>
      <c r="F153" s="668">
        <v>3</v>
      </c>
      <c r="G153" s="668">
        <v>338.90999999999997</v>
      </c>
      <c r="H153" s="681">
        <v>0.74765056254136331</v>
      </c>
      <c r="I153" s="668">
        <v>1</v>
      </c>
      <c r="J153" s="668">
        <v>114.38999999999999</v>
      </c>
      <c r="K153" s="681">
        <v>0.25234943745863664</v>
      </c>
      <c r="L153" s="668">
        <v>4</v>
      </c>
      <c r="M153" s="669">
        <v>453.29999999999995</v>
      </c>
    </row>
    <row r="154" spans="1:13" ht="14.4" customHeight="1" x14ac:dyDescent="0.3">
      <c r="A154" s="664" t="s">
        <v>561</v>
      </c>
      <c r="B154" s="665" t="s">
        <v>3130</v>
      </c>
      <c r="C154" s="665" t="s">
        <v>2580</v>
      </c>
      <c r="D154" s="665" t="s">
        <v>2581</v>
      </c>
      <c r="E154" s="665" t="s">
        <v>3131</v>
      </c>
      <c r="F154" s="668"/>
      <c r="G154" s="668"/>
      <c r="H154" s="681">
        <v>0</v>
      </c>
      <c r="I154" s="668">
        <v>1</v>
      </c>
      <c r="J154" s="668">
        <v>101.10999999999999</v>
      </c>
      <c r="K154" s="681">
        <v>1</v>
      </c>
      <c r="L154" s="668">
        <v>1</v>
      </c>
      <c r="M154" s="669">
        <v>101.10999999999999</v>
      </c>
    </row>
    <row r="155" spans="1:13" ht="14.4" customHeight="1" x14ac:dyDescent="0.3">
      <c r="A155" s="664" t="s">
        <v>561</v>
      </c>
      <c r="B155" s="665" t="s">
        <v>2919</v>
      </c>
      <c r="C155" s="665" t="s">
        <v>1827</v>
      </c>
      <c r="D155" s="665" t="s">
        <v>2922</v>
      </c>
      <c r="E155" s="665" t="s">
        <v>2923</v>
      </c>
      <c r="F155" s="668"/>
      <c r="G155" s="668"/>
      <c r="H155" s="681">
        <v>0</v>
      </c>
      <c r="I155" s="668">
        <v>1</v>
      </c>
      <c r="J155" s="668">
        <v>112.04</v>
      </c>
      <c r="K155" s="681">
        <v>1</v>
      </c>
      <c r="L155" s="668">
        <v>1</v>
      </c>
      <c r="M155" s="669">
        <v>112.04</v>
      </c>
    </row>
    <row r="156" spans="1:13" ht="14.4" customHeight="1" x14ac:dyDescent="0.3">
      <c r="A156" s="664" t="s">
        <v>561</v>
      </c>
      <c r="B156" s="665" t="s">
        <v>2919</v>
      </c>
      <c r="C156" s="665" t="s">
        <v>1762</v>
      </c>
      <c r="D156" s="665" t="s">
        <v>2922</v>
      </c>
      <c r="E156" s="665" t="s">
        <v>2924</v>
      </c>
      <c r="F156" s="668"/>
      <c r="G156" s="668"/>
      <c r="H156" s="681">
        <v>0</v>
      </c>
      <c r="I156" s="668">
        <v>1</v>
      </c>
      <c r="J156" s="668">
        <v>138.47999999999999</v>
      </c>
      <c r="K156" s="681">
        <v>1</v>
      </c>
      <c r="L156" s="668">
        <v>1</v>
      </c>
      <c r="M156" s="669">
        <v>138.47999999999999</v>
      </c>
    </row>
    <row r="157" spans="1:13" ht="14.4" customHeight="1" x14ac:dyDescent="0.3">
      <c r="A157" s="664" t="s">
        <v>561</v>
      </c>
      <c r="B157" s="665" t="s">
        <v>2925</v>
      </c>
      <c r="C157" s="665" t="s">
        <v>1946</v>
      </c>
      <c r="D157" s="665" t="s">
        <v>1725</v>
      </c>
      <c r="E157" s="665" t="s">
        <v>2927</v>
      </c>
      <c r="F157" s="668"/>
      <c r="G157" s="668"/>
      <c r="H157" s="681">
        <v>0</v>
      </c>
      <c r="I157" s="668">
        <v>1</v>
      </c>
      <c r="J157" s="668">
        <v>1895.77</v>
      </c>
      <c r="K157" s="681">
        <v>1</v>
      </c>
      <c r="L157" s="668">
        <v>1</v>
      </c>
      <c r="M157" s="669">
        <v>1895.77</v>
      </c>
    </row>
    <row r="158" spans="1:13" ht="14.4" customHeight="1" x14ac:dyDescent="0.3">
      <c r="A158" s="664" t="s">
        <v>561</v>
      </c>
      <c r="B158" s="665" t="s">
        <v>2925</v>
      </c>
      <c r="C158" s="665" t="s">
        <v>1944</v>
      </c>
      <c r="D158" s="665" t="s">
        <v>1691</v>
      </c>
      <c r="E158" s="665" t="s">
        <v>2928</v>
      </c>
      <c r="F158" s="668"/>
      <c r="G158" s="668"/>
      <c r="H158" s="681">
        <v>0</v>
      </c>
      <c r="I158" s="668">
        <v>158</v>
      </c>
      <c r="J158" s="668">
        <v>47632.218641791944</v>
      </c>
      <c r="K158" s="681">
        <v>1</v>
      </c>
      <c r="L158" s="668">
        <v>158</v>
      </c>
      <c r="M158" s="669">
        <v>47632.218641791944</v>
      </c>
    </row>
    <row r="159" spans="1:13" ht="14.4" customHeight="1" x14ac:dyDescent="0.3">
      <c r="A159" s="664" t="s">
        <v>561</v>
      </c>
      <c r="B159" s="665" t="s">
        <v>2925</v>
      </c>
      <c r="C159" s="665" t="s">
        <v>1945</v>
      </c>
      <c r="D159" s="665" t="s">
        <v>1691</v>
      </c>
      <c r="E159" s="665" t="s">
        <v>2929</v>
      </c>
      <c r="F159" s="668"/>
      <c r="G159" s="668"/>
      <c r="H159" s="681">
        <v>0</v>
      </c>
      <c r="I159" s="668">
        <v>42</v>
      </c>
      <c r="J159" s="668">
        <v>26487.720991474969</v>
      </c>
      <c r="K159" s="681">
        <v>1</v>
      </c>
      <c r="L159" s="668">
        <v>42</v>
      </c>
      <c r="M159" s="669">
        <v>26487.720991474969</v>
      </c>
    </row>
    <row r="160" spans="1:13" ht="14.4" customHeight="1" x14ac:dyDescent="0.3">
      <c r="A160" s="664" t="s">
        <v>561</v>
      </c>
      <c r="B160" s="665" t="s">
        <v>2925</v>
      </c>
      <c r="C160" s="665" t="s">
        <v>1939</v>
      </c>
      <c r="D160" s="665" t="s">
        <v>1691</v>
      </c>
      <c r="E160" s="665" t="s">
        <v>2931</v>
      </c>
      <c r="F160" s="668"/>
      <c r="G160" s="668"/>
      <c r="H160" s="681">
        <v>0</v>
      </c>
      <c r="I160" s="668">
        <v>85</v>
      </c>
      <c r="J160" s="668">
        <v>34760.736936869442</v>
      </c>
      <c r="K160" s="681">
        <v>1</v>
      </c>
      <c r="L160" s="668">
        <v>85</v>
      </c>
      <c r="M160" s="669">
        <v>34760.736936869442</v>
      </c>
    </row>
    <row r="161" spans="1:13" ht="14.4" customHeight="1" x14ac:dyDescent="0.3">
      <c r="A161" s="664" t="s">
        <v>561</v>
      </c>
      <c r="B161" s="665" t="s">
        <v>2925</v>
      </c>
      <c r="C161" s="665" t="s">
        <v>1851</v>
      </c>
      <c r="D161" s="665" t="s">
        <v>1691</v>
      </c>
      <c r="E161" s="665" t="s">
        <v>2928</v>
      </c>
      <c r="F161" s="668"/>
      <c r="G161" s="668"/>
      <c r="H161" s="681">
        <v>0</v>
      </c>
      <c r="I161" s="668">
        <v>20</v>
      </c>
      <c r="J161" s="668">
        <v>6029.3940590355005</v>
      </c>
      <c r="K161" s="681">
        <v>1</v>
      </c>
      <c r="L161" s="668">
        <v>20</v>
      </c>
      <c r="M161" s="669">
        <v>6029.3940590355005</v>
      </c>
    </row>
    <row r="162" spans="1:13" ht="14.4" customHeight="1" x14ac:dyDescent="0.3">
      <c r="A162" s="664" t="s">
        <v>561</v>
      </c>
      <c r="B162" s="665" t="s">
        <v>2925</v>
      </c>
      <c r="C162" s="665" t="s">
        <v>1690</v>
      </c>
      <c r="D162" s="665" t="s">
        <v>1691</v>
      </c>
      <c r="E162" s="665" t="s">
        <v>2932</v>
      </c>
      <c r="F162" s="668"/>
      <c r="G162" s="668"/>
      <c r="H162" s="681">
        <v>0</v>
      </c>
      <c r="I162" s="668">
        <v>4</v>
      </c>
      <c r="J162" s="668">
        <v>2884.8</v>
      </c>
      <c r="K162" s="681">
        <v>1</v>
      </c>
      <c r="L162" s="668">
        <v>4</v>
      </c>
      <c r="M162" s="669">
        <v>2884.8</v>
      </c>
    </row>
    <row r="163" spans="1:13" ht="14.4" customHeight="1" x14ac:dyDescent="0.3">
      <c r="A163" s="664" t="s">
        <v>561</v>
      </c>
      <c r="B163" s="665" t="s">
        <v>2925</v>
      </c>
      <c r="C163" s="665" t="s">
        <v>1724</v>
      </c>
      <c r="D163" s="665" t="s">
        <v>1725</v>
      </c>
      <c r="E163" s="665" t="s">
        <v>2933</v>
      </c>
      <c r="F163" s="668"/>
      <c r="G163" s="668"/>
      <c r="H163" s="681">
        <v>0</v>
      </c>
      <c r="I163" s="668">
        <v>1</v>
      </c>
      <c r="J163" s="668">
        <v>1501.02</v>
      </c>
      <c r="K163" s="681">
        <v>1</v>
      </c>
      <c r="L163" s="668">
        <v>1</v>
      </c>
      <c r="M163" s="669">
        <v>1501.02</v>
      </c>
    </row>
    <row r="164" spans="1:13" ht="14.4" customHeight="1" x14ac:dyDescent="0.3">
      <c r="A164" s="664" t="s">
        <v>561</v>
      </c>
      <c r="B164" s="665" t="s">
        <v>2934</v>
      </c>
      <c r="C164" s="665" t="s">
        <v>1914</v>
      </c>
      <c r="D164" s="665" t="s">
        <v>2935</v>
      </c>
      <c r="E164" s="665" t="s">
        <v>2936</v>
      </c>
      <c r="F164" s="668"/>
      <c r="G164" s="668"/>
      <c r="H164" s="681">
        <v>0</v>
      </c>
      <c r="I164" s="668">
        <v>1</v>
      </c>
      <c r="J164" s="668">
        <v>70.040000000000049</v>
      </c>
      <c r="K164" s="681">
        <v>1</v>
      </c>
      <c r="L164" s="668">
        <v>1</v>
      </c>
      <c r="M164" s="669">
        <v>70.040000000000049</v>
      </c>
    </row>
    <row r="165" spans="1:13" ht="14.4" customHeight="1" x14ac:dyDescent="0.3">
      <c r="A165" s="664" t="s">
        <v>561</v>
      </c>
      <c r="B165" s="665" t="s">
        <v>2934</v>
      </c>
      <c r="C165" s="665" t="s">
        <v>1935</v>
      </c>
      <c r="D165" s="665" t="s">
        <v>2935</v>
      </c>
      <c r="E165" s="665" t="s">
        <v>2937</v>
      </c>
      <c r="F165" s="668"/>
      <c r="G165" s="668"/>
      <c r="H165" s="681">
        <v>0</v>
      </c>
      <c r="I165" s="668">
        <v>5</v>
      </c>
      <c r="J165" s="668">
        <v>700.45</v>
      </c>
      <c r="K165" s="681">
        <v>1</v>
      </c>
      <c r="L165" s="668">
        <v>5</v>
      </c>
      <c r="M165" s="669">
        <v>700.45</v>
      </c>
    </row>
    <row r="166" spans="1:13" ht="14.4" customHeight="1" x14ac:dyDescent="0.3">
      <c r="A166" s="664" t="s">
        <v>561</v>
      </c>
      <c r="B166" s="665" t="s">
        <v>3132</v>
      </c>
      <c r="C166" s="665" t="s">
        <v>2597</v>
      </c>
      <c r="D166" s="665" t="s">
        <v>3133</v>
      </c>
      <c r="E166" s="665" t="s">
        <v>3134</v>
      </c>
      <c r="F166" s="668"/>
      <c r="G166" s="668"/>
      <c r="H166" s="681">
        <v>0</v>
      </c>
      <c r="I166" s="668">
        <v>1</v>
      </c>
      <c r="J166" s="668">
        <v>1576.9999999999991</v>
      </c>
      <c r="K166" s="681">
        <v>1</v>
      </c>
      <c r="L166" s="668">
        <v>1</v>
      </c>
      <c r="M166" s="669">
        <v>1576.9999999999991</v>
      </c>
    </row>
    <row r="167" spans="1:13" ht="14.4" customHeight="1" x14ac:dyDescent="0.3">
      <c r="A167" s="664" t="s">
        <v>561</v>
      </c>
      <c r="B167" s="665" t="s">
        <v>3135</v>
      </c>
      <c r="C167" s="665" t="s">
        <v>2588</v>
      </c>
      <c r="D167" s="665" t="s">
        <v>3136</v>
      </c>
      <c r="E167" s="665" t="s">
        <v>3137</v>
      </c>
      <c r="F167" s="668"/>
      <c r="G167" s="668"/>
      <c r="H167" s="681">
        <v>0</v>
      </c>
      <c r="I167" s="668">
        <v>1</v>
      </c>
      <c r="J167" s="668">
        <v>15448.389555560652</v>
      </c>
      <c r="K167" s="681">
        <v>1</v>
      </c>
      <c r="L167" s="668">
        <v>1</v>
      </c>
      <c r="M167" s="669">
        <v>15448.389555560652</v>
      </c>
    </row>
    <row r="168" spans="1:13" ht="14.4" customHeight="1" x14ac:dyDescent="0.3">
      <c r="A168" s="664" t="s">
        <v>561</v>
      </c>
      <c r="B168" s="665" t="s">
        <v>3135</v>
      </c>
      <c r="C168" s="665" t="s">
        <v>2600</v>
      </c>
      <c r="D168" s="665" t="s">
        <v>3136</v>
      </c>
      <c r="E168" s="665" t="s">
        <v>3138</v>
      </c>
      <c r="F168" s="668"/>
      <c r="G168" s="668"/>
      <c r="H168" s="681">
        <v>0</v>
      </c>
      <c r="I168" s="668">
        <v>3</v>
      </c>
      <c r="J168" s="668">
        <v>98405.734285714294</v>
      </c>
      <c r="K168" s="681">
        <v>1</v>
      </c>
      <c r="L168" s="668">
        <v>3</v>
      </c>
      <c r="M168" s="669">
        <v>98405.734285714294</v>
      </c>
    </row>
    <row r="169" spans="1:13" ht="14.4" customHeight="1" x14ac:dyDescent="0.3">
      <c r="A169" s="664" t="s">
        <v>561</v>
      </c>
      <c r="B169" s="665" t="s">
        <v>2941</v>
      </c>
      <c r="C169" s="665" t="s">
        <v>1773</v>
      </c>
      <c r="D169" s="665" t="s">
        <v>1663</v>
      </c>
      <c r="E169" s="665" t="s">
        <v>2942</v>
      </c>
      <c r="F169" s="668"/>
      <c r="G169" s="668"/>
      <c r="H169" s="681">
        <v>0</v>
      </c>
      <c r="I169" s="668">
        <v>269</v>
      </c>
      <c r="J169" s="668">
        <v>34682.99160297741</v>
      </c>
      <c r="K169" s="681">
        <v>1</v>
      </c>
      <c r="L169" s="668">
        <v>269</v>
      </c>
      <c r="M169" s="669">
        <v>34682.99160297741</v>
      </c>
    </row>
    <row r="170" spans="1:13" ht="14.4" customHeight="1" x14ac:dyDescent="0.3">
      <c r="A170" s="664" t="s">
        <v>561</v>
      </c>
      <c r="B170" s="665" t="s">
        <v>2941</v>
      </c>
      <c r="C170" s="665" t="s">
        <v>1662</v>
      </c>
      <c r="D170" s="665" t="s">
        <v>1663</v>
      </c>
      <c r="E170" s="665" t="s">
        <v>2943</v>
      </c>
      <c r="F170" s="668"/>
      <c r="G170" s="668"/>
      <c r="H170" s="681">
        <v>0</v>
      </c>
      <c r="I170" s="668">
        <v>2</v>
      </c>
      <c r="J170" s="668">
        <v>90.38000000000001</v>
      </c>
      <c r="K170" s="681">
        <v>1</v>
      </c>
      <c r="L170" s="668">
        <v>2</v>
      </c>
      <c r="M170" s="669">
        <v>90.38000000000001</v>
      </c>
    </row>
    <row r="171" spans="1:13" ht="14.4" customHeight="1" x14ac:dyDescent="0.3">
      <c r="A171" s="664" t="s">
        <v>561</v>
      </c>
      <c r="B171" s="665" t="s">
        <v>2941</v>
      </c>
      <c r="C171" s="665" t="s">
        <v>1666</v>
      </c>
      <c r="D171" s="665" t="s">
        <v>1663</v>
      </c>
      <c r="E171" s="665" t="s">
        <v>2944</v>
      </c>
      <c r="F171" s="668"/>
      <c r="G171" s="668"/>
      <c r="H171" s="681">
        <v>0</v>
      </c>
      <c r="I171" s="668">
        <v>2</v>
      </c>
      <c r="J171" s="668">
        <v>180.75949437584754</v>
      </c>
      <c r="K171" s="681">
        <v>1</v>
      </c>
      <c r="L171" s="668">
        <v>2</v>
      </c>
      <c r="M171" s="669">
        <v>180.75949437584754</v>
      </c>
    </row>
    <row r="172" spans="1:13" ht="14.4" customHeight="1" x14ac:dyDescent="0.3">
      <c r="A172" s="664" t="s">
        <v>561</v>
      </c>
      <c r="B172" s="665" t="s">
        <v>2952</v>
      </c>
      <c r="C172" s="665" t="s">
        <v>1698</v>
      </c>
      <c r="D172" s="665" t="s">
        <v>1699</v>
      </c>
      <c r="E172" s="665" t="s">
        <v>2954</v>
      </c>
      <c r="F172" s="668"/>
      <c r="G172" s="668"/>
      <c r="H172" s="681">
        <v>0</v>
      </c>
      <c r="I172" s="668">
        <v>4</v>
      </c>
      <c r="J172" s="668">
        <v>195.28020676196033</v>
      </c>
      <c r="K172" s="681">
        <v>1</v>
      </c>
      <c r="L172" s="668">
        <v>4</v>
      </c>
      <c r="M172" s="669">
        <v>195.28020676196033</v>
      </c>
    </row>
    <row r="173" spans="1:13" ht="14.4" customHeight="1" x14ac:dyDescent="0.3">
      <c r="A173" s="664" t="s">
        <v>561</v>
      </c>
      <c r="B173" s="665" t="s">
        <v>2967</v>
      </c>
      <c r="C173" s="665" t="s">
        <v>1716</v>
      </c>
      <c r="D173" s="665" t="s">
        <v>2968</v>
      </c>
      <c r="E173" s="665" t="s">
        <v>2972</v>
      </c>
      <c r="F173" s="668"/>
      <c r="G173" s="668"/>
      <c r="H173" s="681">
        <v>0</v>
      </c>
      <c r="I173" s="668">
        <v>1</v>
      </c>
      <c r="J173" s="668">
        <v>36.179999999999993</v>
      </c>
      <c r="K173" s="681">
        <v>1</v>
      </c>
      <c r="L173" s="668">
        <v>1</v>
      </c>
      <c r="M173" s="669">
        <v>36.179999999999993</v>
      </c>
    </row>
    <row r="174" spans="1:13" ht="14.4" customHeight="1" x14ac:dyDescent="0.3">
      <c r="A174" s="664" t="s">
        <v>561</v>
      </c>
      <c r="B174" s="665" t="s">
        <v>3005</v>
      </c>
      <c r="C174" s="665" t="s">
        <v>2577</v>
      </c>
      <c r="D174" s="665" t="s">
        <v>1659</v>
      </c>
      <c r="E174" s="665" t="s">
        <v>3139</v>
      </c>
      <c r="F174" s="668"/>
      <c r="G174" s="668"/>
      <c r="H174" s="681">
        <v>0</v>
      </c>
      <c r="I174" s="668">
        <v>2</v>
      </c>
      <c r="J174" s="668">
        <v>286.94</v>
      </c>
      <c r="K174" s="681">
        <v>1</v>
      </c>
      <c r="L174" s="668">
        <v>2</v>
      </c>
      <c r="M174" s="669">
        <v>286.94</v>
      </c>
    </row>
    <row r="175" spans="1:13" ht="14.4" customHeight="1" x14ac:dyDescent="0.3">
      <c r="A175" s="664" t="s">
        <v>561</v>
      </c>
      <c r="B175" s="665" t="s">
        <v>3005</v>
      </c>
      <c r="C175" s="665" t="s">
        <v>1658</v>
      </c>
      <c r="D175" s="665" t="s">
        <v>1659</v>
      </c>
      <c r="E175" s="665" t="s">
        <v>3008</v>
      </c>
      <c r="F175" s="668"/>
      <c r="G175" s="668"/>
      <c r="H175" s="681">
        <v>0</v>
      </c>
      <c r="I175" s="668">
        <v>12</v>
      </c>
      <c r="J175" s="668">
        <v>417</v>
      </c>
      <c r="K175" s="681">
        <v>1</v>
      </c>
      <c r="L175" s="668">
        <v>12</v>
      </c>
      <c r="M175" s="669">
        <v>417</v>
      </c>
    </row>
    <row r="176" spans="1:13" ht="14.4" customHeight="1" x14ac:dyDescent="0.3">
      <c r="A176" s="664" t="s">
        <v>561</v>
      </c>
      <c r="B176" s="665" t="s">
        <v>3005</v>
      </c>
      <c r="C176" s="665" t="s">
        <v>1859</v>
      </c>
      <c r="D176" s="665" t="s">
        <v>1659</v>
      </c>
      <c r="E176" s="665" t="s">
        <v>3009</v>
      </c>
      <c r="F176" s="668"/>
      <c r="G176" s="668"/>
      <c r="H176" s="681">
        <v>0</v>
      </c>
      <c r="I176" s="668">
        <v>2</v>
      </c>
      <c r="J176" s="668">
        <v>128.19999999999996</v>
      </c>
      <c r="K176" s="681">
        <v>1</v>
      </c>
      <c r="L176" s="668">
        <v>2</v>
      </c>
      <c r="M176" s="669">
        <v>128.19999999999996</v>
      </c>
    </row>
    <row r="177" spans="1:13" ht="14.4" customHeight="1" x14ac:dyDescent="0.3">
      <c r="A177" s="664" t="s">
        <v>561</v>
      </c>
      <c r="B177" s="665" t="s">
        <v>3005</v>
      </c>
      <c r="C177" s="665" t="s">
        <v>2574</v>
      </c>
      <c r="D177" s="665" t="s">
        <v>1659</v>
      </c>
      <c r="E177" s="665" t="s">
        <v>3140</v>
      </c>
      <c r="F177" s="668"/>
      <c r="G177" s="668"/>
      <c r="H177" s="681">
        <v>0</v>
      </c>
      <c r="I177" s="668">
        <v>2</v>
      </c>
      <c r="J177" s="668">
        <v>343.34</v>
      </c>
      <c r="K177" s="681">
        <v>1</v>
      </c>
      <c r="L177" s="668">
        <v>2</v>
      </c>
      <c r="M177" s="669">
        <v>343.34</v>
      </c>
    </row>
    <row r="178" spans="1:13" ht="14.4" customHeight="1" x14ac:dyDescent="0.3">
      <c r="A178" s="664" t="s">
        <v>561</v>
      </c>
      <c r="B178" s="665" t="s">
        <v>3010</v>
      </c>
      <c r="C178" s="665" t="s">
        <v>1879</v>
      </c>
      <c r="D178" s="665" t="s">
        <v>3011</v>
      </c>
      <c r="E178" s="665" t="s">
        <v>3012</v>
      </c>
      <c r="F178" s="668"/>
      <c r="G178" s="668"/>
      <c r="H178" s="681">
        <v>0</v>
      </c>
      <c r="I178" s="668">
        <v>1</v>
      </c>
      <c r="J178" s="668">
        <v>129.80000000000001</v>
      </c>
      <c r="K178" s="681">
        <v>1</v>
      </c>
      <c r="L178" s="668">
        <v>1</v>
      </c>
      <c r="M178" s="669">
        <v>129.80000000000001</v>
      </c>
    </row>
    <row r="179" spans="1:13" ht="14.4" customHeight="1" x14ac:dyDescent="0.3">
      <c r="A179" s="664" t="s">
        <v>561</v>
      </c>
      <c r="B179" s="665" t="s">
        <v>3010</v>
      </c>
      <c r="C179" s="665" t="s">
        <v>2603</v>
      </c>
      <c r="D179" s="665" t="s">
        <v>2604</v>
      </c>
      <c r="E179" s="665" t="s">
        <v>3141</v>
      </c>
      <c r="F179" s="668"/>
      <c r="G179" s="668"/>
      <c r="H179" s="681">
        <v>0</v>
      </c>
      <c r="I179" s="668">
        <v>1</v>
      </c>
      <c r="J179" s="668">
        <v>113.05000000000003</v>
      </c>
      <c r="K179" s="681">
        <v>1</v>
      </c>
      <c r="L179" s="668">
        <v>1</v>
      </c>
      <c r="M179" s="669">
        <v>113.05000000000003</v>
      </c>
    </row>
    <row r="180" spans="1:13" ht="14.4" customHeight="1" x14ac:dyDescent="0.3">
      <c r="A180" s="664" t="s">
        <v>561</v>
      </c>
      <c r="B180" s="665" t="s">
        <v>3010</v>
      </c>
      <c r="C180" s="665" t="s">
        <v>2594</v>
      </c>
      <c r="D180" s="665" t="s">
        <v>2595</v>
      </c>
      <c r="E180" s="665" t="s">
        <v>3142</v>
      </c>
      <c r="F180" s="668"/>
      <c r="G180" s="668"/>
      <c r="H180" s="681">
        <v>0</v>
      </c>
      <c r="I180" s="668">
        <v>3</v>
      </c>
      <c r="J180" s="668">
        <v>280.22993298784195</v>
      </c>
      <c r="K180" s="681">
        <v>1</v>
      </c>
      <c r="L180" s="668">
        <v>3</v>
      </c>
      <c r="M180" s="669">
        <v>280.22993298784195</v>
      </c>
    </row>
    <row r="181" spans="1:13" ht="14.4" customHeight="1" x14ac:dyDescent="0.3">
      <c r="A181" s="664" t="s">
        <v>561</v>
      </c>
      <c r="B181" s="665" t="s">
        <v>3010</v>
      </c>
      <c r="C181" s="665" t="s">
        <v>2591</v>
      </c>
      <c r="D181" s="665" t="s">
        <v>2592</v>
      </c>
      <c r="E181" s="665" t="s">
        <v>3143</v>
      </c>
      <c r="F181" s="668"/>
      <c r="G181" s="668"/>
      <c r="H181" s="681">
        <v>0</v>
      </c>
      <c r="I181" s="668">
        <v>3</v>
      </c>
      <c r="J181" s="668">
        <v>147.06909714088562</v>
      </c>
      <c r="K181" s="681">
        <v>1</v>
      </c>
      <c r="L181" s="668">
        <v>3</v>
      </c>
      <c r="M181" s="669">
        <v>147.06909714088562</v>
      </c>
    </row>
    <row r="182" spans="1:13" ht="14.4" customHeight="1" x14ac:dyDescent="0.3">
      <c r="A182" s="664" t="s">
        <v>561</v>
      </c>
      <c r="B182" s="665" t="s">
        <v>3010</v>
      </c>
      <c r="C182" s="665" t="s">
        <v>1955</v>
      </c>
      <c r="D182" s="665" t="s">
        <v>1956</v>
      </c>
      <c r="E182" s="665" t="s">
        <v>3013</v>
      </c>
      <c r="F182" s="668"/>
      <c r="G182" s="668"/>
      <c r="H182" s="681">
        <v>0</v>
      </c>
      <c r="I182" s="668">
        <v>7</v>
      </c>
      <c r="J182" s="668">
        <v>441.76974279476326</v>
      </c>
      <c r="K182" s="681">
        <v>1</v>
      </c>
      <c r="L182" s="668">
        <v>7</v>
      </c>
      <c r="M182" s="669">
        <v>441.76974279476326</v>
      </c>
    </row>
    <row r="183" spans="1:13" ht="14.4" customHeight="1" x14ac:dyDescent="0.3">
      <c r="A183" s="664" t="s">
        <v>561</v>
      </c>
      <c r="B183" s="665" t="s">
        <v>3010</v>
      </c>
      <c r="C183" s="665" t="s">
        <v>1815</v>
      </c>
      <c r="D183" s="665" t="s">
        <v>3011</v>
      </c>
      <c r="E183" s="665" t="s">
        <v>3014</v>
      </c>
      <c r="F183" s="668"/>
      <c r="G183" s="668"/>
      <c r="H183" s="681">
        <v>0</v>
      </c>
      <c r="I183" s="668">
        <v>1</v>
      </c>
      <c r="J183" s="668">
        <v>61.53</v>
      </c>
      <c r="K183" s="681">
        <v>1</v>
      </c>
      <c r="L183" s="668">
        <v>1</v>
      </c>
      <c r="M183" s="669">
        <v>61.53</v>
      </c>
    </row>
    <row r="184" spans="1:13" ht="14.4" customHeight="1" x14ac:dyDescent="0.3">
      <c r="A184" s="664" t="s">
        <v>561</v>
      </c>
      <c r="B184" s="665" t="s">
        <v>3144</v>
      </c>
      <c r="C184" s="665" t="s">
        <v>2689</v>
      </c>
      <c r="D184" s="665" t="s">
        <v>3145</v>
      </c>
      <c r="E184" s="665" t="s">
        <v>3146</v>
      </c>
      <c r="F184" s="668"/>
      <c r="G184" s="668"/>
      <c r="H184" s="681">
        <v>0</v>
      </c>
      <c r="I184" s="668">
        <v>2.9999999999999996</v>
      </c>
      <c r="J184" s="668">
        <v>37035.569999999992</v>
      </c>
      <c r="K184" s="681">
        <v>1</v>
      </c>
      <c r="L184" s="668">
        <v>2.9999999999999996</v>
      </c>
      <c r="M184" s="669">
        <v>37035.569999999992</v>
      </c>
    </row>
    <row r="185" spans="1:13" ht="14.4" customHeight="1" x14ac:dyDescent="0.3">
      <c r="A185" s="664" t="s">
        <v>561</v>
      </c>
      <c r="B185" s="665" t="s">
        <v>3016</v>
      </c>
      <c r="C185" s="665" t="s">
        <v>2120</v>
      </c>
      <c r="D185" s="665" t="s">
        <v>2121</v>
      </c>
      <c r="E185" s="665" t="s">
        <v>3017</v>
      </c>
      <c r="F185" s="668"/>
      <c r="G185" s="668"/>
      <c r="H185" s="681">
        <v>0</v>
      </c>
      <c r="I185" s="668">
        <v>3</v>
      </c>
      <c r="J185" s="668">
        <v>1233.8699999999999</v>
      </c>
      <c r="K185" s="681">
        <v>1</v>
      </c>
      <c r="L185" s="668">
        <v>3</v>
      </c>
      <c r="M185" s="669">
        <v>1233.8699999999999</v>
      </c>
    </row>
    <row r="186" spans="1:13" ht="14.4" customHeight="1" x14ac:dyDescent="0.3">
      <c r="A186" s="664" t="s">
        <v>561</v>
      </c>
      <c r="B186" s="665" t="s">
        <v>3018</v>
      </c>
      <c r="C186" s="665" t="s">
        <v>2050</v>
      </c>
      <c r="D186" s="665" t="s">
        <v>3019</v>
      </c>
      <c r="E186" s="665" t="s">
        <v>3020</v>
      </c>
      <c r="F186" s="668"/>
      <c r="G186" s="668"/>
      <c r="H186" s="681">
        <v>0</v>
      </c>
      <c r="I186" s="668">
        <v>20</v>
      </c>
      <c r="J186" s="668">
        <v>701.8</v>
      </c>
      <c r="K186" s="681">
        <v>1</v>
      </c>
      <c r="L186" s="668">
        <v>20</v>
      </c>
      <c r="M186" s="669">
        <v>701.8</v>
      </c>
    </row>
    <row r="187" spans="1:13" ht="14.4" customHeight="1" x14ac:dyDescent="0.3">
      <c r="A187" s="664" t="s">
        <v>561</v>
      </c>
      <c r="B187" s="665" t="s">
        <v>3021</v>
      </c>
      <c r="C187" s="665" t="s">
        <v>2098</v>
      </c>
      <c r="D187" s="665" t="s">
        <v>3022</v>
      </c>
      <c r="E187" s="665" t="s">
        <v>3023</v>
      </c>
      <c r="F187" s="668">
        <v>7.2999999999999989</v>
      </c>
      <c r="G187" s="668">
        <v>3359.5330000000004</v>
      </c>
      <c r="H187" s="681">
        <v>1</v>
      </c>
      <c r="I187" s="668"/>
      <c r="J187" s="668"/>
      <c r="K187" s="681">
        <v>0</v>
      </c>
      <c r="L187" s="668">
        <v>7.2999999999999989</v>
      </c>
      <c r="M187" s="669">
        <v>3359.5330000000004</v>
      </c>
    </row>
    <row r="188" spans="1:13" ht="14.4" customHeight="1" x14ac:dyDescent="0.3">
      <c r="A188" s="664" t="s">
        <v>561</v>
      </c>
      <c r="B188" s="665" t="s">
        <v>3021</v>
      </c>
      <c r="C188" s="665" t="s">
        <v>2027</v>
      </c>
      <c r="D188" s="665" t="s">
        <v>2028</v>
      </c>
      <c r="E188" s="665" t="s">
        <v>3024</v>
      </c>
      <c r="F188" s="668"/>
      <c r="G188" s="668"/>
      <c r="H188" s="681">
        <v>0</v>
      </c>
      <c r="I188" s="668">
        <v>107</v>
      </c>
      <c r="J188" s="668">
        <v>2165.6600000000003</v>
      </c>
      <c r="K188" s="681">
        <v>1</v>
      </c>
      <c r="L188" s="668">
        <v>107</v>
      </c>
      <c r="M188" s="669">
        <v>2165.6600000000003</v>
      </c>
    </row>
    <row r="189" spans="1:13" ht="14.4" customHeight="1" x14ac:dyDescent="0.3">
      <c r="A189" s="664" t="s">
        <v>561</v>
      </c>
      <c r="B189" s="665" t="s">
        <v>3025</v>
      </c>
      <c r="C189" s="665" t="s">
        <v>1932</v>
      </c>
      <c r="D189" s="665" t="s">
        <v>1933</v>
      </c>
      <c r="E189" s="665" t="s">
        <v>3027</v>
      </c>
      <c r="F189" s="668"/>
      <c r="G189" s="668"/>
      <c r="H189" s="681">
        <v>0</v>
      </c>
      <c r="I189" s="668">
        <v>1</v>
      </c>
      <c r="J189" s="668">
        <v>169.04</v>
      </c>
      <c r="K189" s="681">
        <v>1</v>
      </c>
      <c r="L189" s="668">
        <v>1</v>
      </c>
      <c r="M189" s="669">
        <v>169.04</v>
      </c>
    </row>
    <row r="190" spans="1:13" ht="14.4" customHeight="1" x14ac:dyDescent="0.3">
      <c r="A190" s="664" t="s">
        <v>561</v>
      </c>
      <c r="B190" s="665" t="s">
        <v>3025</v>
      </c>
      <c r="C190" s="665" t="s">
        <v>2046</v>
      </c>
      <c r="D190" s="665" t="s">
        <v>3028</v>
      </c>
      <c r="E190" s="665" t="s">
        <v>3029</v>
      </c>
      <c r="F190" s="668"/>
      <c r="G190" s="668"/>
      <c r="H190" s="681">
        <v>0</v>
      </c>
      <c r="I190" s="668">
        <v>20.2</v>
      </c>
      <c r="J190" s="668">
        <v>2625.0819999999999</v>
      </c>
      <c r="K190" s="681">
        <v>1</v>
      </c>
      <c r="L190" s="668">
        <v>20.2</v>
      </c>
      <c r="M190" s="669">
        <v>2625.0819999999999</v>
      </c>
    </row>
    <row r="191" spans="1:13" ht="14.4" customHeight="1" x14ac:dyDescent="0.3">
      <c r="A191" s="664" t="s">
        <v>561</v>
      </c>
      <c r="B191" s="665" t="s">
        <v>3147</v>
      </c>
      <c r="C191" s="665" t="s">
        <v>2086</v>
      </c>
      <c r="D191" s="665" t="s">
        <v>3148</v>
      </c>
      <c r="E191" s="665" t="s">
        <v>3149</v>
      </c>
      <c r="F191" s="668"/>
      <c r="G191" s="668"/>
      <c r="H191" s="681">
        <v>0</v>
      </c>
      <c r="I191" s="668">
        <v>5.2</v>
      </c>
      <c r="J191" s="668">
        <v>2402.4</v>
      </c>
      <c r="K191" s="681">
        <v>1</v>
      </c>
      <c r="L191" s="668">
        <v>5.2</v>
      </c>
      <c r="M191" s="669">
        <v>2402.4</v>
      </c>
    </row>
    <row r="192" spans="1:13" ht="14.4" customHeight="1" x14ac:dyDescent="0.3">
      <c r="A192" s="664" t="s">
        <v>561</v>
      </c>
      <c r="B192" s="665" t="s">
        <v>3030</v>
      </c>
      <c r="C192" s="665" t="s">
        <v>2089</v>
      </c>
      <c r="D192" s="665" t="s">
        <v>3031</v>
      </c>
      <c r="E192" s="665" t="s">
        <v>3032</v>
      </c>
      <c r="F192" s="668">
        <v>15.599999999999998</v>
      </c>
      <c r="G192" s="668">
        <v>2670.9539999999997</v>
      </c>
      <c r="H192" s="681">
        <v>1</v>
      </c>
      <c r="I192" s="668"/>
      <c r="J192" s="668"/>
      <c r="K192" s="681">
        <v>0</v>
      </c>
      <c r="L192" s="668">
        <v>15.599999999999998</v>
      </c>
      <c r="M192" s="669">
        <v>2670.9539999999997</v>
      </c>
    </row>
    <row r="193" spans="1:13" ht="14.4" customHeight="1" x14ac:dyDescent="0.3">
      <c r="A193" s="664" t="s">
        <v>561</v>
      </c>
      <c r="B193" s="665" t="s">
        <v>3030</v>
      </c>
      <c r="C193" s="665" t="s">
        <v>2126</v>
      </c>
      <c r="D193" s="665" t="s">
        <v>2127</v>
      </c>
      <c r="E193" s="665" t="s">
        <v>3033</v>
      </c>
      <c r="F193" s="668">
        <v>3</v>
      </c>
      <c r="G193" s="668">
        <v>792</v>
      </c>
      <c r="H193" s="681">
        <v>1</v>
      </c>
      <c r="I193" s="668"/>
      <c r="J193" s="668"/>
      <c r="K193" s="681">
        <v>0</v>
      </c>
      <c r="L193" s="668">
        <v>3</v>
      </c>
      <c r="M193" s="669">
        <v>792</v>
      </c>
    </row>
    <row r="194" spans="1:13" ht="14.4" customHeight="1" x14ac:dyDescent="0.3">
      <c r="A194" s="664" t="s">
        <v>561</v>
      </c>
      <c r="B194" s="665" t="s">
        <v>3037</v>
      </c>
      <c r="C194" s="665" t="s">
        <v>2167</v>
      </c>
      <c r="D194" s="665" t="s">
        <v>3038</v>
      </c>
      <c r="E194" s="665" t="s">
        <v>3032</v>
      </c>
      <c r="F194" s="668"/>
      <c r="G194" s="668"/>
      <c r="H194" s="681">
        <v>0</v>
      </c>
      <c r="I194" s="668">
        <v>20.2</v>
      </c>
      <c r="J194" s="668">
        <v>18953.66</v>
      </c>
      <c r="K194" s="681">
        <v>1</v>
      </c>
      <c r="L194" s="668">
        <v>20.2</v>
      </c>
      <c r="M194" s="669">
        <v>18953.66</v>
      </c>
    </row>
    <row r="195" spans="1:13" ht="14.4" customHeight="1" x14ac:dyDescent="0.3">
      <c r="A195" s="664" t="s">
        <v>561</v>
      </c>
      <c r="B195" s="665" t="s">
        <v>3150</v>
      </c>
      <c r="C195" s="665" t="s">
        <v>2095</v>
      </c>
      <c r="D195" s="665" t="s">
        <v>2096</v>
      </c>
      <c r="E195" s="665" t="s">
        <v>3059</v>
      </c>
      <c r="F195" s="668"/>
      <c r="G195" s="668"/>
      <c r="H195" s="681">
        <v>0</v>
      </c>
      <c r="I195" s="668">
        <v>6</v>
      </c>
      <c r="J195" s="668">
        <v>853.9799999999999</v>
      </c>
      <c r="K195" s="681">
        <v>1</v>
      </c>
      <c r="L195" s="668">
        <v>6</v>
      </c>
      <c r="M195" s="669">
        <v>853.9799999999999</v>
      </c>
    </row>
    <row r="196" spans="1:13" ht="14.4" customHeight="1" x14ac:dyDescent="0.3">
      <c r="A196" s="664" t="s">
        <v>561</v>
      </c>
      <c r="B196" s="665" t="s">
        <v>3039</v>
      </c>
      <c r="C196" s="665" t="s">
        <v>2159</v>
      </c>
      <c r="D196" s="665" t="s">
        <v>3040</v>
      </c>
      <c r="E196" s="665" t="s">
        <v>3041</v>
      </c>
      <c r="F196" s="668"/>
      <c r="G196" s="668"/>
      <c r="H196" s="681">
        <v>0</v>
      </c>
      <c r="I196" s="668">
        <v>2</v>
      </c>
      <c r="J196" s="668">
        <v>105.76000180946146</v>
      </c>
      <c r="K196" s="681">
        <v>1</v>
      </c>
      <c r="L196" s="668">
        <v>2</v>
      </c>
      <c r="M196" s="669">
        <v>105.76000180946146</v>
      </c>
    </row>
    <row r="197" spans="1:13" ht="14.4" customHeight="1" x14ac:dyDescent="0.3">
      <c r="A197" s="664" t="s">
        <v>561</v>
      </c>
      <c r="B197" s="665" t="s">
        <v>3042</v>
      </c>
      <c r="C197" s="665" t="s">
        <v>2111</v>
      </c>
      <c r="D197" s="665" t="s">
        <v>3043</v>
      </c>
      <c r="E197" s="665" t="s">
        <v>3044</v>
      </c>
      <c r="F197" s="668"/>
      <c r="G197" s="668"/>
      <c r="H197" s="681">
        <v>0</v>
      </c>
      <c r="I197" s="668">
        <v>1</v>
      </c>
      <c r="J197" s="668">
        <v>264</v>
      </c>
      <c r="K197" s="681">
        <v>1</v>
      </c>
      <c r="L197" s="668">
        <v>1</v>
      </c>
      <c r="M197" s="669">
        <v>264</v>
      </c>
    </row>
    <row r="198" spans="1:13" ht="14.4" customHeight="1" x14ac:dyDescent="0.3">
      <c r="A198" s="664" t="s">
        <v>561</v>
      </c>
      <c r="B198" s="665" t="s">
        <v>3045</v>
      </c>
      <c r="C198" s="665" t="s">
        <v>2673</v>
      </c>
      <c r="D198" s="665" t="s">
        <v>3151</v>
      </c>
      <c r="E198" s="665" t="s">
        <v>3152</v>
      </c>
      <c r="F198" s="668">
        <v>1.85</v>
      </c>
      <c r="G198" s="668">
        <v>1171.1794</v>
      </c>
      <c r="H198" s="681">
        <v>1</v>
      </c>
      <c r="I198" s="668"/>
      <c r="J198" s="668"/>
      <c r="K198" s="681">
        <v>0</v>
      </c>
      <c r="L198" s="668">
        <v>1.85</v>
      </c>
      <c r="M198" s="669">
        <v>1171.1794</v>
      </c>
    </row>
    <row r="199" spans="1:13" ht="14.4" customHeight="1" x14ac:dyDescent="0.3">
      <c r="A199" s="664" t="s">
        <v>561</v>
      </c>
      <c r="B199" s="665" t="s">
        <v>3045</v>
      </c>
      <c r="C199" s="665" t="s">
        <v>2015</v>
      </c>
      <c r="D199" s="665" t="s">
        <v>2016</v>
      </c>
      <c r="E199" s="665" t="s">
        <v>3048</v>
      </c>
      <c r="F199" s="668"/>
      <c r="G199" s="668"/>
      <c r="H199" s="681">
        <v>0</v>
      </c>
      <c r="I199" s="668">
        <v>2</v>
      </c>
      <c r="J199" s="668">
        <v>115.9806274315232</v>
      </c>
      <c r="K199" s="681">
        <v>1</v>
      </c>
      <c r="L199" s="668">
        <v>2</v>
      </c>
      <c r="M199" s="669">
        <v>115.9806274315232</v>
      </c>
    </row>
    <row r="200" spans="1:13" ht="14.4" customHeight="1" x14ac:dyDescent="0.3">
      <c r="A200" s="664" t="s">
        <v>561</v>
      </c>
      <c r="B200" s="665" t="s">
        <v>3051</v>
      </c>
      <c r="C200" s="665" t="s">
        <v>2123</v>
      </c>
      <c r="D200" s="665" t="s">
        <v>2124</v>
      </c>
      <c r="E200" s="665" t="s">
        <v>3052</v>
      </c>
      <c r="F200" s="668">
        <v>6</v>
      </c>
      <c r="G200" s="668">
        <v>2478.1019999999999</v>
      </c>
      <c r="H200" s="681">
        <v>1</v>
      </c>
      <c r="I200" s="668"/>
      <c r="J200" s="668"/>
      <c r="K200" s="681">
        <v>0</v>
      </c>
      <c r="L200" s="668">
        <v>6</v>
      </c>
      <c r="M200" s="669">
        <v>2478.1019999999999</v>
      </c>
    </row>
    <row r="201" spans="1:13" ht="14.4" customHeight="1" x14ac:dyDescent="0.3">
      <c r="A201" s="664" t="s">
        <v>561</v>
      </c>
      <c r="B201" s="665" t="s">
        <v>3054</v>
      </c>
      <c r="C201" s="665" t="s">
        <v>2151</v>
      </c>
      <c r="D201" s="665" t="s">
        <v>3055</v>
      </c>
      <c r="E201" s="665" t="s">
        <v>3056</v>
      </c>
      <c r="F201" s="668"/>
      <c r="G201" s="668"/>
      <c r="H201" s="681">
        <v>0</v>
      </c>
      <c r="I201" s="668">
        <v>5</v>
      </c>
      <c r="J201" s="668">
        <v>1634.7983671670534</v>
      </c>
      <c r="K201" s="681">
        <v>1</v>
      </c>
      <c r="L201" s="668">
        <v>5</v>
      </c>
      <c r="M201" s="669">
        <v>1634.7983671670534</v>
      </c>
    </row>
    <row r="202" spans="1:13" ht="14.4" customHeight="1" x14ac:dyDescent="0.3">
      <c r="A202" s="664" t="s">
        <v>561</v>
      </c>
      <c r="B202" s="665" t="s">
        <v>3057</v>
      </c>
      <c r="C202" s="665" t="s">
        <v>2162</v>
      </c>
      <c r="D202" s="665" t="s">
        <v>3058</v>
      </c>
      <c r="E202" s="665" t="s">
        <v>3059</v>
      </c>
      <c r="F202" s="668"/>
      <c r="G202" s="668"/>
      <c r="H202" s="681">
        <v>0</v>
      </c>
      <c r="I202" s="668">
        <v>16</v>
      </c>
      <c r="J202" s="668">
        <v>554.55999999999995</v>
      </c>
      <c r="K202" s="681">
        <v>1</v>
      </c>
      <c r="L202" s="668">
        <v>16</v>
      </c>
      <c r="M202" s="669">
        <v>554.55999999999995</v>
      </c>
    </row>
    <row r="203" spans="1:13" ht="14.4" customHeight="1" x14ac:dyDescent="0.3">
      <c r="A203" s="664" t="s">
        <v>561</v>
      </c>
      <c r="B203" s="665" t="s">
        <v>3057</v>
      </c>
      <c r="C203" s="665" t="s">
        <v>2164</v>
      </c>
      <c r="D203" s="665" t="s">
        <v>3058</v>
      </c>
      <c r="E203" s="665" t="s">
        <v>3060</v>
      </c>
      <c r="F203" s="668"/>
      <c r="G203" s="668"/>
      <c r="H203" s="681">
        <v>0</v>
      </c>
      <c r="I203" s="668">
        <v>111</v>
      </c>
      <c r="J203" s="668">
        <v>6127.9892944499106</v>
      </c>
      <c r="K203" s="681">
        <v>1</v>
      </c>
      <c r="L203" s="668">
        <v>111</v>
      </c>
      <c r="M203" s="669">
        <v>6127.9892944499106</v>
      </c>
    </row>
    <row r="204" spans="1:13" ht="14.4" customHeight="1" x14ac:dyDescent="0.3">
      <c r="A204" s="664" t="s">
        <v>561</v>
      </c>
      <c r="B204" s="665" t="s">
        <v>3153</v>
      </c>
      <c r="C204" s="665" t="s">
        <v>2034</v>
      </c>
      <c r="D204" s="665" t="s">
        <v>3154</v>
      </c>
      <c r="E204" s="665" t="s">
        <v>3155</v>
      </c>
      <c r="F204" s="668"/>
      <c r="G204" s="668"/>
      <c r="H204" s="681">
        <v>0</v>
      </c>
      <c r="I204" s="668">
        <v>3</v>
      </c>
      <c r="J204" s="668">
        <v>1796.52</v>
      </c>
      <c r="K204" s="681">
        <v>1</v>
      </c>
      <c r="L204" s="668">
        <v>3</v>
      </c>
      <c r="M204" s="669">
        <v>1796.52</v>
      </c>
    </row>
    <row r="205" spans="1:13" ht="14.4" customHeight="1" x14ac:dyDescent="0.3">
      <c r="A205" s="664" t="s">
        <v>561</v>
      </c>
      <c r="B205" s="665" t="s">
        <v>3061</v>
      </c>
      <c r="C205" s="665" t="s">
        <v>2155</v>
      </c>
      <c r="D205" s="665" t="s">
        <v>3062</v>
      </c>
      <c r="E205" s="665" t="s">
        <v>3063</v>
      </c>
      <c r="F205" s="668"/>
      <c r="G205" s="668"/>
      <c r="H205" s="681">
        <v>0</v>
      </c>
      <c r="I205" s="668">
        <v>47</v>
      </c>
      <c r="J205" s="668">
        <v>1357.83</v>
      </c>
      <c r="K205" s="681">
        <v>1</v>
      </c>
      <c r="L205" s="668">
        <v>47</v>
      </c>
      <c r="M205" s="669">
        <v>1357.83</v>
      </c>
    </row>
    <row r="206" spans="1:13" ht="14.4" customHeight="1" x14ac:dyDescent="0.3">
      <c r="A206" s="664" t="s">
        <v>561</v>
      </c>
      <c r="B206" s="665" t="s">
        <v>3156</v>
      </c>
      <c r="C206" s="665" t="s">
        <v>2092</v>
      </c>
      <c r="D206" s="665" t="s">
        <v>3157</v>
      </c>
      <c r="E206" s="665" t="s">
        <v>3158</v>
      </c>
      <c r="F206" s="668"/>
      <c r="G206" s="668"/>
      <c r="H206" s="681">
        <v>0</v>
      </c>
      <c r="I206" s="668">
        <v>2.4</v>
      </c>
      <c r="J206" s="668">
        <v>6072</v>
      </c>
      <c r="K206" s="681">
        <v>1</v>
      </c>
      <c r="L206" s="668">
        <v>2.4</v>
      </c>
      <c r="M206" s="669">
        <v>6072</v>
      </c>
    </row>
    <row r="207" spans="1:13" ht="14.4" customHeight="1" x14ac:dyDescent="0.3">
      <c r="A207" s="664" t="s">
        <v>561</v>
      </c>
      <c r="B207" s="665" t="s">
        <v>3064</v>
      </c>
      <c r="C207" s="665" t="s">
        <v>2193</v>
      </c>
      <c r="D207" s="665" t="s">
        <v>3065</v>
      </c>
      <c r="E207" s="665" t="s">
        <v>3052</v>
      </c>
      <c r="F207" s="668"/>
      <c r="G207" s="668"/>
      <c r="H207" s="681">
        <v>0</v>
      </c>
      <c r="I207" s="668">
        <v>16.899999999999999</v>
      </c>
      <c r="J207" s="668">
        <v>2695.5499999999997</v>
      </c>
      <c r="K207" s="681">
        <v>1</v>
      </c>
      <c r="L207" s="668">
        <v>16.899999999999999</v>
      </c>
      <c r="M207" s="669">
        <v>2695.5499999999997</v>
      </c>
    </row>
    <row r="208" spans="1:13" ht="14.4" customHeight="1" x14ac:dyDescent="0.3">
      <c r="A208" s="664" t="s">
        <v>561</v>
      </c>
      <c r="B208" s="665" t="s">
        <v>3064</v>
      </c>
      <c r="C208" s="665" t="s">
        <v>2699</v>
      </c>
      <c r="D208" s="665" t="s">
        <v>3065</v>
      </c>
      <c r="E208" s="665" t="s">
        <v>3159</v>
      </c>
      <c r="F208" s="668"/>
      <c r="G208" s="668"/>
      <c r="H208" s="681">
        <v>0</v>
      </c>
      <c r="I208" s="668">
        <v>0.79999999999999993</v>
      </c>
      <c r="J208" s="668">
        <v>246.39999999999998</v>
      </c>
      <c r="K208" s="681">
        <v>1</v>
      </c>
      <c r="L208" s="668">
        <v>0.79999999999999993</v>
      </c>
      <c r="M208" s="669">
        <v>246.39999999999998</v>
      </c>
    </row>
    <row r="209" spans="1:13" ht="14.4" customHeight="1" x14ac:dyDescent="0.3">
      <c r="A209" s="664" t="s">
        <v>561</v>
      </c>
      <c r="B209" s="665" t="s">
        <v>3069</v>
      </c>
      <c r="C209" s="665" t="s">
        <v>2199</v>
      </c>
      <c r="D209" s="665" t="s">
        <v>3070</v>
      </c>
      <c r="E209" s="665" t="s">
        <v>3071</v>
      </c>
      <c r="F209" s="668"/>
      <c r="G209" s="668"/>
      <c r="H209" s="681">
        <v>0</v>
      </c>
      <c r="I209" s="668">
        <v>12</v>
      </c>
      <c r="J209" s="668">
        <v>5921.52</v>
      </c>
      <c r="K209" s="681">
        <v>1</v>
      </c>
      <c r="L209" s="668">
        <v>12</v>
      </c>
      <c r="M209" s="669">
        <v>5921.52</v>
      </c>
    </row>
    <row r="210" spans="1:13" ht="14.4" customHeight="1" x14ac:dyDescent="0.3">
      <c r="A210" s="664" t="s">
        <v>561</v>
      </c>
      <c r="B210" s="665" t="s">
        <v>3069</v>
      </c>
      <c r="C210" s="665" t="s">
        <v>2693</v>
      </c>
      <c r="D210" s="665" t="s">
        <v>3160</v>
      </c>
      <c r="E210" s="665" t="s">
        <v>3071</v>
      </c>
      <c r="F210" s="668">
        <v>11</v>
      </c>
      <c r="G210" s="668">
        <v>31077.863093977063</v>
      </c>
      <c r="H210" s="681">
        <v>1</v>
      </c>
      <c r="I210" s="668"/>
      <c r="J210" s="668"/>
      <c r="K210" s="681">
        <v>0</v>
      </c>
      <c r="L210" s="668">
        <v>11</v>
      </c>
      <c r="M210" s="669">
        <v>31077.863093977063</v>
      </c>
    </row>
    <row r="211" spans="1:13" ht="14.4" customHeight="1" x14ac:dyDescent="0.3">
      <c r="A211" s="664" t="s">
        <v>561</v>
      </c>
      <c r="B211" s="665" t="s">
        <v>3075</v>
      </c>
      <c r="C211" s="665" t="s">
        <v>1891</v>
      </c>
      <c r="D211" s="665" t="s">
        <v>1892</v>
      </c>
      <c r="E211" s="665" t="s">
        <v>3076</v>
      </c>
      <c r="F211" s="668"/>
      <c r="G211" s="668"/>
      <c r="H211" s="681">
        <v>0</v>
      </c>
      <c r="I211" s="668">
        <v>19</v>
      </c>
      <c r="J211" s="668">
        <v>5717.9419981416595</v>
      </c>
      <c r="K211" s="681">
        <v>1</v>
      </c>
      <c r="L211" s="668">
        <v>19</v>
      </c>
      <c r="M211" s="669">
        <v>5717.9419981416595</v>
      </c>
    </row>
    <row r="212" spans="1:13" ht="14.4" customHeight="1" x14ac:dyDescent="0.3">
      <c r="A212" s="664" t="s">
        <v>561</v>
      </c>
      <c r="B212" s="665" t="s">
        <v>3080</v>
      </c>
      <c r="C212" s="665" t="s">
        <v>2584</v>
      </c>
      <c r="D212" s="665" t="s">
        <v>3081</v>
      </c>
      <c r="E212" s="665" t="s">
        <v>3161</v>
      </c>
      <c r="F212" s="668"/>
      <c r="G212" s="668"/>
      <c r="H212" s="681">
        <v>0</v>
      </c>
      <c r="I212" s="668">
        <v>38</v>
      </c>
      <c r="J212" s="668">
        <v>26214.600000000006</v>
      </c>
      <c r="K212" s="681">
        <v>1</v>
      </c>
      <c r="L212" s="668">
        <v>38</v>
      </c>
      <c r="M212" s="669">
        <v>26214.600000000006</v>
      </c>
    </row>
    <row r="213" spans="1:13" ht="14.4" customHeight="1" x14ac:dyDescent="0.3">
      <c r="A213" s="664" t="s">
        <v>561</v>
      </c>
      <c r="B213" s="665" t="s">
        <v>3080</v>
      </c>
      <c r="C213" s="665" t="s">
        <v>1873</v>
      </c>
      <c r="D213" s="665" t="s">
        <v>3081</v>
      </c>
      <c r="E213" s="665" t="s">
        <v>3082</v>
      </c>
      <c r="F213" s="668"/>
      <c r="G213" s="668"/>
      <c r="H213" s="681">
        <v>0</v>
      </c>
      <c r="I213" s="668">
        <v>238</v>
      </c>
      <c r="J213" s="668">
        <v>36859.37228022192</v>
      </c>
      <c r="K213" s="681">
        <v>1</v>
      </c>
      <c r="L213" s="668">
        <v>238</v>
      </c>
      <c r="M213" s="669">
        <v>36859.37228022192</v>
      </c>
    </row>
    <row r="214" spans="1:13" ht="14.4" customHeight="1" x14ac:dyDescent="0.3">
      <c r="A214" s="664" t="s">
        <v>561</v>
      </c>
      <c r="B214" s="665" t="s">
        <v>3095</v>
      </c>
      <c r="C214" s="665" t="s">
        <v>1966</v>
      </c>
      <c r="D214" s="665" t="s">
        <v>3096</v>
      </c>
      <c r="E214" s="665" t="s">
        <v>3098</v>
      </c>
      <c r="F214" s="668"/>
      <c r="G214" s="668"/>
      <c r="H214" s="681">
        <v>0</v>
      </c>
      <c r="I214" s="668">
        <v>26</v>
      </c>
      <c r="J214" s="668">
        <v>1752.0897331936453</v>
      </c>
      <c r="K214" s="681">
        <v>1</v>
      </c>
      <c r="L214" s="668">
        <v>26</v>
      </c>
      <c r="M214" s="669">
        <v>1752.0897331936453</v>
      </c>
    </row>
    <row r="215" spans="1:13" ht="14.4" customHeight="1" x14ac:dyDescent="0.3">
      <c r="A215" s="664" t="s">
        <v>561</v>
      </c>
      <c r="B215" s="665" t="s">
        <v>3095</v>
      </c>
      <c r="C215" s="665" t="s">
        <v>2612</v>
      </c>
      <c r="D215" s="665" t="s">
        <v>3096</v>
      </c>
      <c r="E215" s="665" t="s">
        <v>3162</v>
      </c>
      <c r="F215" s="668"/>
      <c r="G215" s="668"/>
      <c r="H215" s="681">
        <v>0</v>
      </c>
      <c r="I215" s="668">
        <v>48</v>
      </c>
      <c r="J215" s="668">
        <v>5755.85294731254</v>
      </c>
      <c r="K215" s="681">
        <v>1</v>
      </c>
      <c r="L215" s="668">
        <v>48</v>
      </c>
      <c r="M215" s="669">
        <v>5755.85294731254</v>
      </c>
    </row>
    <row r="216" spans="1:13" ht="14.4" customHeight="1" x14ac:dyDescent="0.3">
      <c r="A216" s="664" t="s">
        <v>561</v>
      </c>
      <c r="B216" s="665" t="s">
        <v>3095</v>
      </c>
      <c r="C216" s="665" t="s">
        <v>569</v>
      </c>
      <c r="D216" s="665" t="s">
        <v>570</v>
      </c>
      <c r="E216" s="665" t="s">
        <v>3100</v>
      </c>
      <c r="F216" s="668">
        <v>23</v>
      </c>
      <c r="G216" s="668">
        <v>2199.9500000000003</v>
      </c>
      <c r="H216" s="681">
        <v>1</v>
      </c>
      <c r="I216" s="668"/>
      <c r="J216" s="668"/>
      <c r="K216" s="681">
        <v>0</v>
      </c>
      <c r="L216" s="668">
        <v>23</v>
      </c>
      <c r="M216" s="669">
        <v>2199.9500000000003</v>
      </c>
    </row>
    <row r="217" spans="1:13" ht="14.4" customHeight="1" x14ac:dyDescent="0.3">
      <c r="A217" s="664" t="s">
        <v>561</v>
      </c>
      <c r="B217" s="665" t="s">
        <v>3095</v>
      </c>
      <c r="C217" s="665" t="s">
        <v>600</v>
      </c>
      <c r="D217" s="665" t="s">
        <v>3101</v>
      </c>
      <c r="E217" s="665" t="s">
        <v>3100</v>
      </c>
      <c r="F217" s="668">
        <v>50</v>
      </c>
      <c r="G217" s="668">
        <v>6386.4607697347274</v>
      </c>
      <c r="H217" s="681">
        <v>1</v>
      </c>
      <c r="I217" s="668"/>
      <c r="J217" s="668"/>
      <c r="K217" s="681">
        <v>0</v>
      </c>
      <c r="L217" s="668">
        <v>50</v>
      </c>
      <c r="M217" s="669">
        <v>6386.4607697347274</v>
      </c>
    </row>
    <row r="218" spans="1:13" ht="14.4" customHeight="1" x14ac:dyDescent="0.3">
      <c r="A218" s="664" t="s">
        <v>561</v>
      </c>
      <c r="B218" s="665" t="s">
        <v>3095</v>
      </c>
      <c r="C218" s="665" t="s">
        <v>2240</v>
      </c>
      <c r="D218" s="665" t="s">
        <v>570</v>
      </c>
      <c r="E218" s="665" t="s">
        <v>3163</v>
      </c>
      <c r="F218" s="668">
        <v>116</v>
      </c>
      <c r="G218" s="668">
        <v>11907.399018546901</v>
      </c>
      <c r="H218" s="681">
        <v>0.56038605907495886</v>
      </c>
      <c r="I218" s="668">
        <v>91</v>
      </c>
      <c r="J218" s="668">
        <v>9341.1649414536332</v>
      </c>
      <c r="K218" s="681">
        <v>0.43961394092504114</v>
      </c>
      <c r="L218" s="668">
        <v>207</v>
      </c>
      <c r="M218" s="669">
        <v>21248.563960000534</v>
      </c>
    </row>
    <row r="219" spans="1:13" ht="14.4" customHeight="1" x14ac:dyDescent="0.3">
      <c r="A219" s="664" t="s">
        <v>561</v>
      </c>
      <c r="B219" s="665" t="s">
        <v>3102</v>
      </c>
      <c r="C219" s="665" t="s">
        <v>1862</v>
      </c>
      <c r="D219" s="665" t="s">
        <v>1863</v>
      </c>
      <c r="E219" s="665" t="s">
        <v>2992</v>
      </c>
      <c r="F219" s="668"/>
      <c r="G219" s="668"/>
      <c r="H219" s="681">
        <v>0</v>
      </c>
      <c r="I219" s="668">
        <v>3</v>
      </c>
      <c r="J219" s="668">
        <v>81.980000000000018</v>
      </c>
      <c r="K219" s="681">
        <v>1</v>
      </c>
      <c r="L219" s="668">
        <v>3</v>
      </c>
      <c r="M219" s="669">
        <v>81.980000000000018</v>
      </c>
    </row>
    <row r="220" spans="1:13" ht="14.4" customHeight="1" x14ac:dyDescent="0.3">
      <c r="A220" s="664" t="s">
        <v>561</v>
      </c>
      <c r="B220" s="665" t="s">
        <v>3108</v>
      </c>
      <c r="C220" s="665" t="s">
        <v>1842</v>
      </c>
      <c r="D220" s="665" t="s">
        <v>3109</v>
      </c>
      <c r="E220" s="665" t="s">
        <v>2955</v>
      </c>
      <c r="F220" s="668"/>
      <c r="G220" s="668"/>
      <c r="H220" s="681">
        <v>0</v>
      </c>
      <c r="I220" s="668">
        <v>1</v>
      </c>
      <c r="J220" s="668">
        <v>71.17</v>
      </c>
      <c r="K220" s="681">
        <v>1</v>
      </c>
      <c r="L220" s="668">
        <v>1</v>
      </c>
      <c r="M220" s="669">
        <v>71.17</v>
      </c>
    </row>
    <row r="221" spans="1:13" ht="14.4" customHeight="1" x14ac:dyDescent="0.3">
      <c r="A221" s="664" t="s">
        <v>561</v>
      </c>
      <c r="B221" s="665" t="s">
        <v>3110</v>
      </c>
      <c r="C221" s="665" t="s">
        <v>1805</v>
      </c>
      <c r="D221" s="665" t="s">
        <v>1806</v>
      </c>
      <c r="E221" s="665" t="s">
        <v>3111</v>
      </c>
      <c r="F221" s="668"/>
      <c r="G221" s="668"/>
      <c r="H221" s="681">
        <v>0</v>
      </c>
      <c r="I221" s="668">
        <v>1</v>
      </c>
      <c r="J221" s="668">
        <v>50.169999999999995</v>
      </c>
      <c r="K221" s="681">
        <v>1</v>
      </c>
      <c r="L221" s="668">
        <v>1</v>
      </c>
      <c r="M221" s="669">
        <v>50.169999999999995</v>
      </c>
    </row>
    <row r="222" spans="1:13" ht="14.4" customHeight="1" x14ac:dyDescent="0.3">
      <c r="A222" s="664" t="s">
        <v>561</v>
      </c>
      <c r="B222" s="665" t="s">
        <v>3110</v>
      </c>
      <c r="C222" s="665" t="s">
        <v>1720</v>
      </c>
      <c r="D222" s="665" t="s">
        <v>3112</v>
      </c>
      <c r="E222" s="665" t="s">
        <v>3113</v>
      </c>
      <c r="F222" s="668"/>
      <c r="G222" s="668"/>
      <c r="H222" s="681">
        <v>0</v>
      </c>
      <c r="I222" s="668">
        <v>23</v>
      </c>
      <c r="J222" s="668">
        <v>1836.3875841114952</v>
      </c>
      <c r="K222" s="681">
        <v>1</v>
      </c>
      <c r="L222" s="668">
        <v>23</v>
      </c>
      <c r="M222" s="669">
        <v>1836.3875841114952</v>
      </c>
    </row>
    <row r="223" spans="1:13" ht="14.4" customHeight="1" x14ac:dyDescent="0.3">
      <c r="A223" s="664" t="s">
        <v>561</v>
      </c>
      <c r="B223" s="665" t="s">
        <v>3164</v>
      </c>
      <c r="C223" s="665" t="s">
        <v>2609</v>
      </c>
      <c r="D223" s="665" t="s">
        <v>3165</v>
      </c>
      <c r="E223" s="665" t="s">
        <v>3166</v>
      </c>
      <c r="F223" s="668"/>
      <c r="G223" s="668"/>
      <c r="H223" s="681">
        <v>0</v>
      </c>
      <c r="I223" s="668">
        <v>1</v>
      </c>
      <c r="J223" s="668">
        <v>517.54</v>
      </c>
      <c r="K223" s="681">
        <v>1</v>
      </c>
      <c r="L223" s="668">
        <v>1</v>
      </c>
      <c r="M223" s="669">
        <v>517.54</v>
      </c>
    </row>
    <row r="224" spans="1:13" ht="14.4" customHeight="1" x14ac:dyDescent="0.3">
      <c r="A224" s="664" t="s">
        <v>561</v>
      </c>
      <c r="B224" s="665" t="s">
        <v>3119</v>
      </c>
      <c r="C224" s="665" t="s">
        <v>2571</v>
      </c>
      <c r="D224" s="665" t="s">
        <v>1729</v>
      </c>
      <c r="E224" s="665" t="s">
        <v>3167</v>
      </c>
      <c r="F224" s="668"/>
      <c r="G224" s="668"/>
      <c r="H224" s="681">
        <v>0</v>
      </c>
      <c r="I224" s="668">
        <v>4</v>
      </c>
      <c r="J224" s="668">
        <v>303.68</v>
      </c>
      <c r="K224" s="681">
        <v>1</v>
      </c>
      <c r="L224" s="668">
        <v>4</v>
      </c>
      <c r="M224" s="669">
        <v>303.68</v>
      </c>
    </row>
    <row r="225" spans="1:13" ht="14.4" customHeight="1" x14ac:dyDescent="0.3">
      <c r="A225" s="664" t="s">
        <v>561</v>
      </c>
      <c r="B225" s="665" t="s">
        <v>3121</v>
      </c>
      <c r="C225" s="665" t="s">
        <v>2656</v>
      </c>
      <c r="D225" s="665" t="s">
        <v>2657</v>
      </c>
      <c r="E225" s="665" t="s">
        <v>2001</v>
      </c>
      <c r="F225" s="668"/>
      <c r="G225" s="668"/>
      <c r="H225" s="681">
        <v>0</v>
      </c>
      <c r="I225" s="668">
        <v>2</v>
      </c>
      <c r="J225" s="668">
        <v>285.99980362627656</v>
      </c>
      <c r="K225" s="681">
        <v>1</v>
      </c>
      <c r="L225" s="668">
        <v>2</v>
      </c>
      <c r="M225" s="669">
        <v>285.99980362627656</v>
      </c>
    </row>
    <row r="226" spans="1:13" ht="14.4" customHeight="1" x14ac:dyDescent="0.3">
      <c r="A226" s="664" t="s">
        <v>561</v>
      </c>
      <c r="B226" s="665" t="s">
        <v>3121</v>
      </c>
      <c r="C226" s="665" t="s">
        <v>2658</v>
      </c>
      <c r="D226" s="665" t="s">
        <v>2659</v>
      </c>
      <c r="E226" s="665" t="s">
        <v>2001</v>
      </c>
      <c r="F226" s="668"/>
      <c r="G226" s="668"/>
      <c r="H226" s="681">
        <v>0</v>
      </c>
      <c r="I226" s="668">
        <v>2</v>
      </c>
      <c r="J226" s="668">
        <v>285.99980362627656</v>
      </c>
      <c r="K226" s="681">
        <v>1</v>
      </c>
      <c r="L226" s="668">
        <v>2</v>
      </c>
      <c r="M226" s="669">
        <v>285.99980362627656</v>
      </c>
    </row>
    <row r="227" spans="1:13" ht="14.4" customHeight="1" x14ac:dyDescent="0.3">
      <c r="A227" s="664" t="s">
        <v>561</v>
      </c>
      <c r="B227" s="665" t="s">
        <v>3121</v>
      </c>
      <c r="C227" s="665" t="s">
        <v>1993</v>
      </c>
      <c r="D227" s="665" t="s">
        <v>1994</v>
      </c>
      <c r="E227" s="665" t="s">
        <v>3122</v>
      </c>
      <c r="F227" s="668"/>
      <c r="G227" s="668"/>
      <c r="H227" s="681">
        <v>0</v>
      </c>
      <c r="I227" s="668">
        <v>2</v>
      </c>
      <c r="J227" s="668">
        <v>397.77841256074248</v>
      </c>
      <c r="K227" s="681">
        <v>1</v>
      </c>
      <c r="L227" s="668">
        <v>2</v>
      </c>
      <c r="M227" s="669">
        <v>397.77841256074248</v>
      </c>
    </row>
    <row r="228" spans="1:13" ht="14.4" customHeight="1" x14ac:dyDescent="0.3">
      <c r="A228" s="664" t="s">
        <v>561</v>
      </c>
      <c r="B228" s="665" t="s">
        <v>3121</v>
      </c>
      <c r="C228" s="665" t="s">
        <v>1977</v>
      </c>
      <c r="D228" s="665" t="s">
        <v>1978</v>
      </c>
      <c r="E228" s="665" t="s">
        <v>1979</v>
      </c>
      <c r="F228" s="668"/>
      <c r="G228" s="668"/>
      <c r="H228" s="681">
        <v>0</v>
      </c>
      <c r="I228" s="668">
        <v>6</v>
      </c>
      <c r="J228" s="668">
        <v>245.52</v>
      </c>
      <c r="K228" s="681">
        <v>1</v>
      </c>
      <c r="L228" s="668">
        <v>6</v>
      </c>
      <c r="M228" s="669">
        <v>245.52</v>
      </c>
    </row>
    <row r="229" spans="1:13" ht="14.4" customHeight="1" x14ac:dyDescent="0.3">
      <c r="A229" s="664" t="s">
        <v>561</v>
      </c>
      <c r="B229" s="665" t="s">
        <v>3121</v>
      </c>
      <c r="C229" s="665" t="s">
        <v>2620</v>
      </c>
      <c r="D229" s="665" t="s">
        <v>2621</v>
      </c>
      <c r="E229" s="665" t="s">
        <v>1979</v>
      </c>
      <c r="F229" s="668"/>
      <c r="G229" s="668"/>
      <c r="H229" s="681">
        <v>0</v>
      </c>
      <c r="I229" s="668">
        <v>18</v>
      </c>
      <c r="J229" s="668">
        <v>736.56</v>
      </c>
      <c r="K229" s="681">
        <v>1</v>
      </c>
      <c r="L229" s="668">
        <v>18</v>
      </c>
      <c r="M229" s="669">
        <v>736.56</v>
      </c>
    </row>
    <row r="230" spans="1:13" ht="14.4" customHeight="1" x14ac:dyDescent="0.3">
      <c r="A230" s="664" t="s">
        <v>561</v>
      </c>
      <c r="B230" s="665" t="s">
        <v>3121</v>
      </c>
      <c r="C230" s="665" t="s">
        <v>1981</v>
      </c>
      <c r="D230" s="665" t="s">
        <v>3123</v>
      </c>
      <c r="E230" s="665" t="s">
        <v>1979</v>
      </c>
      <c r="F230" s="668"/>
      <c r="G230" s="668"/>
      <c r="H230" s="681">
        <v>0</v>
      </c>
      <c r="I230" s="668">
        <v>6</v>
      </c>
      <c r="J230" s="668">
        <v>247.07999999999998</v>
      </c>
      <c r="K230" s="681">
        <v>1</v>
      </c>
      <c r="L230" s="668">
        <v>6</v>
      </c>
      <c r="M230" s="669">
        <v>247.07999999999998</v>
      </c>
    </row>
    <row r="231" spans="1:13" ht="14.4" customHeight="1" x14ac:dyDescent="0.3">
      <c r="A231" s="664" t="s">
        <v>561</v>
      </c>
      <c r="B231" s="665" t="s">
        <v>3121</v>
      </c>
      <c r="C231" s="665" t="s">
        <v>1984</v>
      </c>
      <c r="D231" s="665" t="s">
        <v>3124</v>
      </c>
      <c r="E231" s="665" t="s">
        <v>1979</v>
      </c>
      <c r="F231" s="668"/>
      <c r="G231" s="668"/>
      <c r="H231" s="681">
        <v>0</v>
      </c>
      <c r="I231" s="668">
        <v>10</v>
      </c>
      <c r="J231" s="668">
        <v>411.79997002893521</v>
      </c>
      <c r="K231" s="681">
        <v>1</v>
      </c>
      <c r="L231" s="668">
        <v>10</v>
      </c>
      <c r="M231" s="669">
        <v>411.79997002893521</v>
      </c>
    </row>
    <row r="232" spans="1:13" ht="14.4" customHeight="1" x14ac:dyDescent="0.3">
      <c r="A232" s="664" t="s">
        <v>561</v>
      </c>
      <c r="B232" s="665" t="s">
        <v>3121</v>
      </c>
      <c r="C232" s="665" t="s">
        <v>2630</v>
      </c>
      <c r="D232" s="665" t="s">
        <v>3168</v>
      </c>
      <c r="E232" s="665" t="s">
        <v>2628</v>
      </c>
      <c r="F232" s="668"/>
      <c r="G232" s="668"/>
      <c r="H232" s="681">
        <v>0</v>
      </c>
      <c r="I232" s="668">
        <v>43</v>
      </c>
      <c r="J232" s="668">
        <v>7070.4743749999998</v>
      </c>
      <c r="K232" s="681">
        <v>1</v>
      </c>
      <c r="L232" s="668">
        <v>43</v>
      </c>
      <c r="M232" s="669">
        <v>7070.4743749999998</v>
      </c>
    </row>
    <row r="233" spans="1:13" ht="14.4" customHeight="1" x14ac:dyDescent="0.3">
      <c r="A233" s="664" t="s">
        <v>561</v>
      </c>
      <c r="B233" s="665" t="s">
        <v>3121</v>
      </c>
      <c r="C233" s="665" t="s">
        <v>2626</v>
      </c>
      <c r="D233" s="665" t="s">
        <v>2627</v>
      </c>
      <c r="E233" s="665" t="s">
        <v>2628</v>
      </c>
      <c r="F233" s="668"/>
      <c r="G233" s="668"/>
      <c r="H233" s="681">
        <v>0</v>
      </c>
      <c r="I233" s="668">
        <v>27</v>
      </c>
      <c r="J233" s="668">
        <v>10063.233627322756</v>
      </c>
      <c r="K233" s="681">
        <v>1</v>
      </c>
      <c r="L233" s="668">
        <v>27</v>
      </c>
      <c r="M233" s="669">
        <v>10063.233627322756</v>
      </c>
    </row>
    <row r="234" spans="1:13" ht="14.4" customHeight="1" x14ac:dyDescent="0.3">
      <c r="A234" s="664" t="s">
        <v>561</v>
      </c>
      <c r="B234" s="665" t="s">
        <v>3121</v>
      </c>
      <c r="C234" s="665" t="s">
        <v>2623</v>
      </c>
      <c r="D234" s="665" t="s">
        <v>2624</v>
      </c>
      <c r="E234" s="665" t="s">
        <v>2628</v>
      </c>
      <c r="F234" s="668"/>
      <c r="G234" s="668"/>
      <c r="H234" s="681">
        <v>0</v>
      </c>
      <c r="I234" s="668">
        <v>28</v>
      </c>
      <c r="J234" s="668">
        <v>4381.72</v>
      </c>
      <c r="K234" s="681">
        <v>1</v>
      </c>
      <c r="L234" s="668">
        <v>28</v>
      </c>
      <c r="M234" s="669">
        <v>4381.72</v>
      </c>
    </row>
    <row r="235" spans="1:13" ht="14.4" customHeight="1" x14ac:dyDescent="0.3">
      <c r="A235" s="664" t="s">
        <v>561</v>
      </c>
      <c r="B235" s="665" t="s">
        <v>3121</v>
      </c>
      <c r="C235" s="665" t="s">
        <v>2643</v>
      </c>
      <c r="D235" s="665" t="s">
        <v>2644</v>
      </c>
      <c r="E235" s="665" t="s">
        <v>3169</v>
      </c>
      <c r="F235" s="668"/>
      <c r="G235" s="668"/>
      <c r="H235" s="681">
        <v>0</v>
      </c>
      <c r="I235" s="668">
        <v>7</v>
      </c>
      <c r="J235" s="668">
        <v>783.65000000000009</v>
      </c>
      <c r="K235" s="681">
        <v>1</v>
      </c>
      <c r="L235" s="668">
        <v>7</v>
      </c>
      <c r="M235" s="669">
        <v>783.65000000000009</v>
      </c>
    </row>
    <row r="236" spans="1:13" ht="14.4" customHeight="1" x14ac:dyDescent="0.3">
      <c r="A236" s="664" t="s">
        <v>561</v>
      </c>
      <c r="B236" s="665" t="s">
        <v>3121</v>
      </c>
      <c r="C236" s="665" t="s">
        <v>2633</v>
      </c>
      <c r="D236" s="665" t="s">
        <v>2634</v>
      </c>
      <c r="E236" s="665" t="s">
        <v>3169</v>
      </c>
      <c r="F236" s="668"/>
      <c r="G236" s="668"/>
      <c r="H236" s="681">
        <v>0</v>
      </c>
      <c r="I236" s="668">
        <v>10</v>
      </c>
      <c r="J236" s="668">
        <v>1119.499324922049</v>
      </c>
      <c r="K236" s="681">
        <v>1</v>
      </c>
      <c r="L236" s="668">
        <v>10</v>
      </c>
      <c r="M236" s="669">
        <v>1119.499324922049</v>
      </c>
    </row>
    <row r="237" spans="1:13" ht="14.4" customHeight="1" x14ac:dyDescent="0.3">
      <c r="A237" s="664" t="s">
        <v>561</v>
      </c>
      <c r="B237" s="665" t="s">
        <v>3121</v>
      </c>
      <c r="C237" s="665" t="s">
        <v>2636</v>
      </c>
      <c r="D237" s="665" t="s">
        <v>2637</v>
      </c>
      <c r="E237" s="665" t="s">
        <v>3169</v>
      </c>
      <c r="F237" s="668"/>
      <c r="G237" s="668"/>
      <c r="H237" s="681">
        <v>0</v>
      </c>
      <c r="I237" s="668">
        <v>11</v>
      </c>
      <c r="J237" s="668">
        <v>1231.4492755505705</v>
      </c>
      <c r="K237" s="681">
        <v>1</v>
      </c>
      <c r="L237" s="668">
        <v>11</v>
      </c>
      <c r="M237" s="669">
        <v>1231.4492755505705</v>
      </c>
    </row>
    <row r="238" spans="1:13" ht="14.4" customHeight="1" x14ac:dyDescent="0.3">
      <c r="A238" s="664" t="s">
        <v>561</v>
      </c>
      <c r="B238" s="665" t="s">
        <v>3121</v>
      </c>
      <c r="C238" s="665" t="s">
        <v>2639</v>
      </c>
      <c r="D238" s="665" t="s">
        <v>3170</v>
      </c>
      <c r="E238" s="665" t="s">
        <v>3169</v>
      </c>
      <c r="F238" s="668"/>
      <c r="G238" s="668"/>
      <c r="H238" s="681">
        <v>0</v>
      </c>
      <c r="I238" s="668">
        <v>5</v>
      </c>
      <c r="J238" s="668">
        <v>559.75081827085785</v>
      </c>
      <c r="K238" s="681">
        <v>1</v>
      </c>
      <c r="L238" s="668">
        <v>5</v>
      </c>
      <c r="M238" s="669">
        <v>559.75081827085785</v>
      </c>
    </row>
    <row r="239" spans="1:13" ht="14.4" customHeight="1" x14ac:dyDescent="0.3">
      <c r="A239" s="664" t="s">
        <v>561</v>
      </c>
      <c r="B239" s="665" t="s">
        <v>3121</v>
      </c>
      <c r="C239" s="665" t="s">
        <v>1999</v>
      </c>
      <c r="D239" s="665" t="s">
        <v>2000</v>
      </c>
      <c r="E239" s="665" t="s">
        <v>2001</v>
      </c>
      <c r="F239" s="668"/>
      <c r="G239" s="668"/>
      <c r="H239" s="681">
        <v>0</v>
      </c>
      <c r="I239" s="668">
        <v>5</v>
      </c>
      <c r="J239" s="668">
        <v>818.34976456099264</v>
      </c>
      <c r="K239" s="681">
        <v>1</v>
      </c>
      <c r="L239" s="668">
        <v>5</v>
      </c>
      <c r="M239" s="669">
        <v>818.34976456099264</v>
      </c>
    </row>
    <row r="240" spans="1:13" ht="14.4" customHeight="1" x14ac:dyDescent="0.3">
      <c r="A240" s="664" t="s">
        <v>561</v>
      </c>
      <c r="B240" s="665" t="s">
        <v>3121</v>
      </c>
      <c r="C240" s="665" t="s">
        <v>2645</v>
      </c>
      <c r="D240" s="665" t="s">
        <v>3171</v>
      </c>
      <c r="E240" s="665" t="s">
        <v>2647</v>
      </c>
      <c r="F240" s="668"/>
      <c r="G240" s="668"/>
      <c r="H240" s="681">
        <v>0</v>
      </c>
      <c r="I240" s="668">
        <v>5</v>
      </c>
      <c r="J240" s="668">
        <v>896.29851539367826</v>
      </c>
      <c r="K240" s="681">
        <v>1</v>
      </c>
      <c r="L240" s="668">
        <v>5</v>
      </c>
      <c r="M240" s="669">
        <v>896.29851539367826</v>
      </c>
    </row>
    <row r="241" spans="1:13" ht="14.4" customHeight="1" x14ac:dyDescent="0.3">
      <c r="A241" s="664" t="s">
        <v>561</v>
      </c>
      <c r="B241" s="665" t="s">
        <v>3121</v>
      </c>
      <c r="C241" s="665" t="s">
        <v>2652</v>
      </c>
      <c r="D241" s="665" t="s">
        <v>2653</v>
      </c>
      <c r="E241" s="665" t="s">
        <v>2001</v>
      </c>
      <c r="F241" s="668"/>
      <c r="G241" s="668"/>
      <c r="H241" s="681">
        <v>0</v>
      </c>
      <c r="I241" s="668">
        <v>6</v>
      </c>
      <c r="J241" s="668">
        <v>779.82005731854451</v>
      </c>
      <c r="K241" s="681">
        <v>1</v>
      </c>
      <c r="L241" s="668">
        <v>6</v>
      </c>
      <c r="M241" s="669">
        <v>779.82005731854451</v>
      </c>
    </row>
    <row r="242" spans="1:13" ht="14.4" customHeight="1" x14ac:dyDescent="0.3">
      <c r="A242" s="664" t="s">
        <v>561</v>
      </c>
      <c r="B242" s="665" t="s">
        <v>3121</v>
      </c>
      <c r="C242" s="665" t="s">
        <v>2654</v>
      </c>
      <c r="D242" s="665" t="s">
        <v>2655</v>
      </c>
      <c r="E242" s="665" t="s">
        <v>2001</v>
      </c>
      <c r="F242" s="668"/>
      <c r="G242" s="668"/>
      <c r="H242" s="681">
        <v>0</v>
      </c>
      <c r="I242" s="668">
        <v>3</v>
      </c>
      <c r="J242" s="668">
        <v>389.91</v>
      </c>
      <c r="K242" s="681">
        <v>1</v>
      </c>
      <c r="L242" s="668">
        <v>3</v>
      </c>
      <c r="M242" s="669">
        <v>389.91</v>
      </c>
    </row>
    <row r="243" spans="1:13" ht="14.4" customHeight="1" x14ac:dyDescent="0.3">
      <c r="A243" s="664" t="s">
        <v>561</v>
      </c>
      <c r="B243" s="665" t="s">
        <v>3121</v>
      </c>
      <c r="C243" s="665" t="s">
        <v>2650</v>
      </c>
      <c r="D243" s="665" t="s">
        <v>2651</v>
      </c>
      <c r="E243" s="665" t="s">
        <v>2001</v>
      </c>
      <c r="F243" s="668"/>
      <c r="G243" s="668"/>
      <c r="H243" s="681">
        <v>0</v>
      </c>
      <c r="I243" s="668">
        <v>7</v>
      </c>
      <c r="J243" s="668">
        <v>909.79040726506832</v>
      </c>
      <c r="K243" s="681">
        <v>1</v>
      </c>
      <c r="L243" s="668">
        <v>7</v>
      </c>
      <c r="M243" s="669">
        <v>909.79040726506832</v>
      </c>
    </row>
    <row r="244" spans="1:13" ht="14.4" customHeight="1" x14ac:dyDescent="0.3">
      <c r="A244" s="664" t="s">
        <v>561</v>
      </c>
      <c r="B244" s="665" t="s">
        <v>3121</v>
      </c>
      <c r="C244" s="665" t="s">
        <v>2648</v>
      </c>
      <c r="D244" s="665" t="s">
        <v>2649</v>
      </c>
      <c r="E244" s="665" t="s">
        <v>2001</v>
      </c>
      <c r="F244" s="668"/>
      <c r="G244" s="668"/>
      <c r="H244" s="681">
        <v>0</v>
      </c>
      <c r="I244" s="668">
        <v>10</v>
      </c>
      <c r="J244" s="668">
        <v>1299.7003344538286</v>
      </c>
      <c r="K244" s="681">
        <v>1</v>
      </c>
      <c r="L244" s="668">
        <v>10</v>
      </c>
      <c r="M244" s="669">
        <v>1299.7003344538286</v>
      </c>
    </row>
    <row r="245" spans="1:13" ht="14.4" customHeight="1" x14ac:dyDescent="0.3">
      <c r="A245" s="664" t="s">
        <v>564</v>
      </c>
      <c r="B245" s="665" t="s">
        <v>2941</v>
      </c>
      <c r="C245" s="665" t="s">
        <v>1773</v>
      </c>
      <c r="D245" s="665" t="s">
        <v>1663</v>
      </c>
      <c r="E245" s="665" t="s">
        <v>2942</v>
      </c>
      <c r="F245" s="668"/>
      <c r="G245" s="668"/>
      <c r="H245" s="681">
        <v>0</v>
      </c>
      <c r="I245" s="668">
        <v>3</v>
      </c>
      <c r="J245" s="668">
        <v>387.99</v>
      </c>
      <c r="K245" s="681">
        <v>1</v>
      </c>
      <c r="L245" s="668">
        <v>3</v>
      </c>
      <c r="M245" s="669">
        <v>387.99</v>
      </c>
    </row>
    <row r="246" spans="1:13" ht="14.4" customHeight="1" x14ac:dyDescent="0.3">
      <c r="A246" s="664" t="s">
        <v>564</v>
      </c>
      <c r="B246" s="665" t="s">
        <v>3005</v>
      </c>
      <c r="C246" s="665" t="s">
        <v>2574</v>
      </c>
      <c r="D246" s="665" t="s">
        <v>1659</v>
      </c>
      <c r="E246" s="665" t="s">
        <v>3140</v>
      </c>
      <c r="F246" s="668"/>
      <c r="G246" s="668"/>
      <c r="H246" s="681">
        <v>0</v>
      </c>
      <c r="I246" s="668">
        <v>10</v>
      </c>
      <c r="J246" s="668">
        <v>1717.0370000000003</v>
      </c>
      <c r="K246" s="681">
        <v>1</v>
      </c>
      <c r="L246" s="668">
        <v>10</v>
      </c>
      <c r="M246" s="669">
        <v>1717.0370000000003</v>
      </c>
    </row>
    <row r="247" spans="1:13" ht="14.4" customHeight="1" x14ac:dyDescent="0.3">
      <c r="A247" s="664" t="s">
        <v>564</v>
      </c>
      <c r="B247" s="665" t="s">
        <v>3045</v>
      </c>
      <c r="C247" s="665" t="s">
        <v>2067</v>
      </c>
      <c r="D247" s="665" t="s">
        <v>2068</v>
      </c>
      <c r="E247" s="665" t="s">
        <v>3172</v>
      </c>
      <c r="F247" s="668"/>
      <c r="G247" s="668"/>
      <c r="H247" s="681">
        <v>0</v>
      </c>
      <c r="I247" s="668">
        <v>5</v>
      </c>
      <c r="J247" s="668">
        <v>9681.1</v>
      </c>
      <c r="K247" s="681">
        <v>1</v>
      </c>
      <c r="L247" s="668">
        <v>5</v>
      </c>
      <c r="M247" s="669">
        <v>9681.1</v>
      </c>
    </row>
    <row r="248" spans="1:13" ht="14.4" customHeight="1" x14ac:dyDescent="0.3">
      <c r="A248" s="664" t="s">
        <v>564</v>
      </c>
      <c r="B248" s="665" t="s">
        <v>3075</v>
      </c>
      <c r="C248" s="665" t="s">
        <v>1891</v>
      </c>
      <c r="D248" s="665" t="s">
        <v>1892</v>
      </c>
      <c r="E248" s="665" t="s">
        <v>3076</v>
      </c>
      <c r="F248" s="668"/>
      <c r="G248" s="668"/>
      <c r="H248" s="681">
        <v>0</v>
      </c>
      <c r="I248" s="668">
        <v>8</v>
      </c>
      <c r="J248" s="668">
        <v>2410.5787611057276</v>
      </c>
      <c r="K248" s="681">
        <v>1</v>
      </c>
      <c r="L248" s="668">
        <v>8</v>
      </c>
      <c r="M248" s="669">
        <v>2410.5787611057276</v>
      </c>
    </row>
    <row r="249" spans="1:13" ht="14.4" customHeight="1" x14ac:dyDescent="0.3">
      <c r="A249" s="664" t="s">
        <v>564</v>
      </c>
      <c r="B249" s="665" t="s">
        <v>3077</v>
      </c>
      <c r="C249" s="665" t="s">
        <v>1898</v>
      </c>
      <c r="D249" s="665" t="s">
        <v>3078</v>
      </c>
      <c r="E249" s="665" t="s">
        <v>3079</v>
      </c>
      <c r="F249" s="668"/>
      <c r="G249" s="668"/>
      <c r="H249" s="681">
        <v>0</v>
      </c>
      <c r="I249" s="668">
        <v>34</v>
      </c>
      <c r="J249" s="668">
        <v>81892.800000000003</v>
      </c>
      <c r="K249" s="681">
        <v>1</v>
      </c>
      <c r="L249" s="668">
        <v>34</v>
      </c>
      <c r="M249" s="669">
        <v>81892.800000000003</v>
      </c>
    </row>
    <row r="250" spans="1:13" ht="14.4" customHeight="1" x14ac:dyDescent="0.3">
      <c r="A250" s="664" t="s">
        <v>564</v>
      </c>
      <c r="B250" s="665" t="s">
        <v>3080</v>
      </c>
      <c r="C250" s="665" t="s">
        <v>2584</v>
      </c>
      <c r="D250" s="665" t="s">
        <v>3081</v>
      </c>
      <c r="E250" s="665" t="s">
        <v>3161</v>
      </c>
      <c r="F250" s="668"/>
      <c r="G250" s="668"/>
      <c r="H250" s="681">
        <v>0</v>
      </c>
      <c r="I250" s="668">
        <v>140</v>
      </c>
      <c r="J250" s="668">
        <v>96669.892186204655</v>
      </c>
      <c r="K250" s="681">
        <v>1</v>
      </c>
      <c r="L250" s="668">
        <v>140</v>
      </c>
      <c r="M250" s="669">
        <v>96669.892186204655</v>
      </c>
    </row>
    <row r="251" spans="1:13" ht="14.4" customHeight="1" x14ac:dyDescent="0.3">
      <c r="A251" s="664" t="s">
        <v>564</v>
      </c>
      <c r="B251" s="665" t="s">
        <v>3080</v>
      </c>
      <c r="C251" s="665" t="s">
        <v>1873</v>
      </c>
      <c r="D251" s="665" t="s">
        <v>3081</v>
      </c>
      <c r="E251" s="665" t="s">
        <v>3082</v>
      </c>
      <c r="F251" s="668"/>
      <c r="G251" s="668"/>
      <c r="H251" s="681">
        <v>0</v>
      </c>
      <c r="I251" s="668">
        <v>65</v>
      </c>
      <c r="J251" s="668">
        <v>9802.7523624962832</v>
      </c>
      <c r="K251" s="681">
        <v>1</v>
      </c>
      <c r="L251" s="668">
        <v>65</v>
      </c>
      <c r="M251" s="669">
        <v>9802.7523624962832</v>
      </c>
    </row>
    <row r="252" spans="1:13" ht="14.4" customHeight="1" x14ac:dyDescent="0.3">
      <c r="A252" s="664" t="s">
        <v>564</v>
      </c>
      <c r="B252" s="665" t="s">
        <v>3095</v>
      </c>
      <c r="C252" s="665" t="s">
        <v>1963</v>
      </c>
      <c r="D252" s="665" t="s">
        <v>3096</v>
      </c>
      <c r="E252" s="665" t="s">
        <v>3097</v>
      </c>
      <c r="F252" s="668"/>
      <c r="G252" s="668"/>
      <c r="H252" s="681">
        <v>0</v>
      </c>
      <c r="I252" s="668">
        <v>2</v>
      </c>
      <c r="J252" s="668">
        <v>135.82</v>
      </c>
      <c r="K252" s="681">
        <v>1</v>
      </c>
      <c r="L252" s="668">
        <v>2</v>
      </c>
      <c r="M252" s="669">
        <v>135.82</v>
      </c>
    </row>
    <row r="253" spans="1:13" ht="14.4" customHeight="1" x14ac:dyDescent="0.3">
      <c r="A253" s="664" t="s">
        <v>564</v>
      </c>
      <c r="B253" s="665" t="s">
        <v>3095</v>
      </c>
      <c r="C253" s="665" t="s">
        <v>1966</v>
      </c>
      <c r="D253" s="665" t="s">
        <v>3096</v>
      </c>
      <c r="E253" s="665" t="s">
        <v>3098</v>
      </c>
      <c r="F253" s="668"/>
      <c r="G253" s="668"/>
      <c r="H253" s="681">
        <v>0</v>
      </c>
      <c r="I253" s="668">
        <v>6</v>
      </c>
      <c r="J253" s="668">
        <v>403.91990556978033</v>
      </c>
      <c r="K253" s="681">
        <v>1</v>
      </c>
      <c r="L253" s="668">
        <v>6</v>
      </c>
      <c r="M253" s="669">
        <v>403.91990556978033</v>
      </c>
    </row>
    <row r="254" spans="1:13" ht="14.4" customHeight="1" x14ac:dyDescent="0.3">
      <c r="A254" s="664" t="s">
        <v>564</v>
      </c>
      <c r="B254" s="665" t="s">
        <v>3095</v>
      </c>
      <c r="C254" s="665" t="s">
        <v>2612</v>
      </c>
      <c r="D254" s="665" t="s">
        <v>3096</v>
      </c>
      <c r="E254" s="665" t="s">
        <v>3162</v>
      </c>
      <c r="F254" s="668"/>
      <c r="G254" s="668"/>
      <c r="H254" s="681">
        <v>0</v>
      </c>
      <c r="I254" s="668">
        <v>7</v>
      </c>
      <c r="J254" s="668">
        <v>903.21</v>
      </c>
      <c r="K254" s="681">
        <v>1</v>
      </c>
      <c r="L254" s="668">
        <v>7</v>
      </c>
      <c r="M254" s="669">
        <v>903.21</v>
      </c>
    </row>
    <row r="255" spans="1:13" ht="14.4" customHeight="1" x14ac:dyDescent="0.3">
      <c r="A255" s="664" t="s">
        <v>564</v>
      </c>
      <c r="B255" s="665" t="s">
        <v>3095</v>
      </c>
      <c r="C255" s="665" t="s">
        <v>569</v>
      </c>
      <c r="D255" s="665" t="s">
        <v>570</v>
      </c>
      <c r="E255" s="665" t="s">
        <v>3100</v>
      </c>
      <c r="F255" s="668">
        <v>5</v>
      </c>
      <c r="G255" s="668">
        <v>478.25000000000006</v>
      </c>
      <c r="H255" s="681">
        <v>1</v>
      </c>
      <c r="I255" s="668"/>
      <c r="J255" s="668"/>
      <c r="K255" s="681">
        <v>0</v>
      </c>
      <c r="L255" s="668">
        <v>5</v>
      </c>
      <c r="M255" s="669">
        <v>478.25000000000006</v>
      </c>
    </row>
    <row r="256" spans="1:13" ht="14.4" customHeight="1" x14ac:dyDescent="0.3">
      <c r="A256" s="664" t="s">
        <v>564</v>
      </c>
      <c r="B256" s="665" t="s">
        <v>3095</v>
      </c>
      <c r="C256" s="665" t="s">
        <v>600</v>
      </c>
      <c r="D256" s="665" t="s">
        <v>3101</v>
      </c>
      <c r="E256" s="665" t="s">
        <v>3100</v>
      </c>
      <c r="F256" s="668">
        <v>31</v>
      </c>
      <c r="G256" s="668">
        <v>4000.4724251908133</v>
      </c>
      <c r="H256" s="681">
        <v>1</v>
      </c>
      <c r="I256" s="668"/>
      <c r="J256" s="668"/>
      <c r="K256" s="681">
        <v>0</v>
      </c>
      <c r="L256" s="668">
        <v>31</v>
      </c>
      <c r="M256" s="669">
        <v>4000.4724251908133</v>
      </c>
    </row>
    <row r="257" spans="1:13" ht="14.4" customHeight="1" thickBot="1" x14ac:dyDescent="0.35">
      <c r="A257" s="670" t="s">
        <v>564</v>
      </c>
      <c r="B257" s="671" t="s">
        <v>3095</v>
      </c>
      <c r="C257" s="671" t="s">
        <v>2240</v>
      </c>
      <c r="D257" s="671" t="s">
        <v>570</v>
      </c>
      <c r="E257" s="671" t="s">
        <v>3163</v>
      </c>
      <c r="F257" s="674">
        <v>60</v>
      </c>
      <c r="G257" s="674">
        <v>6158.9986750457574</v>
      </c>
      <c r="H257" s="682">
        <v>0.68181800984096474</v>
      </c>
      <c r="I257" s="674">
        <v>28</v>
      </c>
      <c r="J257" s="674">
        <v>2874.2016601615151</v>
      </c>
      <c r="K257" s="682">
        <v>0.31818199015903537</v>
      </c>
      <c r="L257" s="674">
        <v>88</v>
      </c>
      <c r="M257" s="675">
        <v>9033.2003352072716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261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312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5720</v>
      </c>
      <c r="C3" s="461">
        <f>SUM(C6:C1048576)</f>
        <v>1305</v>
      </c>
      <c r="D3" s="461">
        <f>SUM(D6:D1048576)</f>
        <v>871</v>
      </c>
      <c r="E3" s="462">
        <f>SUM(E6:E1048576)</f>
        <v>0</v>
      </c>
      <c r="F3" s="459">
        <f>IF(SUM($B3:$E3)=0,"",B3/SUM($B3:$E3))</f>
        <v>0.72441742654508612</v>
      </c>
      <c r="G3" s="457">
        <f t="shared" ref="G3:I3" si="0">IF(SUM($B3:$E3)=0,"",C3/SUM($B3:$E3))</f>
        <v>0.16527355623100304</v>
      </c>
      <c r="H3" s="457">
        <f t="shared" si="0"/>
        <v>0.11030901722391084</v>
      </c>
      <c r="I3" s="458">
        <f t="shared" si="0"/>
        <v>0</v>
      </c>
      <c r="J3" s="461">
        <f>SUM(J6:J1048576)</f>
        <v>553</v>
      </c>
      <c r="K3" s="461">
        <f>SUM(K6:K1048576)</f>
        <v>609</v>
      </c>
      <c r="L3" s="461">
        <f>SUM(L6:L1048576)</f>
        <v>871</v>
      </c>
      <c r="M3" s="462">
        <f>SUM(M6:M1048576)</f>
        <v>0</v>
      </c>
      <c r="N3" s="459">
        <f>IF(SUM($J3:$M3)=0,"",J3/SUM($J3:$M3))</f>
        <v>0.2720118052139695</v>
      </c>
      <c r="O3" s="457">
        <f t="shared" ref="O3:Q3" si="1">IF(SUM($J3:$M3)=0,"",K3/SUM($J3:$M3))</f>
        <v>0.29955730447614365</v>
      </c>
      <c r="P3" s="457">
        <f t="shared" si="1"/>
        <v>0.42843089030988685</v>
      </c>
      <c r="Q3" s="458">
        <f t="shared" si="1"/>
        <v>0</v>
      </c>
    </row>
    <row r="4" spans="1:17" ht="14.4" customHeight="1" thickBot="1" x14ac:dyDescent="0.35">
      <c r="A4" s="455"/>
      <c r="B4" s="532" t="s">
        <v>263</v>
      </c>
      <c r="C4" s="533"/>
      <c r="D4" s="533"/>
      <c r="E4" s="534"/>
      <c r="F4" s="529" t="s">
        <v>268</v>
      </c>
      <c r="G4" s="530"/>
      <c r="H4" s="530"/>
      <c r="I4" s="531"/>
      <c r="J4" s="532" t="s">
        <v>269</v>
      </c>
      <c r="K4" s="533"/>
      <c r="L4" s="533"/>
      <c r="M4" s="534"/>
      <c r="N4" s="529" t="s">
        <v>270</v>
      </c>
      <c r="O4" s="530"/>
      <c r="P4" s="530"/>
      <c r="Q4" s="531"/>
    </row>
    <row r="5" spans="1:17" ht="14.4" customHeight="1" thickBot="1" x14ac:dyDescent="0.35">
      <c r="A5" s="697" t="s">
        <v>262</v>
      </c>
      <c r="B5" s="698" t="s">
        <v>264</v>
      </c>
      <c r="C5" s="698" t="s">
        <v>265</v>
      </c>
      <c r="D5" s="698" t="s">
        <v>266</v>
      </c>
      <c r="E5" s="699" t="s">
        <v>267</v>
      </c>
      <c r="F5" s="700" t="s">
        <v>264</v>
      </c>
      <c r="G5" s="701" t="s">
        <v>265</v>
      </c>
      <c r="H5" s="701" t="s">
        <v>266</v>
      </c>
      <c r="I5" s="702" t="s">
        <v>267</v>
      </c>
      <c r="J5" s="698" t="s">
        <v>264</v>
      </c>
      <c r="K5" s="698" t="s">
        <v>265</v>
      </c>
      <c r="L5" s="698" t="s">
        <v>266</v>
      </c>
      <c r="M5" s="699" t="s">
        <v>267</v>
      </c>
      <c r="N5" s="700" t="s">
        <v>264</v>
      </c>
      <c r="O5" s="701" t="s">
        <v>265</v>
      </c>
      <c r="P5" s="701" t="s">
        <v>266</v>
      </c>
      <c r="Q5" s="702" t="s">
        <v>267</v>
      </c>
    </row>
    <row r="6" spans="1:17" ht="14.4" customHeight="1" x14ac:dyDescent="0.3">
      <c r="A6" s="706" t="s">
        <v>3174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3175</v>
      </c>
      <c r="B7" s="713">
        <v>1489</v>
      </c>
      <c r="C7" s="668">
        <v>955</v>
      </c>
      <c r="D7" s="668">
        <v>485</v>
      </c>
      <c r="E7" s="669"/>
      <c r="F7" s="710">
        <v>0.50836462956640494</v>
      </c>
      <c r="G7" s="681">
        <v>0.32604984636394674</v>
      </c>
      <c r="H7" s="681">
        <v>0.16558552406964835</v>
      </c>
      <c r="I7" s="716">
        <v>0</v>
      </c>
      <c r="J7" s="713">
        <v>165</v>
      </c>
      <c r="K7" s="668">
        <v>416</v>
      </c>
      <c r="L7" s="668">
        <v>485</v>
      </c>
      <c r="M7" s="669"/>
      <c r="N7" s="710">
        <v>0.15478424015009382</v>
      </c>
      <c r="O7" s="681">
        <v>0.3902439024390244</v>
      </c>
      <c r="P7" s="681">
        <v>0.45497185741088181</v>
      </c>
      <c r="Q7" s="704">
        <v>0</v>
      </c>
    </row>
    <row r="8" spans="1:17" ht="14.4" customHeight="1" x14ac:dyDescent="0.3">
      <c r="A8" s="707" t="s">
        <v>3176</v>
      </c>
      <c r="B8" s="713">
        <v>40</v>
      </c>
      <c r="C8" s="668"/>
      <c r="D8" s="668"/>
      <c r="E8" s="669"/>
      <c r="F8" s="710">
        <v>1</v>
      </c>
      <c r="G8" s="681">
        <v>0</v>
      </c>
      <c r="H8" s="681">
        <v>0</v>
      </c>
      <c r="I8" s="716">
        <v>0</v>
      </c>
      <c r="J8" s="713">
        <v>14</v>
      </c>
      <c r="K8" s="668"/>
      <c r="L8" s="668"/>
      <c r="M8" s="669"/>
      <c r="N8" s="710">
        <v>1</v>
      </c>
      <c r="O8" s="681">
        <v>0</v>
      </c>
      <c r="P8" s="681">
        <v>0</v>
      </c>
      <c r="Q8" s="704">
        <v>0</v>
      </c>
    </row>
    <row r="9" spans="1:17" ht="14.4" customHeight="1" x14ac:dyDescent="0.3">
      <c r="A9" s="707" t="s">
        <v>3177</v>
      </c>
      <c r="B9" s="713">
        <v>2871</v>
      </c>
      <c r="C9" s="668">
        <v>300</v>
      </c>
      <c r="D9" s="668">
        <v>386</v>
      </c>
      <c r="E9" s="669"/>
      <c r="F9" s="710">
        <v>0.80714084903008154</v>
      </c>
      <c r="G9" s="681">
        <v>8.4340736575766101E-2</v>
      </c>
      <c r="H9" s="681">
        <v>0.10851841439415237</v>
      </c>
      <c r="I9" s="716">
        <v>0</v>
      </c>
      <c r="J9" s="713">
        <v>183</v>
      </c>
      <c r="K9" s="668">
        <v>151</v>
      </c>
      <c r="L9" s="668">
        <v>386</v>
      </c>
      <c r="M9" s="669"/>
      <c r="N9" s="710">
        <v>0.25416666666666665</v>
      </c>
      <c r="O9" s="681">
        <v>0.20972222222222223</v>
      </c>
      <c r="P9" s="681">
        <v>0.53611111111111109</v>
      </c>
      <c r="Q9" s="704">
        <v>0</v>
      </c>
    </row>
    <row r="10" spans="1:17" ht="14.4" customHeight="1" thickBot="1" x14ac:dyDescent="0.35">
      <c r="A10" s="708" t="s">
        <v>3178</v>
      </c>
      <c r="B10" s="714">
        <v>1320</v>
      </c>
      <c r="C10" s="674">
        <v>50</v>
      </c>
      <c r="D10" s="674"/>
      <c r="E10" s="675"/>
      <c r="F10" s="711">
        <v>0.96350364963503654</v>
      </c>
      <c r="G10" s="682">
        <v>3.6496350364963501E-2</v>
      </c>
      <c r="H10" s="682">
        <v>0</v>
      </c>
      <c r="I10" s="717">
        <v>0</v>
      </c>
      <c r="J10" s="714">
        <v>191</v>
      </c>
      <c r="K10" s="674">
        <v>42</v>
      </c>
      <c r="L10" s="674"/>
      <c r="M10" s="675"/>
      <c r="N10" s="711">
        <v>0.81974248927038629</v>
      </c>
      <c r="O10" s="682">
        <v>0.18025751072961374</v>
      </c>
      <c r="P10" s="682">
        <v>0</v>
      </c>
      <c r="Q10" s="70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312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50</v>
      </c>
      <c r="B5" s="649" t="s">
        <v>549</v>
      </c>
      <c r="C5" s="652">
        <v>1059611.4499999997</v>
      </c>
      <c r="D5" s="652">
        <v>2701</v>
      </c>
      <c r="E5" s="652">
        <v>497121.25999999978</v>
      </c>
      <c r="F5" s="718">
        <v>0.46915429235876971</v>
      </c>
      <c r="G5" s="652">
        <v>1195.5</v>
      </c>
      <c r="H5" s="718">
        <v>0.44261384672343579</v>
      </c>
      <c r="I5" s="652">
        <v>562490.18999999994</v>
      </c>
      <c r="J5" s="718">
        <v>0.53084570764123029</v>
      </c>
      <c r="K5" s="652">
        <v>1505.5</v>
      </c>
      <c r="L5" s="718">
        <v>0.55738615327656427</v>
      </c>
      <c r="M5" s="652" t="s">
        <v>74</v>
      </c>
      <c r="N5" s="277"/>
    </row>
    <row r="6" spans="1:14" ht="14.4" customHeight="1" x14ac:dyDescent="0.3">
      <c r="A6" s="648">
        <v>50</v>
      </c>
      <c r="B6" s="649" t="s">
        <v>3179</v>
      </c>
      <c r="C6" s="652">
        <v>943826.84999999986</v>
      </c>
      <c r="D6" s="652">
        <v>2193.5</v>
      </c>
      <c r="E6" s="652">
        <v>387119.0999999998</v>
      </c>
      <c r="F6" s="718">
        <v>0.41015902440156249</v>
      </c>
      <c r="G6" s="652">
        <v>714.74999999999989</v>
      </c>
      <c r="H6" s="718">
        <v>0.32584909961249142</v>
      </c>
      <c r="I6" s="652">
        <v>556707.75</v>
      </c>
      <c r="J6" s="718">
        <v>0.5898409755984374</v>
      </c>
      <c r="K6" s="652">
        <v>1478.75</v>
      </c>
      <c r="L6" s="718">
        <v>0.67415090038750858</v>
      </c>
      <c r="M6" s="652" t="s">
        <v>1</v>
      </c>
      <c r="N6" s="277"/>
    </row>
    <row r="7" spans="1:14" ht="14.4" customHeight="1" x14ac:dyDescent="0.3">
      <c r="A7" s="648">
        <v>50</v>
      </c>
      <c r="B7" s="649" t="s">
        <v>3180</v>
      </c>
      <c r="C7" s="652">
        <v>0</v>
      </c>
      <c r="D7" s="652">
        <v>4.5</v>
      </c>
      <c r="E7" s="652">
        <v>0</v>
      </c>
      <c r="F7" s="718" t="s">
        <v>550</v>
      </c>
      <c r="G7" s="652">
        <v>1.25</v>
      </c>
      <c r="H7" s="718">
        <v>0.27777777777777779</v>
      </c>
      <c r="I7" s="652">
        <v>0</v>
      </c>
      <c r="J7" s="718" t="s">
        <v>550</v>
      </c>
      <c r="K7" s="652">
        <v>3.25</v>
      </c>
      <c r="L7" s="718">
        <v>0.72222222222222221</v>
      </c>
      <c r="M7" s="652" t="s">
        <v>1</v>
      </c>
      <c r="N7" s="277"/>
    </row>
    <row r="8" spans="1:14" ht="14.4" customHeight="1" x14ac:dyDescent="0.3">
      <c r="A8" s="648">
        <v>50</v>
      </c>
      <c r="B8" s="649" t="s">
        <v>3181</v>
      </c>
      <c r="C8" s="652">
        <v>115784.59999999998</v>
      </c>
      <c r="D8" s="652">
        <v>503</v>
      </c>
      <c r="E8" s="652">
        <v>110002.15999999997</v>
      </c>
      <c r="F8" s="718">
        <v>0.95005864337744395</v>
      </c>
      <c r="G8" s="652">
        <v>479.5</v>
      </c>
      <c r="H8" s="718">
        <v>0.95328031809145131</v>
      </c>
      <c r="I8" s="652">
        <v>5782.4400000000005</v>
      </c>
      <c r="J8" s="718">
        <v>4.9941356622556034E-2</v>
      </c>
      <c r="K8" s="652">
        <v>23.5</v>
      </c>
      <c r="L8" s="718">
        <v>4.6719681908548708E-2</v>
      </c>
      <c r="M8" s="652" t="s">
        <v>1</v>
      </c>
      <c r="N8" s="277"/>
    </row>
    <row r="9" spans="1:14" ht="14.4" customHeight="1" x14ac:dyDescent="0.3">
      <c r="A9" s="648" t="s">
        <v>548</v>
      </c>
      <c r="B9" s="649" t="s">
        <v>3</v>
      </c>
      <c r="C9" s="652">
        <v>1059611.4499999997</v>
      </c>
      <c r="D9" s="652">
        <v>2701</v>
      </c>
      <c r="E9" s="652">
        <v>497121.25999999978</v>
      </c>
      <c r="F9" s="718">
        <v>0.46915429235876971</v>
      </c>
      <c r="G9" s="652">
        <v>1195.5</v>
      </c>
      <c r="H9" s="718">
        <v>0.44261384672343579</v>
      </c>
      <c r="I9" s="652">
        <v>562490.18999999994</v>
      </c>
      <c r="J9" s="718">
        <v>0.53084570764123029</v>
      </c>
      <c r="K9" s="652">
        <v>1505.5</v>
      </c>
      <c r="L9" s="718">
        <v>0.55738615327656427</v>
      </c>
      <c r="M9" s="652" t="s">
        <v>552</v>
      </c>
      <c r="N9" s="277"/>
    </row>
    <row r="11" spans="1:14" ht="14.4" customHeight="1" x14ac:dyDescent="0.3">
      <c r="A11" s="648">
        <v>50</v>
      </c>
      <c r="B11" s="649" t="s">
        <v>549</v>
      </c>
      <c r="C11" s="652" t="s">
        <v>550</v>
      </c>
      <c r="D11" s="652" t="s">
        <v>550</v>
      </c>
      <c r="E11" s="652" t="s">
        <v>550</v>
      </c>
      <c r="F11" s="718" t="s">
        <v>550</v>
      </c>
      <c r="G11" s="652" t="s">
        <v>550</v>
      </c>
      <c r="H11" s="718" t="s">
        <v>550</v>
      </c>
      <c r="I11" s="652" t="s">
        <v>550</v>
      </c>
      <c r="J11" s="718" t="s">
        <v>550</v>
      </c>
      <c r="K11" s="652" t="s">
        <v>550</v>
      </c>
      <c r="L11" s="718" t="s">
        <v>550</v>
      </c>
      <c r="M11" s="652" t="s">
        <v>74</v>
      </c>
      <c r="N11" s="277"/>
    </row>
    <row r="12" spans="1:14" ht="14.4" customHeight="1" x14ac:dyDescent="0.3">
      <c r="A12" s="648" t="s">
        <v>3182</v>
      </c>
      <c r="B12" s="649" t="s">
        <v>3179</v>
      </c>
      <c r="C12" s="652">
        <v>230644.49</v>
      </c>
      <c r="D12" s="652">
        <v>1118</v>
      </c>
      <c r="E12" s="652">
        <v>55177.560000000012</v>
      </c>
      <c r="F12" s="718">
        <v>0.23923207530342483</v>
      </c>
      <c r="G12" s="652">
        <v>244.49999999999997</v>
      </c>
      <c r="H12" s="718">
        <v>0.21869409660107331</v>
      </c>
      <c r="I12" s="652">
        <v>175466.93</v>
      </c>
      <c r="J12" s="718">
        <v>0.76076792469657528</v>
      </c>
      <c r="K12" s="652">
        <v>873.5</v>
      </c>
      <c r="L12" s="718">
        <v>0.78130590339892669</v>
      </c>
      <c r="M12" s="652" t="s">
        <v>1</v>
      </c>
      <c r="N12" s="277"/>
    </row>
    <row r="13" spans="1:14" ht="14.4" customHeight="1" x14ac:dyDescent="0.3">
      <c r="A13" s="648" t="s">
        <v>3182</v>
      </c>
      <c r="B13" s="649" t="s">
        <v>3183</v>
      </c>
      <c r="C13" s="652">
        <v>230644.49</v>
      </c>
      <c r="D13" s="652">
        <v>1118</v>
      </c>
      <c r="E13" s="652">
        <v>55177.560000000012</v>
      </c>
      <c r="F13" s="718">
        <v>0.23923207530342483</v>
      </c>
      <c r="G13" s="652">
        <v>244.49999999999997</v>
      </c>
      <c r="H13" s="718">
        <v>0.21869409660107331</v>
      </c>
      <c r="I13" s="652">
        <v>175466.93</v>
      </c>
      <c r="J13" s="718">
        <v>0.76076792469657528</v>
      </c>
      <c r="K13" s="652">
        <v>873.5</v>
      </c>
      <c r="L13" s="718">
        <v>0.78130590339892669</v>
      </c>
      <c r="M13" s="652" t="s">
        <v>556</v>
      </c>
      <c r="N13" s="277"/>
    </row>
    <row r="14" spans="1:14" ht="14.4" customHeight="1" x14ac:dyDescent="0.3">
      <c r="A14" s="648" t="s">
        <v>550</v>
      </c>
      <c r="B14" s="649" t="s">
        <v>550</v>
      </c>
      <c r="C14" s="652" t="s">
        <v>550</v>
      </c>
      <c r="D14" s="652" t="s">
        <v>550</v>
      </c>
      <c r="E14" s="652" t="s">
        <v>550</v>
      </c>
      <c r="F14" s="718" t="s">
        <v>550</v>
      </c>
      <c r="G14" s="652" t="s">
        <v>550</v>
      </c>
      <c r="H14" s="718" t="s">
        <v>550</v>
      </c>
      <c r="I14" s="652" t="s">
        <v>550</v>
      </c>
      <c r="J14" s="718" t="s">
        <v>550</v>
      </c>
      <c r="K14" s="652" t="s">
        <v>550</v>
      </c>
      <c r="L14" s="718" t="s">
        <v>550</v>
      </c>
      <c r="M14" s="652" t="s">
        <v>557</v>
      </c>
      <c r="N14" s="277"/>
    </row>
    <row r="15" spans="1:14" ht="14.4" customHeight="1" x14ac:dyDescent="0.3">
      <c r="A15" s="648" t="s">
        <v>3184</v>
      </c>
      <c r="B15" s="649" t="s">
        <v>3179</v>
      </c>
      <c r="C15" s="652">
        <v>713182.36000000034</v>
      </c>
      <c r="D15" s="652">
        <v>1075.5</v>
      </c>
      <c r="E15" s="652">
        <v>331941.54000000004</v>
      </c>
      <c r="F15" s="718">
        <v>0.46543711484955946</v>
      </c>
      <c r="G15" s="652">
        <v>470.25000000000006</v>
      </c>
      <c r="H15" s="718">
        <v>0.43723849372384943</v>
      </c>
      <c r="I15" s="652">
        <v>381240.82000000036</v>
      </c>
      <c r="J15" s="718">
        <v>0.53456288515044059</v>
      </c>
      <c r="K15" s="652">
        <v>605.25</v>
      </c>
      <c r="L15" s="718">
        <v>0.56276150627615062</v>
      </c>
      <c r="M15" s="652" t="s">
        <v>1</v>
      </c>
      <c r="N15" s="277"/>
    </row>
    <row r="16" spans="1:14" ht="14.4" customHeight="1" x14ac:dyDescent="0.3">
      <c r="A16" s="648" t="s">
        <v>3184</v>
      </c>
      <c r="B16" s="649" t="s">
        <v>3180</v>
      </c>
      <c r="C16" s="652">
        <v>0</v>
      </c>
      <c r="D16" s="652">
        <v>4.5</v>
      </c>
      <c r="E16" s="652">
        <v>0</v>
      </c>
      <c r="F16" s="718" t="s">
        <v>550</v>
      </c>
      <c r="G16" s="652">
        <v>1.25</v>
      </c>
      <c r="H16" s="718">
        <v>0.27777777777777779</v>
      </c>
      <c r="I16" s="652">
        <v>0</v>
      </c>
      <c r="J16" s="718" t="s">
        <v>550</v>
      </c>
      <c r="K16" s="652">
        <v>3.25</v>
      </c>
      <c r="L16" s="718">
        <v>0.72222222222222221</v>
      </c>
      <c r="M16" s="652" t="s">
        <v>1</v>
      </c>
      <c r="N16" s="277"/>
    </row>
    <row r="17" spans="1:14" ht="14.4" customHeight="1" x14ac:dyDescent="0.3">
      <c r="A17" s="648" t="s">
        <v>3184</v>
      </c>
      <c r="B17" s="649" t="s">
        <v>3181</v>
      </c>
      <c r="C17" s="652">
        <v>115784.59999999998</v>
      </c>
      <c r="D17" s="652">
        <v>503</v>
      </c>
      <c r="E17" s="652">
        <v>110002.15999999997</v>
      </c>
      <c r="F17" s="718">
        <v>0.95005864337744395</v>
      </c>
      <c r="G17" s="652">
        <v>479.5</v>
      </c>
      <c r="H17" s="718">
        <v>0.95328031809145131</v>
      </c>
      <c r="I17" s="652">
        <v>5782.4400000000005</v>
      </c>
      <c r="J17" s="718">
        <v>4.9941356622556034E-2</v>
      </c>
      <c r="K17" s="652">
        <v>23.5</v>
      </c>
      <c r="L17" s="718">
        <v>4.6719681908548708E-2</v>
      </c>
      <c r="M17" s="652" t="s">
        <v>1</v>
      </c>
      <c r="N17" s="277"/>
    </row>
    <row r="18" spans="1:14" ht="14.4" customHeight="1" x14ac:dyDescent="0.3">
      <c r="A18" s="648" t="s">
        <v>3184</v>
      </c>
      <c r="B18" s="649" t="s">
        <v>3185</v>
      </c>
      <c r="C18" s="652">
        <v>828966.96000000031</v>
      </c>
      <c r="D18" s="652">
        <v>1583</v>
      </c>
      <c r="E18" s="652">
        <v>441943.7</v>
      </c>
      <c r="F18" s="718">
        <v>0.53312583169780359</v>
      </c>
      <c r="G18" s="652">
        <v>951</v>
      </c>
      <c r="H18" s="718">
        <v>0.60075805432722673</v>
      </c>
      <c r="I18" s="652">
        <v>387023.26000000036</v>
      </c>
      <c r="J18" s="718">
        <v>0.46687416830219652</v>
      </c>
      <c r="K18" s="652">
        <v>632</v>
      </c>
      <c r="L18" s="718">
        <v>0.39924194567277321</v>
      </c>
      <c r="M18" s="652" t="s">
        <v>556</v>
      </c>
      <c r="N18" s="277"/>
    </row>
    <row r="19" spans="1:14" ht="14.4" customHeight="1" x14ac:dyDescent="0.3">
      <c r="A19" s="648" t="s">
        <v>550</v>
      </c>
      <c r="B19" s="649" t="s">
        <v>550</v>
      </c>
      <c r="C19" s="652" t="s">
        <v>550</v>
      </c>
      <c r="D19" s="652" t="s">
        <v>550</v>
      </c>
      <c r="E19" s="652" t="s">
        <v>550</v>
      </c>
      <c r="F19" s="718" t="s">
        <v>550</v>
      </c>
      <c r="G19" s="652" t="s">
        <v>550</v>
      </c>
      <c r="H19" s="718" t="s">
        <v>550</v>
      </c>
      <c r="I19" s="652" t="s">
        <v>550</v>
      </c>
      <c r="J19" s="718" t="s">
        <v>550</v>
      </c>
      <c r="K19" s="652" t="s">
        <v>550</v>
      </c>
      <c r="L19" s="718" t="s">
        <v>550</v>
      </c>
      <c r="M19" s="652" t="s">
        <v>557</v>
      </c>
      <c r="N19" s="277"/>
    </row>
    <row r="20" spans="1:14" ht="14.4" customHeight="1" x14ac:dyDescent="0.3">
      <c r="A20" s="648" t="s">
        <v>548</v>
      </c>
      <c r="B20" s="649" t="s">
        <v>551</v>
      </c>
      <c r="C20" s="652">
        <v>1059611.4500000002</v>
      </c>
      <c r="D20" s="652">
        <v>2701</v>
      </c>
      <c r="E20" s="652">
        <v>497121.26</v>
      </c>
      <c r="F20" s="718">
        <v>0.46915429235876976</v>
      </c>
      <c r="G20" s="652">
        <v>1195.5</v>
      </c>
      <c r="H20" s="718">
        <v>0.44261384672343579</v>
      </c>
      <c r="I20" s="652">
        <v>562490.19000000029</v>
      </c>
      <c r="J20" s="718">
        <v>0.5308457076412304</v>
      </c>
      <c r="K20" s="652">
        <v>1505.5</v>
      </c>
      <c r="L20" s="718">
        <v>0.55738615327656427</v>
      </c>
      <c r="M20" s="652" t="s">
        <v>552</v>
      </c>
      <c r="N20" s="277"/>
    </row>
    <row r="21" spans="1:14" ht="14.4" customHeight="1" x14ac:dyDescent="0.3">
      <c r="A21" s="719" t="s">
        <v>3186</v>
      </c>
    </row>
    <row r="22" spans="1:14" ht="14.4" customHeight="1" x14ac:dyDescent="0.3">
      <c r="A22" s="720" t="s">
        <v>3187</v>
      </c>
    </row>
    <row r="23" spans="1:14" ht="14.4" customHeight="1" x14ac:dyDescent="0.3">
      <c r="A23" s="719" t="s">
        <v>3188</v>
      </c>
    </row>
  </sheetData>
  <autoFilter ref="A4:M4"/>
  <mergeCells count="4">
    <mergeCell ref="E3:H3"/>
    <mergeCell ref="C3:D3"/>
    <mergeCell ref="I3:L3"/>
    <mergeCell ref="A1:L1"/>
  </mergeCells>
  <conditionalFormatting sqref="F4 F10 F21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20">
    <cfRule type="expression" dxfId="50" priority="4">
      <formula>AND(LEFT(M11,6)&lt;&gt;"mezera",M11&lt;&gt;"")</formula>
    </cfRule>
  </conditionalFormatting>
  <conditionalFormatting sqref="A11:A20">
    <cfRule type="expression" dxfId="49" priority="2">
      <formula>AND(M11&lt;&gt;"",M11&lt;&gt;"mezeraKL")</formula>
    </cfRule>
  </conditionalFormatting>
  <conditionalFormatting sqref="F11:F20">
    <cfRule type="cellIs" dxfId="48" priority="1" operator="lessThan">
      <formula>0.6</formula>
    </cfRule>
  </conditionalFormatting>
  <conditionalFormatting sqref="B11:L20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20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312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3189</v>
      </c>
      <c r="B5" s="712">
        <v>4800.1200000000008</v>
      </c>
      <c r="C5" s="659">
        <v>1</v>
      </c>
      <c r="D5" s="725">
        <v>31</v>
      </c>
      <c r="E5" s="728" t="s">
        <v>3189</v>
      </c>
      <c r="F5" s="712">
        <v>109.41</v>
      </c>
      <c r="G5" s="680">
        <v>2.2793180170495732E-2</v>
      </c>
      <c r="H5" s="662">
        <v>2</v>
      </c>
      <c r="I5" s="703">
        <v>6.4516129032258063E-2</v>
      </c>
      <c r="J5" s="731">
        <v>4690.7100000000009</v>
      </c>
      <c r="K5" s="680">
        <v>0.9772068198295043</v>
      </c>
      <c r="L5" s="662">
        <v>29</v>
      </c>
      <c r="M5" s="703">
        <v>0.93548387096774188</v>
      </c>
    </row>
    <row r="6" spans="1:13" ht="14.4" customHeight="1" x14ac:dyDescent="0.3">
      <c r="A6" s="722" t="s">
        <v>3190</v>
      </c>
      <c r="B6" s="713">
        <v>246.4</v>
      </c>
      <c r="C6" s="665">
        <v>1</v>
      </c>
      <c r="D6" s="726">
        <v>4</v>
      </c>
      <c r="E6" s="729" t="s">
        <v>3190</v>
      </c>
      <c r="F6" s="713">
        <v>246.4</v>
      </c>
      <c r="G6" s="681">
        <v>1</v>
      </c>
      <c r="H6" s="668">
        <v>4</v>
      </c>
      <c r="I6" s="704">
        <v>1</v>
      </c>
      <c r="J6" s="732"/>
      <c r="K6" s="681">
        <v>0</v>
      </c>
      <c r="L6" s="668"/>
      <c r="M6" s="704">
        <v>0</v>
      </c>
    </row>
    <row r="7" spans="1:13" ht="14.4" customHeight="1" x14ac:dyDescent="0.3">
      <c r="A7" s="722" t="s">
        <v>3191</v>
      </c>
      <c r="B7" s="713">
        <v>242770.25000000009</v>
      </c>
      <c r="C7" s="665">
        <v>1</v>
      </c>
      <c r="D7" s="726">
        <v>409</v>
      </c>
      <c r="E7" s="729" t="s">
        <v>3191</v>
      </c>
      <c r="F7" s="713">
        <v>114529.93000000002</v>
      </c>
      <c r="G7" s="681">
        <v>0.47176262330330831</v>
      </c>
      <c r="H7" s="668">
        <v>247.5</v>
      </c>
      <c r="I7" s="704">
        <v>0.60513447432762835</v>
      </c>
      <c r="J7" s="732">
        <v>128240.32000000007</v>
      </c>
      <c r="K7" s="681">
        <v>0.52823737669669169</v>
      </c>
      <c r="L7" s="668">
        <v>161.5</v>
      </c>
      <c r="M7" s="704">
        <v>0.39486552567237165</v>
      </c>
    </row>
    <row r="8" spans="1:13" ht="14.4" customHeight="1" x14ac:dyDescent="0.3">
      <c r="A8" s="722" t="s">
        <v>3192</v>
      </c>
      <c r="B8" s="713">
        <v>36151.5</v>
      </c>
      <c r="C8" s="665">
        <v>1</v>
      </c>
      <c r="D8" s="726">
        <v>139</v>
      </c>
      <c r="E8" s="729" t="s">
        <v>3192</v>
      </c>
      <c r="F8" s="713">
        <v>8393.09</v>
      </c>
      <c r="G8" s="681">
        <v>0.2321643638576546</v>
      </c>
      <c r="H8" s="668">
        <v>31.5</v>
      </c>
      <c r="I8" s="704">
        <v>0.22661870503597123</v>
      </c>
      <c r="J8" s="732">
        <v>27758.409999999996</v>
      </c>
      <c r="K8" s="681">
        <v>0.76783563614234529</v>
      </c>
      <c r="L8" s="668">
        <v>107.5</v>
      </c>
      <c r="M8" s="704">
        <v>0.77338129496402874</v>
      </c>
    </row>
    <row r="9" spans="1:13" ht="14.4" customHeight="1" x14ac:dyDescent="0.3">
      <c r="A9" s="722" t="s">
        <v>3193</v>
      </c>
      <c r="B9" s="713">
        <v>9544.43</v>
      </c>
      <c r="C9" s="665">
        <v>1</v>
      </c>
      <c r="D9" s="726">
        <v>67</v>
      </c>
      <c r="E9" s="729" t="s">
        <v>3193</v>
      </c>
      <c r="F9" s="713">
        <v>2224.1600000000003</v>
      </c>
      <c r="G9" s="681">
        <v>0.23303225022342877</v>
      </c>
      <c r="H9" s="668">
        <v>9</v>
      </c>
      <c r="I9" s="704">
        <v>0.13432835820895522</v>
      </c>
      <c r="J9" s="732">
        <v>7320.2699999999995</v>
      </c>
      <c r="K9" s="681">
        <v>0.76696774977657123</v>
      </c>
      <c r="L9" s="668">
        <v>58</v>
      </c>
      <c r="M9" s="704">
        <v>0.86567164179104472</v>
      </c>
    </row>
    <row r="10" spans="1:13" ht="14.4" customHeight="1" x14ac:dyDescent="0.3">
      <c r="A10" s="722" t="s">
        <v>3194</v>
      </c>
      <c r="B10" s="713">
        <v>38890.250000000007</v>
      </c>
      <c r="C10" s="665">
        <v>1</v>
      </c>
      <c r="D10" s="726">
        <v>230</v>
      </c>
      <c r="E10" s="729" t="s">
        <v>3194</v>
      </c>
      <c r="F10" s="713">
        <v>10636.289999999999</v>
      </c>
      <c r="G10" s="681">
        <v>0.27349502767403133</v>
      </c>
      <c r="H10" s="668">
        <v>45</v>
      </c>
      <c r="I10" s="704">
        <v>0.19565217391304349</v>
      </c>
      <c r="J10" s="732">
        <v>28253.96000000001</v>
      </c>
      <c r="K10" s="681">
        <v>0.72650497232596867</v>
      </c>
      <c r="L10" s="668">
        <v>185</v>
      </c>
      <c r="M10" s="704">
        <v>0.80434782608695654</v>
      </c>
    </row>
    <row r="11" spans="1:13" ht="14.4" customHeight="1" x14ac:dyDescent="0.3">
      <c r="A11" s="722" t="s">
        <v>3195</v>
      </c>
      <c r="B11" s="713">
        <v>82002.429999999993</v>
      </c>
      <c r="C11" s="665">
        <v>1</v>
      </c>
      <c r="D11" s="726">
        <v>428</v>
      </c>
      <c r="E11" s="729" t="s">
        <v>3195</v>
      </c>
      <c r="F11" s="713">
        <v>26575.300000000007</v>
      </c>
      <c r="G11" s="681">
        <v>0.3240794205732685</v>
      </c>
      <c r="H11" s="668">
        <v>135</v>
      </c>
      <c r="I11" s="704">
        <v>0.31542056074766356</v>
      </c>
      <c r="J11" s="732">
        <v>55427.129999999983</v>
      </c>
      <c r="K11" s="681">
        <v>0.67592057942673145</v>
      </c>
      <c r="L11" s="668">
        <v>293</v>
      </c>
      <c r="M11" s="704">
        <v>0.68457943925233644</v>
      </c>
    </row>
    <row r="12" spans="1:13" ht="14.4" customHeight="1" x14ac:dyDescent="0.3">
      <c r="A12" s="722" t="s">
        <v>3196</v>
      </c>
      <c r="B12" s="713">
        <v>644.78</v>
      </c>
      <c r="C12" s="665">
        <v>1</v>
      </c>
      <c r="D12" s="726">
        <v>19</v>
      </c>
      <c r="E12" s="729" t="s">
        <v>3196</v>
      </c>
      <c r="F12" s="713">
        <v>595.4</v>
      </c>
      <c r="G12" s="681">
        <v>0.92341573870157267</v>
      </c>
      <c r="H12" s="668">
        <v>16</v>
      </c>
      <c r="I12" s="704">
        <v>0.84210526315789469</v>
      </c>
      <c r="J12" s="732">
        <v>49.38</v>
      </c>
      <c r="K12" s="681">
        <v>7.6584261298427381E-2</v>
      </c>
      <c r="L12" s="668">
        <v>3</v>
      </c>
      <c r="M12" s="704">
        <v>0.15789473684210525</v>
      </c>
    </row>
    <row r="13" spans="1:13" ht="14.4" customHeight="1" x14ac:dyDescent="0.3">
      <c r="A13" s="722" t="s">
        <v>3197</v>
      </c>
      <c r="B13" s="713">
        <v>840.22000000000014</v>
      </c>
      <c r="C13" s="665">
        <v>1</v>
      </c>
      <c r="D13" s="726">
        <v>7</v>
      </c>
      <c r="E13" s="729" t="s">
        <v>3197</v>
      </c>
      <c r="F13" s="713">
        <v>635.3900000000001</v>
      </c>
      <c r="G13" s="681">
        <v>0.75621860941182073</v>
      </c>
      <c r="H13" s="668">
        <v>3</v>
      </c>
      <c r="I13" s="704">
        <v>0.42857142857142855</v>
      </c>
      <c r="J13" s="732">
        <v>204.83</v>
      </c>
      <c r="K13" s="681">
        <v>0.24378139058817927</v>
      </c>
      <c r="L13" s="668">
        <v>4</v>
      </c>
      <c r="M13" s="704">
        <v>0.5714285714285714</v>
      </c>
    </row>
    <row r="14" spans="1:13" ht="14.4" customHeight="1" x14ac:dyDescent="0.3">
      <c r="A14" s="722" t="s">
        <v>3198</v>
      </c>
      <c r="B14" s="713">
        <v>475026.83000000007</v>
      </c>
      <c r="C14" s="665">
        <v>1</v>
      </c>
      <c r="D14" s="726">
        <v>859</v>
      </c>
      <c r="E14" s="729" t="s">
        <v>3198</v>
      </c>
      <c r="F14" s="713">
        <v>263920.58999999997</v>
      </c>
      <c r="G14" s="681">
        <v>0.55559091262276683</v>
      </c>
      <c r="H14" s="668">
        <v>458.5</v>
      </c>
      <c r="I14" s="704">
        <v>0.53376018626309663</v>
      </c>
      <c r="J14" s="732">
        <v>211106.24000000008</v>
      </c>
      <c r="K14" s="681">
        <v>0.44440908737723306</v>
      </c>
      <c r="L14" s="668">
        <v>400.5</v>
      </c>
      <c r="M14" s="704">
        <v>0.46623981373690337</v>
      </c>
    </row>
    <row r="15" spans="1:13" ht="14.4" customHeight="1" x14ac:dyDescent="0.3">
      <c r="A15" s="722" t="s">
        <v>3199</v>
      </c>
      <c r="B15" s="713">
        <v>31925.1</v>
      </c>
      <c r="C15" s="665">
        <v>1</v>
      </c>
      <c r="D15" s="726">
        <v>79</v>
      </c>
      <c r="E15" s="729" t="s">
        <v>3199</v>
      </c>
      <c r="F15" s="713">
        <v>16768.37</v>
      </c>
      <c r="G15" s="681">
        <v>0.52524095460938258</v>
      </c>
      <c r="H15" s="668">
        <v>50</v>
      </c>
      <c r="I15" s="704">
        <v>0.63291139240506333</v>
      </c>
      <c r="J15" s="732">
        <v>15156.729999999998</v>
      </c>
      <c r="K15" s="681">
        <v>0.47475904539061736</v>
      </c>
      <c r="L15" s="668">
        <v>29</v>
      </c>
      <c r="M15" s="704">
        <v>0.36708860759493672</v>
      </c>
    </row>
    <row r="16" spans="1:13" ht="14.4" customHeight="1" x14ac:dyDescent="0.3">
      <c r="A16" s="722" t="s">
        <v>3200</v>
      </c>
      <c r="B16" s="713">
        <v>15842.429999999997</v>
      </c>
      <c r="C16" s="665">
        <v>1</v>
      </c>
      <c r="D16" s="726">
        <v>76</v>
      </c>
      <c r="E16" s="729" t="s">
        <v>3200</v>
      </c>
      <c r="F16" s="713">
        <v>6162.94</v>
      </c>
      <c r="G16" s="681">
        <v>0.38901481654013942</v>
      </c>
      <c r="H16" s="668">
        <v>30</v>
      </c>
      <c r="I16" s="704">
        <v>0.39473684210526316</v>
      </c>
      <c r="J16" s="732">
        <v>9679.489999999998</v>
      </c>
      <c r="K16" s="681">
        <v>0.61098518345986064</v>
      </c>
      <c r="L16" s="668">
        <v>46</v>
      </c>
      <c r="M16" s="704">
        <v>0.60526315789473684</v>
      </c>
    </row>
    <row r="17" spans="1:13" ht="14.4" customHeight="1" x14ac:dyDescent="0.3">
      <c r="A17" s="722" t="s">
        <v>3201</v>
      </c>
      <c r="B17" s="713">
        <v>2048.8900000000003</v>
      </c>
      <c r="C17" s="665">
        <v>1</v>
      </c>
      <c r="D17" s="726">
        <v>18</v>
      </c>
      <c r="E17" s="729" t="s">
        <v>3201</v>
      </c>
      <c r="F17" s="713">
        <v>1071.8800000000001</v>
      </c>
      <c r="G17" s="681">
        <v>0.52315156011303676</v>
      </c>
      <c r="H17" s="668">
        <v>6.5</v>
      </c>
      <c r="I17" s="704">
        <v>0.3611111111111111</v>
      </c>
      <c r="J17" s="732">
        <v>977.01</v>
      </c>
      <c r="K17" s="681">
        <v>0.47684843988696313</v>
      </c>
      <c r="L17" s="668">
        <v>11.5</v>
      </c>
      <c r="M17" s="704">
        <v>0.63888888888888884</v>
      </c>
    </row>
    <row r="18" spans="1:13" ht="14.4" customHeight="1" x14ac:dyDescent="0.3">
      <c r="A18" s="722" t="s">
        <v>3202</v>
      </c>
      <c r="B18" s="713">
        <v>14377.329999999998</v>
      </c>
      <c r="C18" s="665">
        <v>1</v>
      </c>
      <c r="D18" s="726">
        <v>71</v>
      </c>
      <c r="E18" s="729" t="s">
        <v>3202</v>
      </c>
      <c r="F18" s="713">
        <v>2829.3</v>
      </c>
      <c r="G18" s="681">
        <v>0.19678897263956524</v>
      </c>
      <c r="H18" s="668">
        <v>19</v>
      </c>
      <c r="I18" s="704">
        <v>0.26760563380281688</v>
      </c>
      <c r="J18" s="732">
        <v>11548.029999999997</v>
      </c>
      <c r="K18" s="681">
        <v>0.8032110273604347</v>
      </c>
      <c r="L18" s="668">
        <v>52</v>
      </c>
      <c r="M18" s="704">
        <v>0.73239436619718312</v>
      </c>
    </row>
    <row r="19" spans="1:13" ht="14.4" customHeight="1" thickBot="1" x14ac:dyDescent="0.35">
      <c r="A19" s="723" t="s">
        <v>3203</v>
      </c>
      <c r="B19" s="714">
        <v>104500.48999999999</v>
      </c>
      <c r="C19" s="671">
        <v>1</v>
      </c>
      <c r="D19" s="727">
        <v>264</v>
      </c>
      <c r="E19" s="730" t="s">
        <v>3203</v>
      </c>
      <c r="F19" s="714">
        <v>42422.810000000005</v>
      </c>
      <c r="G19" s="682">
        <v>0.40595800077109695</v>
      </c>
      <c r="H19" s="674">
        <v>138.5</v>
      </c>
      <c r="I19" s="705">
        <v>0.52462121212121215</v>
      </c>
      <c r="J19" s="733">
        <v>62077.679999999993</v>
      </c>
      <c r="K19" s="682">
        <v>0.59404199922890311</v>
      </c>
      <c r="L19" s="674">
        <v>125.5</v>
      </c>
      <c r="M19" s="705">
        <v>0.4753787878787879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57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4864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312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1059611.4500000007</v>
      </c>
      <c r="N3" s="70">
        <f>SUBTOTAL(9,N7:N1048576)</f>
        <v>6802</v>
      </c>
      <c r="O3" s="70">
        <f>SUBTOTAL(9,O7:O1048576)</f>
        <v>2701</v>
      </c>
      <c r="P3" s="70">
        <f>SUBTOTAL(9,P7:P1048576)</f>
        <v>497121.25999999989</v>
      </c>
      <c r="Q3" s="71">
        <f>IF(M3=0,0,P3/M3)</f>
        <v>0.46915429235876943</v>
      </c>
      <c r="R3" s="70">
        <f>SUBTOTAL(9,R7:R1048576)</f>
        <v>3281</v>
      </c>
      <c r="S3" s="71">
        <f>IF(N3=0,0,R3/N3)</f>
        <v>0.48235812996177596</v>
      </c>
      <c r="T3" s="70">
        <f>SUBTOTAL(9,T7:T1048576)</f>
        <v>1195.5</v>
      </c>
      <c r="U3" s="72">
        <f>IF(O3=0,0,T3/O3)</f>
        <v>0.44261384672343579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50</v>
      </c>
      <c r="B7" s="740" t="s">
        <v>549</v>
      </c>
      <c r="C7" s="740" t="s">
        <v>3182</v>
      </c>
      <c r="D7" s="741" t="s">
        <v>4862</v>
      </c>
      <c r="E7" s="742" t="s">
        <v>3189</v>
      </c>
      <c r="F7" s="740" t="s">
        <v>3179</v>
      </c>
      <c r="G7" s="740" t="s">
        <v>3204</v>
      </c>
      <c r="H7" s="740" t="s">
        <v>1650</v>
      </c>
      <c r="I7" s="740" t="s">
        <v>1662</v>
      </c>
      <c r="J7" s="740" t="s">
        <v>1663</v>
      </c>
      <c r="K7" s="740" t="s">
        <v>2943</v>
      </c>
      <c r="L7" s="743">
        <v>72</v>
      </c>
      <c r="M7" s="743">
        <v>288</v>
      </c>
      <c r="N7" s="740">
        <v>4</v>
      </c>
      <c r="O7" s="744">
        <v>2</v>
      </c>
      <c r="P7" s="743"/>
      <c r="Q7" s="745">
        <v>0</v>
      </c>
      <c r="R7" s="740"/>
      <c r="S7" s="745">
        <v>0</v>
      </c>
      <c r="T7" s="744"/>
      <c r="U7" s="235">
        <v>0</v>
      </c>
    </row>
    <row r="8" spans="1:21" ht="14.4" customHeight="1" x14ac:dyDescent="0.3">
      <c r="A8" s="664">
        <v>50</v>
      </c>
      <c r="B8" s="665" t="s">
        <v>549</v>
      </c>
      <c r="C8" s="665" t="s">
        <v>3182</v>
      </c>
      <c r="D8" s="746" t="s">
        <v>4862</v>
      </c>
      <c r="E8" s="747" t="s">
        <v>3189</v>
      </c>
      <c r="F8" s="665" t="s">
        <v>3179</v>
      </c>
      <c r="G8" s="665" t="s">
        <v>3205</v>
      </c>
      <c r="H8" s="665" t="s">
        <v>1650</v>
      </c>
      <c r="I8" s="665" t="s">
        <v>2147</v>
      </c>
      <c r="J8" s="665" t="s">
        <v>1933</v>
      </c>
      <c r="K8" s="665" t="s">
        <v>3026</v>
      </c>
      <c r="L8" s="666">
        <v>154.36000000000001</v>
      </c>
      <c r="M8" s="666">
        <v>154.36000000000001</v>
      </c>
      <c r="N8" s="665">
        <v>1</v>
      </c>
      <c r="O8" s="748">
        <v>1</v>
      </c>
      <c r="P8" s="666"/>
      <c r="Q8" s="681">
        <v>0</v>
      </c>
      <c r="R8" s="665"/>
      <c r="S8" s="681">
        <v>0</v>
      </c>
      <c r="T8" s="748"/>
      <c r="U8" s="704">
        <v>0</v>
      </c>
    </row>
    <row r="9" spans="1:21" ht="14.4" customHeight="1" x14ac:dyDescent="0.3">
      <c r="A9" s="664">
        <v>50</v>
      </c>
      <c r="B9" s="665" t="s">
        <v>549</v>
      </c>
      <c r="C9" s="665" t="s">
        <v>3182</v>
      </c>
      <c r="D9" s="746" t="s">
        <v>4862</v>
      </c>
      <c r="E9" s="747" t="s">
        <v>3189</v>
      </c>
      <c r="F9" s="665" t="s">
        <v>3179</v>
      </c>
      <c r="G9" s="665" t="s">
        <v>3206</v>
      </c>
      <c r="H9" s="665" t="s">
        <v>1650</v>
      </c>
      <c r="I9" s="665" t="s">
        <v>1834</v>
      </c>
      <c r="J9" s="665" t="s">
        <v>2989</v>
      </c>
      <c r="K9" s="665" t="s">
        <v>2990</v>
      </c>
      <c r="L9" s="666">
        <v>278.64</v>
      </c>
      <c r="M9" s="666">
        <v>278.64</v>
      </c>
      <c r="N9" s="665">
        <v>1</v>
      </c>
      <c r="O9" s="748">
        <v>1</v>
      </c>
      <c r="P9" s="666"/>
      <c r="Q9" s="681">
        <v>0</v>
      </c>
      <c r="R9" s="665"/>
      <c r="S9" s="681">
        <v>0</v>
      </c>
      <c r="T9" s="748"/>
      <c r="U9" s="704">
        <v>0</v>
      </c>
    </row>
    <row r="10" spans="1:21" ht="14.4" customHeight="1" x14ac:dyDescent="0.3">
      <c r="A10" s="664">
        <v>50</v>
      </c>
      <c r="B10" s="665" t="s">
        <v>549</v>
      </c>
      <c r="C10" s="665" t="s">
        <v>3182</v>
      </c>
      <c r="D10" s="746" t="s">
        <v>4862</v>
      </c>
      <c r="E10" s="747" t="s">
        <v>3189</v>
      </c>
      <c r="F10" s="665" t="s">
        <v>3179</v>
      </c>
      <c r="G10" s="665" t="s">
        <v>3206</v>
      </c>
      <c r="H10" s="665" t="s">
        <v>1650</v>
      </c>
      <c r="I10" s="665" t="s">
        <v>1819</v>
      </c>
      <c r="J10" s="665" t="s">
        <v>2989</v>
      </c>
      <c r="K10" s="665" t="s">
        <v>2994</v>
      </c>
      <c r="L10" s="666">
        <v>181.13</v>
      </c>
      <c r="M10" s="666">
        <v>181.13</v>
      </c>
      <c r="N10" s="665">
        <v>1</v>
      </c>
      <c r="O10" s="748">
        <v>1</v>
      </c>
      <c r="P10" s="666"/>
      <c r="Q10" s="681">
        <v>0</v>
      </c>
      <c r="R10" s="665"/>
      <c r="S10" s="681">
        <v>0</v>
      </c>
      <c r="T10" s="748"/>
      <c r="U10" s="704">
        <v>0</v>
      </c>
    </row>
    <row r="11" spans="1:21" ht="14.4" customHeight="1" x14ac:dyDescent="0.3">
      <c r="A11" s="664">
        <v>50</v>
      </c>
      <c r="B11" s="665" t="s">
        <v>549</v>
      </c>
      <c r="C11" s="665" t="s">
        <v>3182</v>
      </c>
      <c r="D11" s="746" t="s">
        <v>4862</v>
      </c>
      <c r="E11" s="747" t="s">
        <v>3189</v>
      </c>
      <c r="F11" s="665" t="s">
        <v>3179</v>
      </c>
      <c r="G11" s="665" t="s">
        <v>3207</v>
      </c>
      <c r="H11" s="665" t="s">
        <v>550</v>
      </c>
      <c r="I11" s="665" t="s">
        <v>3208</v>
      </c>
      <c r="J11" s="665" t="s">
        <v>3209</v>
      </c>
      <c r="K11" s="665" t="s">
        <v>3210</v>
      </c>
      <c r="L11" s="666">
        <v>16.38</v>
      </c>
      <c r="M11" s="666">
        <v>16.38</v>
      </c>
      <c r="N11" s="665">
        <v>1</v>
      </c>
      <c r="O11" s="748">
        <v>0.5</v>
      </c>
      <c r="P11" s="666"/>
      <c r="Q11" s="681">
        <v>0</v>
      </c>
      <c r="R11" s="665"/>
      <c r="S11" s="681">
        <v>0</v>
      </c>
      <c r="T11" s="748"/>
      <c r="U11" s="704">
        <v>0</v>
      </c>
    </row>
    <row r="12" spans="1:21" ht="14.4" customHeight="1" x14ac:dyDescent="0.3">
      <c r="A12" s="664">
        <v>50</v>
      </c>
      <c r="B12" s="665" t="s">
        <v>549</v>
      </c>
      <c r="C12" s="665" t="s">
        <v>3182</v>
      </c>
      <c r="D12" s="746" t="s">
        <v>4862</v>
      </c>
      <c r="E12" s="747" t="s">
        <v>3189</v>
      </c>
      <c r="F12" s="665" t="s">
        <v>3179</v>
      </c>
      <c r="G12" s="665" t="s">
        <v>3207</v>
      </c>
      <c r="H12" s="665" t="s">
        <v>550</v>
      </c>
      <c r="I12" s="665" t="s">
        <v>3211</v>
      </c>
      <c r="J12" s="665" t="s">
        <v>3209</v>
      </c>
      <c r="K12" s="665" t="s">
        <v>3212</v>
      </c>
      <c r="L12" s="666">
        <v>32.76</v>
      </c>
      <c r="M12" s="666">
        <v>32.76</v>
      </c>
      <c r="N12" s="665">
        <v>1</v>
      </c>
      <c r="O12" s="748">
        <v>0.5</v>
      </c>
      <c r="P12" s="666"/>
      <c r="Q12" s="681">
        <v>0</v>
      </c>
      <c r="R12" s="665"/>
      <c r="S12" s="681">
        <v>0</v>
      </c>
      <c r="T12" s="748"/>
      <c r="U12" s="704">
        <v>0</v>
      </c>
    </row>
    <row r="13" spans="1:21" ht="14.4" customHeight="1" x14ac:dyDescent="0.3">
      <c r="A13" s="664">
        <v>50</v>
      </c>
      <c r="B13" s="665" t="s">
        <v>549</v>
      </c>
      <c r="C13" s="665" t="s">
        <v>3182</v>
      </c>
      <c r="D13" s="746" t="s">
        <v>4862</v>
      </c>
      <c r="E13" s="747" t="s">
        <v>3189</v>
      </c>
      <c r="F13" s="665" t="s">
        <v>3179</v>
      </c>
      <c r="G13" s="665" t="s">
        <v>3207</v>
      </c>
      <c r="H13" s="665" t="s">
        <v>1650</v>
      </c>
      <c r="I13" s="665" t="s">
        <v>1698</v>
      </c>
      <c r="J13" s="665" t="s">
        <v>1699</v>
      </c>
      <c r="K13" s="665" t="s">
        <v>2954</v>
      </c>
      <c r="L13" s="666">
        <v>35.11</v>
      </c>
      <c r="M13" s="666">
        <v>140.44</v>
      </c>
      <c r="N13" s="665">
        <v>4</v>
      </c>
      <c r="O13" s="748">
        <v>1.5</v>
      </c>
      <c r="P13" s="666"/>
      <c r="Q13" s="681">
        <v>0</v>
      </c>
      <c r="R13" s="665"/>
      <c r="S13" s="681">
        <v>0</v>
      </c>
      <c r="T13" s="748"/>
      <c r="U13" s="704">
        <v>0</v>
      </c>
    </row>
    <row r="14" spans="1:21" ht="14.4" customHeight="1" x14ac:dyDescent="0.3">
      <c r="A14" s="664">
        <v>50</v>
      </c>
      <c r="B14" s="665" t="s">
        <v>549</v>
      </c>
      <c r="C14" s="665" t="s">
        <v>3182</v>
      </c>
      <c r="D14" s="746" t="s">
        <v>4862</v>
      </c>
      <c r="E14" s="747" t="s">
        <v>3189</v>
      </c>
      <c r="F14" s="665" t="s">
        <v>3179</v>
      </c>
      <c r="G14" s="665" t="s">
        <v>3207</v>
      </c>
      <c r="H14" s="665" t="s">
        <v>1650</v>
      </c>
      <c r="I14" s="665" t="s">
        <v>1701</v>
      </c>
      <c r="J14" s="665" t="s">
        <v>1702</v>
      </c>
      <c r="K14" s="665" t="s">
        <v>2955</v>
      </c>
      <c r="L14" s="666">
        <v>70.23</v>
      </c>
      <c r="M14" s="666">
        <v>210.69</v>
      </c>
      <c r="N14" s="665">
        <v>3</v>
      </c>
      <c r="O14" s="748">
        <v>1</v>
      </c>
      <c r="P14" s="666"/>
      <c r="Q14" s="681">
        <v>0</v>
      </c>
      <c r="R14" s="665"/>
      <c r="S14" s="681">
        <v>0</v>
      </c>
      <c r="T14" s="748"/>
      <c r="U14" s="704">
        <v>0</v>
      </c>
    </row>
    <row r="15" spans="1:21" ht="14.4" customHeight="1" x14ac:dyDescent="0.3">
      <c r="A15" s="664">
        <v>50</v>
      </c>
      <c r="B15" s="665" t="s">
        <v>549</v>
      </c>
      <c r="C15" s="665" t="s">
        <v>3182</v>
      </c>
      <c r="D15" s="746" t="s">
        <v>4862</v>
      </c>
      <c r="E15" s="747" t="s">
        <v>3189</v>
      </c>
      <c r="F15" s="665" t="s">
        <v>3179</v>
      </c>
      <c r="G15" s="665" t="s">
        <v>3213</v>
      </c>
      <c r="H15" s="665" t="s">
        <v>550</v>
      </c>
      <c r="I15" s="665" t="s">
        <v>3214</v>
      </c>
      <c r="J15" s="665" t="s">
        <v>938</v>
      </c>
      <c r="K15" s="665" t="s">
        <v>3215</v>
      </c>
      <c r="L15" s="666">
        <v>0</v>
      </c>
      <c r="M15" s="666">
        <v>0</v>
      </c>
      <c r="N15" s="665">
        <v>1</v>
      </c>
      <c r="O15" s="748">
        <v>0.5</v>
      </c>
      <c r="P15" s="666"/>
      <c r="Q15" s="681"/>
      <c r="R15" s="665"/>
      <c r="S15" s="681">
        <v>0</v>
      </c>
      <c r="T15" s="748"/>
      <c r="U15" s="704">
        <v>0</v>
      </c>
    </row>
    <row r="16" spans="1:21" ht="14.4" customHeight="1" x14ac:dyDescent="0.3">
      <c r="A16" s="664">
        <v>50</v>
      </c>
      <c r="B16" s="665" t="s">
        <v>549</v>
      </c>
      <c r="C16" s="665" t="s">
        <v>3182</v>
      </c>
      <c r="D16" s="746" t="s">
        <v>4862</v>
      </c>
      <c r="E16" s="747" t="s">
        <v>3189</v>
      </c>
      <c r="F16" s="665" t="s">
        <v>3179</v>
      </c>
      <c r="G16" s="665" t="s">
        <v>3216</v>
      </c>
      <c r="H16" s="665" t="s">
        <v>550</v>
      </c>
      <c r="I16" s="665" t="s">
        <v>3217</v>
      </c>
      <c r="J16" s="665" t="s">
        <v>3218</v>
      </c>
      <c r="K16" s="665" t="s">
        <v>3219</v>
      </c>
      <c r="L16" s="666">
        <v>0</v>
      </c>
      <c r="M16" s="666">
        <v>0</v>
      </c>
      <c r="N16" s="665">
        <v>1</v>
      </c>
      <c r="O16" s="748">
        <v>0.5</v>
      </c>
      <c r="P16" s="666"/>
      <c r="Q16" s="681"/>
      <c r="R16" s="665"/>
      <c r="S16" s="681">
        <v>0</v>
      </c>
      <c r="T16" s="748"/>
      <c r="U16" s="704">
        <v>0</v>
      </c>
    </row>
    <row r="17" spans="1:21" ht="14.4" customHeight="1" x14ac:dyDescent="0.3">
      <c r="A17" s="664">
        <v>50</v>
      </c>
      <c r="B17" s="665" t="s">
        <v>549</v>
      </c>
      <c r="C17" s="665" t="s">
        <v>3182</v>
      </c>
      <c r="D17" s="746" t="s">
        <v>4862</v>
      </c>
      <c r="E17" s="747" t="s">
        <v>3189</v>
      </c>
      <c r="F17" s="665" t="s">
        <v>3179</v>
      </c>
      <c r="G17" s="665" t="s">
        <v>3216</v>
      </c>
      <c r="H17" s="665" t="s">
        <v>550</v>
      </c>
      <c r="I17" s="665" t="s">
        <v>3220</v>
      </c>
      <c r="J17" s="665" t="s">
        <v>2286</v>
      </c>
      <c r="K17" s="665" t="s">
        <v>3221</v>
      </c>
      <c r="L17" s="666">
        <v>0</v>
      </c>
      <c r="M17" s="666">
        <v>0</v>
      </c>
      <c r="N17" s="665">
        <v>1</v>
      </c>
      <c r="O17" s="748">
        <v>0.5</v>
      </c>
      <c r="P17" s="666"/>
      <c r="Q17" s="681"/>
      <c r="R17" s="665"/>
      <c r="S17" s="681">
        <v>0</v>
      </c>
      <c r="T17" s="748"/>
      <c r="U17" s="704">
        <v>0</v>
      </c>
    </row>
    <row r="18" spans="1:21" ht="14.4" customHeight="1" x14ac:dyDescent="0.3">
      <c r="A18" s="664">
        <v>50</v>
      </c>
      <c r="B18" s="665" t="s">
        <v>549</v>
      </c>
      <c r="C18" s="665" t="s">
        <v>3182</v>
      </c>
      <c r="D18" s="746" t="s">
        <v>4862</v>
      </c>
      <c r="E18" s="747" t="s">
        <v>3189</v>
      </c>
      <c r="F18" s="665" t="s">
        <v>3179</v>
      </c>
      <c r="G18" s="665" t="s">
        <v>3216</v>
      </c>
      <c r="H18" s="665" t="s">
        <v>550</v>
      </c>
      <c r="I18" s="665" t="s">
        <v>3222</v>
      </c>
      <c r="J18" s="665" t="s">
        <v>3223</v>
      </c>
      <c r="K18" s="665" t="s">
        <v>3221</v>
      </c>
      <c r="L18" s="666">
        <v>0</v>
      </c>
      <c r="M18" s="666">
        <v>0</v>
      </c>
      <c r="N18" s="665">
        <v>1</v>
      </c>
      <c r="O18" s="748">
        <v>0.5</v>
      </c>
      <c r="P18" s="666"/>
      <c r="Q18" s="681"/>
      <c r="R18" s="665"/>
      <c r="S18" s="681">
        <v>0</v>
      </c>
      <c r="T18" s="748"/>
      <c r="U18" s="704">
        <v>0</v>
      </c>
    </row>
    <row r="19" spans="1:21" ht="14.4" customHeight="1" x14ac:dyDescent="0.3">
      <c r="A19" s="664">
        <v>50</v>
      </c>
      <c r="B19" s="665" t="s">
        <v>549</v>
      </c>
      <c r="C19" s="665" t="s">
        <v>3182</v>
      </c>
      <c r="D19" s="746" t="s">
        <v>4862</v>
      </c>
      <c r="E19" s="747" t="s">
        <v>3189</v>
      </c>
      <c r="F19" s="665" t="s">
        <v>3179</v>
      </c>
      <c r="G19" s="665" t="s">
        <v>3224</v>
      </c>
      <c r="H19" s="665" t="s">
        <v>550</v>
      </c>
      <c r="I19" s="665" t="s">
        <v>3225</v>
      </c>
      <c r="J19" s="665" t="s">
        <v>3226</v>
      </c>
      <c r="K19" s="665" t="s">
        <v>2957</v>
      </c>
      <c r="L19" s="666">
        <v>8.7899999999999991</v>
      </c>
      <c r="M19" s="666">
        <v>8.7899999999999991</v>
      </c>
      <c r="N19" s="665">
        <v>1</v>
      </c>
      <c r="O19" s="748">
        <v>1</v>
      </c>
      <c r="P19" s="666">
        <v>8.7899999999999991</v>
      </c>
      <c r="Q19" s="681">
        <v>1</v>
      </c>
      <c r="R19" s="665">
        <v>1</v>
      </c>
      <c r="S19" s="681">
        <v>1</v>
      </c>
      <c r="T19" s="748">
        <v>1</v>
      </c>
      <c r="U19" s="704">
        <v>1</v>
      </c>
    </row>
    <row r="20" spans="1:21" ht="14.4" customHeight="1" x14ac:dyDescent="0.3">
      <c r="A20" s="664">
        <v>50</v>
      </c>
      <c r="B20" s="665" t="s">
        <v>549</v>
      </c>
      <c r="C20" s="665" t="s">
        <v>3182</v>
      </c>
      <c r="D20" s="746" t="s">
        <v>4862</v>
      </c>
      <c r="E20" s="747" t="s">
        <v>3189</v>
      </c>
      <c r="F20" s="665" t="s">
        <v>3179</v>
      </c>
      <c r="G20" s="665" t="s">
        <v>3227</v>
      </c>
      <c r="H20" s="665" t="s">
        <v>1650</v>
      </c>
      <c r="I20" s="665" t="s">
        <v>1914</v>
      </c>
      <c r="J20" s="665" t="s">
        <v>2935</v>
      </c>
      <c r="K20" s="665" t="s">
        <v>2936</v>
      </c>
      <c r="L20" s="666">
        <v>93.43</v>
      </c>
      <c r="M20" s="666">
        <v>560.58000000000004</v>
      </c>
      <c r="N20" s="665">
        <v>6</v>
      </c>
      <c r="O20" s="748">
        <v>2.5</v>
      </c>
      <c r="P20" s="666"/>
      <c r="Q20" s="681">
        <v>0</v>
      </c>
      <c r="R20" s="665"/>
      <c r="S20" s="681">
        <v>0</v>
      </c>
      <c r="T20" s="748"/>
      <c r="U20" s="704">
        <v>0</v>
      </c>
    </row>
    <row r="21" spans="1:21" ht="14.4" customHeight="1" x14ac:dyDescent="0.3">
      <c r="A21" s="664">
        <v>50</v>
      </c>
      <c r="B21" s="665" t="s">
        <v>549</v>
      </c>
      <c r="C21" s="665" t="s">
        <v>3182</v>
      </c>
      <c r="D21" s="746" t="s">
        <v>4862</v>
      </c>
      <c r="E21" s="747" t="s">
        <v>3189</v>
      </c>
      <c r="F21" s="665" t="s">
        <v>3179</v>
      </c>
      <c r="G21" s="665" t="s">
        <v>3228</v>
      </c>
      <c r="H21" s="665" t="s">
        <v>550</v>
      </c>
      <c r="I21" s="665" t="s">
        <v>3229</v>
      </c>
      <c r="J21" s="665" t="s">
        <v>3230</v>
      </c>
      <c r="K21" s="665" t="s">
        <v>3231</v>
      </c>
      <c r="L21" s="666">
        <v>0</v>
      </c>
      <c r="M21" s="666">
        <v>0</v>
      </c>
      <c r="N21" s="665">
        <v>2</v>
      </c>
      <c r="O21" s="748">
        <v>1</v>
      </c>
      <c r="P21" s="666"/>
      <c r="Q21" s="681"/>
      <c r="R21" s="665"/>
      <c r="S21" s="681">
        <v>0</v>
      </c>
      <c r="T21" s="748"/>
      <c r="U21" s="704">
        <v>0</v>
      </c>
    </row>
    <row r="22" spans="1:21" ht="14.4" customHeight="1" x14ac:dyDescent="0.3">
      <c r="A22" s="664">
        <v>50</v>
      </c>
      <c r="B22" s="665" t="s">
        <v>549</v>
      </c>
      <c r="C22" s="665" t="s">
        <v>3182</v>
      </c>
      <c r="D22" s="746" t="s">
        <v>4862</v>
      </c>
      <c r="E22" s="747" t="s">
        <v>3189</v>
      </c>
      <c r="F22" s="665" t="s">
        <v>3179</v>
      </c>
      <c r="G22" s="665" t="s">
        <v>3228</v>
      </c>
      <c r="H22" s="665" t="s">
        <v>550</v>
      </c>
      <c r="I22" s="665" t="s">
        <v>3232</v>
      </c>
      <c r="J22" s="665" t="s">
        <v>3230</v>
      </c>
      <c r="K22" s="665" t="s">
        <v>3233</v>
      </c>
      <c r="L22" s="666">
        <v>0</v>
      </c>
      <c r="M22" s="666">
        <v>0</v>
      </c>
      <c r="N22" s="665">
        <v>4</v>
      </c>
      <c r="O22" s="748">
        <v>1.5</v>
      </c>
      <c r="P22" s="666"/>
      <c r="Q22" s="681"/>
      <c r="R22" s="665"/>
      <c r="S22" s="681">
        <v>0</v>
      </c>
      <c r="T22" s="748"/>
      <c r="U22" s="704">
        <v>0</v>
      </c>
    </row>
    <row r="23" spans="1:21" ht="14.4" customHeight="1" x14ac:dyDescent="0.3">
      <c r="A23" s="664">
        <v>50</v>
      </c>
      <c r="B23" s="665" t="s">
        <v>549</v>
      </c>
      <c r="C23" s="665" t="s">
        <v>3182</v>
      </c>
      <c r="D23" s="746" t="s">
        <v>4862</v>
      </c>
      <c r="E23" s="747" t="s">
        <v>3189</v>
      </c>
      <c r="F23" s="665" t="s">
        <v>3179</v>
      </c>
      <c r="G23" s="665" t="s">
        <v>3234</v>
      </c>
      <c r="H23" s="665" t="s">
        <v>550</v>
      </c>
      <c r="I23" s="665" t="s">
        <v>3235</v>
      </c>
      <c r="J23" s="665" t="s">
        <v>3236</v>
      </c>
      <c r="K23" s="665" t="s">
        <v>3237</v>
      </c>
      <c r="L23" s="666">
        <v>0</v>
      </c>
      <c r="M23" s="666">
        <v>0</v>
      </c>
      <c r="N23" s="665">
        <v>1</v>
      </c>
      <c r="O23" s="748">
        <v>0.5</v>
      </c>
      <c r="P23" s="666"/>
      <c r="Q23" s="681"/>
      <c r="R23" s="665"/>
      <c r="S23" s="681">
        <v>0</v>
      </c>
      <c r="T23" s="748"/>
      <c r="U23" s="704">
        <v>0</v>
      </c>
    </row>
    <row r="24" spans="1:21" ht="14.4" customHeight="1" x14ac:dyDescent="0.3">
      <c r="A24" s="664">
        <v>50</v>
      </c>
      <c r="B24" s="665" t="s">
        <v>549</v>
      </c>
      <c r="C24" s="665" t="s">
        <v>3182</v>
      </c>
      <c r="D24" s="746" t="s">
        <v>4862</v>
      </c>
      <c r="E24" s="747" t="s">
        <v>3189</v>
      </c>
      <c r="F24" s="665" t="s">
        <v>3179</v>
      </c>
      <c r="G24" s="665" t="s">
        <v>3234</v>
      </c>
      <c r="H24" s="665" t="s">
        <v>550</v>
      </c>
      <c r="I24" s="665" t="s">
        <v>796</v>
      </c>
      <c r="J24" s="665" t="s">
        <v>3236</v>
      </c>
      <c r="K24" s="665" t="s">
        <v>3238</v>
      </c>
      <c r="L24" s="666">
        <v>38.04</v>
      </c>
      <c r="M24" s="666">
        <v>38.04</v>
      </c>
      <c r="N24" s="665">
        <v>1</v>
      </c>
      <c r="O24" s="748">
        <v>0.5</v>
      </c>
      <c r="P24" s="666"/>
      <c r="Q24" s="681">
        <v>0</v>
      </c>
      <c r="R24" s="665"/>
      <c r="S24" s="681">
        <v>0</v>
      </c>
      <c r="T24" s="748"/>
      <c r="U24" s="704">
        <v>0</v>
      </c>
    </row>
    <row r="25" spans="1:21" ht="14.4" customHeight="1" x14ac:dyDescent="0.3">
      <c r="A25" s="664">
        <v>50</v>
      </c>
      <c r="B25" s="665" t="s">
        <v>549</v>
      </c>
      <c r="C25" s="665" t="s">
        <v>3182</v>
      </c>
      <c r="D25" s="746" t="s">
        <v>4862</v>
      </c>
      <c r="E25" s="747" t="s">
        <v>3189</v>
      </c>
      <c r="F25" s="665" t="s">
        <v>3179</v>
      </c>
      <c r="G25" s="665" t="s">
        <v>3234</v>
      </c>
      <c r="H25" s="665" t="s">
        <v>550</v>
      </c>
      <c r="I25" s="665" t="s">
        <v>2254</v>
      </c>
      <c r="J25" s="665" t="s">
        <v>3236</v>
      </c>
      <c r="K25" s="665" t="s">
        <v>3239</v>
      </c>
      <c r="L25" s="666">
        <v>10.65</v>
      </c>
      <c r="M25" s="666">
        <v>21.3</v>
      </c>
      <c r="N25" s="665">
        <v>2</v>
      </c>
      <c r="O25" s="748">
        <v>1</v>
      </c>
      <c r="P25" s="666"/>
      <c r="Q25" s="681">
        <v>0</v>
      </c>
      <c r="R25" s="665"/>
      <c r="S25" s="681">
        <v>0</v>
      </c>
      <c r="T25" s="748"/>
      <c r="U25" s="704">
        <v>0</v>
      </c>
    </row>
    <row r="26" spans="1:21" ht="14.4" customHeight="1" x14ac:dyDescent="0.3">
      <c r="A26" s="664">
        <v>50</v>
      </c>
      <c r="B26" s="665" t="s">
        <v>549</v>
      </c>
      <c r="C26" s="665" t="s">
        <v>3182</v>
      </c>
      <c r="D26" s="746" t="s">
        <v>4862</v>
      </c>
      <c r="E26" s="747" t="s">
        <v>3189</v>
      </c>
      <c r="F26" s="665" t="s">
        <v>3179</v>
      </c>
      <c r="G26" s="665" t="s">
        <v>3234</v>
      </c>
      <c r="H26" s="665" t="s">
        <v>550</v>
      </c>
      <c r="I26" s="665" t="s">
        <v>3240</v>
      </c>
      <c r="J26" s="665" t="s">
        <v>3236</v>
      </c>
      <c r="K26" s="665" t="s">
        <v>3241</v>
      </c>
      <c r="L26" s="666">
        <v>0</v>
      </c>
      <c r="M26" s="666">
        <v>0</v>
      </c>
      <c r="N26" s="665">
        <v>1</v>
      </c>
      <c r="O26" s="748">
        <v>1</v>
      </c>
      <c r="P26" s="666"/>
      <c r="Q26" s="681"/>
      <c r="R26" s="665"/>
      <c r="S26" s="681">
        <v>0</v>
      </c>
      <c r="T26" s="748"/>
      <c r="U26" s="704">
        <v>0</v>
      </c>
    </row>
    <row r="27" spans="1:21" ht="14.4" customHeight="1" x14ac:dyDescent="0.3">
      <c r="A27" s="664">
        <v>50</v>
      </c>
      <c r="B27" s="665" t="s">
        <v>549</v>
      </c>
      <c r="C27" s="665" t="s">
        <v>3182</v>
      </c>
      <c r="D27" s="746" t="s">
        <v>4862</v>
      </c>
      <c r="E27" s="747" t="s">
        <v>3189</v>
      </c>
      <c r="F27" s="665" t="s">
        <v>3179</v>
      </c>
      <c r="G27" s="665" t="s">
        <v>3242</v>
      </c>
      <c r="H27" s="665" t="s">
        <v>1650</v>
      </c>
      <c r="I27" s="665" t="s">
        <v>3243</v>
      </c>
      <c r="J27" s="665" t="s">
        <v>1767</v>
      </c>
      <c r="K27" s="665" t="s">
        <v>2954</v>
      </c>
      <c r="L27" s="666">
        <v>48.27</v>
      </c>
      <c r="M27" s="666">
        <v>96.54</v>
      </c>
      <c r="N27" s="665">
        <v>2</v>
      </c>
      <c r="O27" s="748">
        <v>1</v>
      </c>
      <c r="P27" s="666"/>
      <c r="Q27" s="681">
        <v>0</v>
      </c>
      <c r="R27" s="665"/>
      <c r="S27" s="681">
        <v>0</v>
      </c>
      <c r="T27" s="748"/>
      <c r="U27" s="704">
        <v>0</v>
      </c>
    </row>
    <row r="28" spans="1:21" ht="14.4" customHeight="1" x14ac:dyDescent="0.3">
      <c r="A28" s="664">
        <v>50</v>
      </c>
      <c r="B28" s="665" t="s">
        <v>549</v>
      </c>
      <c r="C28" s="665" t="s">
        <v>3182</v>
      </c>
      <c r="D28" s="746" t="s">
        <v>4862</v>
      </c>
      <c r="E28" s="747" t="s">
        <v>3189</v>
      </c>
      <c r="F28" s="665" t="s">
        <v>3179</v>
      </c>
      <c r="G28" s="665" t="s">
        <v>3242</v>
      </c>
      <c r="H28" s="665" t="s">
        <v>550</v>
      </c>
      <c r="I28" s="665" t="s">
        <v>3244</v>
      </c>
      <c r="J28" s="665" t="s">
        <v>1767</v>
      </c>
      <c r="K28" s="665" t="s">
        <v>3245</v>
      </c>
      <c r="L28" s="666">
        <v>0</v>
      </c>
      <c r="M28" s="666">
        <v>0</v>
      </c>
      <c r="N28" s="665">
        <v>2</v>
      </c>
      <c r="O28" s="748">
        <v>0.5</v>
      </c>
      <c r="P28" s="666"/>
      <c r="Q28" s="681"/>
      <c r="R28" s="665"/>
      <c r="S28" s="681">
        <v>0</v>
      </c>
      <c r="T28" s="748"/>
      <c r="U28" s="704">
        <v>0</v>
      </c>
    </row>
    <row r="29" spans="1:21" ht="14.4" customHeight="1" x14ac:dyDescent="0.3">
      <c r="A29" s="664">
        <v>50</v>
      </c>
      <c r="B29" s="665" t="s">
        <v>549</v>
      </c>
      <c r="C29" s="665" t="s">
        <v>3182</v>
      </c>
      <c r="D29" s="746" t="s">
        <v>4862</v>
      </c>
      <c r="E29" s="747" t="s">
        <v>3189</v>
      </c>
      <c r="F29" s="665" t="s">
        <v>3179</v>
      </c>
      <c r="G29" s="665" t="s">
        <v>3246</v>
      </c>
      <c r="H29" s="665" t="s">
        <v>1650</v>
      </c>
      <c r="I29" s="665" t="s">
        <v>1787</v>
      </c>
      <c r="J29" s="665" t="s">
        <v>2974</v>
      </c>
      <c r="K29" s="665" t="s">
        <v>2976</v>
      </c>
      <c r="L29" s="666">
        <v>174.81</v>
      </c>
      <c r="M29" s="666">
        <v>174.81</v>
      </c>
      <c r="N29" s="665">
        <v>1</v>
      </c>
      <c r="O29" s="748">
        <v>0.5</v>
      </c>
      <c r="P29" s="666"/>
      <c r="Q29" s="681">
        <v>0</v>
      </c>
      <c r="R29" s="665"/>
      <c r="S29" s="681">
        <v>0</v>
      </c>
      <c r="T29" s="748"/>
      <c r="U29" s="704">
        <v>0</v>
      </c>
    </row>
    <row r="30" spans="1:21" ht="14.4" customHeight="1" x14ac:dyDescent="0.3">
      <c r="A30" s="664">
        <v>50</v>
      </c>
      <c r="B30" s="665" t="s">
        <v>549</v>
      </c>
      <c r="C30" s="665" t="s">
        <v>3182</v>
      </c>
      <c r="D30" s="746" t="s">
        <v>4862</v>
      </c>
      <c r="E30" s="747" t="s">
        <v>3189</v>
      </c>
      <c r="F30" s="665" t="s">
        <v>3179</v>
      </c>
      <c r="G30" s="665" t="s">
        <v>3247</v>
      </c>
      <c r="H30" s="665" t="s">
        <v>1650</v>
      </c>
      <c r="I30" s="665" t="s">
        <v>1677</v>
      </c>
      <c r="J30" s="665" t="s">
        <v>2968</v>
      </c>
      <c r="K30" s="665" t="s">
        <v>2969</v>
      </c>
      <c r="L30" s="666">
        <v>96.53</v>
      </c>
      <c r="M30" s="666">
        <v>96.53</v>
      </c>
      <c r="N30" s="665">
        <v>1</v>
      </c>
      <c r="O30" s="748">
        <v>0.5</v>
      </c>
      <c r="P30" s="666"/>
      <c r="Q30" s="681">
        <v>0</v>
      </c>
      <c r="R30" s="665"/>
      <c r="S30" s="681">
        <v>0</v>
      </c>
      <c r="T30" s="748"/>
      <c r="U30" s="704">
        <v>0</v>
      </c>
    </row>
    <row r="31" spans="1:21" ht="14.4" customHeight="1" x14ac:dyDescent="0.3">
      <c r="A31" s="664">
        <v>50</v>
      </c>
      <c r="B31" s="665" t="s">
        <v>549</v>
      </c>
      <c r="C31" s="665" t="s">
        <v>3182</v>
      </c>
      <c r="D31" s="746" t="s">
        <v>4862</v>
      </c>
      <c r="E31" s="747" t="s">
        <v>3189</v>
      </c>
      <c r="F31" s="665" t="s">
        <v>3179</v>
      </c>
      <c r="G31" s="665" t="s">
        <v>3247</v>
      </c>
      <c r="H31" s="665" t="s">
        <v>1650</v>
      </c>
      <c r="I31" s="665" t="s">
        <v>1654</v>
      </c>
      <c r="J31" s="665" t="s">
        <v>2968</v>
      </c>
      <c r="K31" s="665" t="s">
        <v>2971</v>
      </c>
      <c r="L31" s="666">
        <v>16.09</v>
      </c>
      <c r="M31" s="666">
        <v>16.09</v>
      </c>
      <c r="N31" s="665">
        <v>1</v>
      </c>
      <c r="O31" s="748">
        <v>0.5</v>
      </c>
      <c r="P31" s="666"/>
      <c r="Q31" s="681">
        <v>0</v>
      </c>
      <c r="R31" s="665"/>
      <c r="S31" s="681">
        <v>0</v>
      </c>
      <c r="T31" s="748"/>
      <c r="U31" s="704">
        <v>0</v>
      </c>
    </row>
    <row r="32" spans="1:21" ht="14.4" customHeight="1" x14ac:dyDescent="0.3">
      <c r="A32" s="664">
        <v>50</v>
      </c>
      <c r="B32" s="665" t="s">
        <v>549</v>
      </c>
      <c r="C32" s="665" t="s">
        <v>3182</v>
      </c>
      <c r="D32" s="746" t="s">
        <v>4862</v>
      </c>
      <c r="E32" s="747" t="s">
        <v>3189</v>
      </c>
      <c r="F32" s="665" t="s">
        <v>3179</v>
      </c>
      <c r="G32" s="665" t="s">
        <v>3247</v>
      </c>
      <c r="H32" s="665" t="s">
        <v>1650</v>
      </c>
      <c r="I32" s="665" t="s">
        <v>1716</v>
      </c>
      <c r="J32" s="665" t="s">
        <v>2968</v>
      </c>
      <c r="K32" s="665" t="s">
        <v>2972</v>
      </c>
      <c r="L32" s="666">
        <v>48.27</v>
      </c>
      <c r="M32" s="666">
        <v>48.27</v>
      </c>
      <c r="N32" s="665">
        <v>1</v>
      </c>
      <c r="O32" s="748">
        <v>0.5</v>
      </c>
      <c r="P32" s="666"/>
      <c r="Q32" s="681">
        <v>0</v>
      </c>
      <c r="R32" s="665"/>
      <c r="S32" s="681">
        <v>0</v>
      </c>
      <c r="T32" s="748"/>
      <c r="U32" s="704">
        <v>0</v>
      </c>
    </row>
    <row r="33" spans="1:21" ht="14.4" customHeight="1" x14ac:dyDescent="0.3">
      <c r="A33" s="664">
        <v>50</v>
      </c>
      <c r="B33" s="665" t="s">
        <v>549</v>
      </c>
      <c r="C33" s="665" t="s">
        <v>3182</v>
      </c>
      <c r="D33" s="746" t="s">
        <v>4862</v>
      </c>
      <c r="E33" s="747" t="s">
        <v>3189</v>
      </c>
      <c r="F33" s="665" t="s">
        <v>3179</v>
      </c>
      <c r="G33" s="665" t="s">
        <v>3248</v>
      </c>
      <c r="H33" s="665" t="s">
        <v>550</v>
      </c>
      <c r="I33" s="665" t="s">
        <v>930</v>
      </c>
      <c r="J33" s="665" t="s">
        <v>931</v>
      </c>
      <c r="K33" s="665" t="s">
        <v>3249</v>
      </c>
      <c r="L33" s="666">
        <v>90.53</v>
      </c>
      <c r="M33" s="666">
        <v>362.12</v>
      </c>
      <c r="N33" s="665">
        <v>4</v>
      </c>
      <c r="O33" s="748">
        <v>2</v>
      </c>
      <c r="P33" s="666"/>
      <c r="Q33" s="681">
        <v>0</v>
      </c>
      <c r="R33" s="665"/>
      <c r="S33" s="681">
        <v>0</v>
      </c>
      <c r="T33" s="748"/>
      <c r="U33" s="704">
        <v>0</v>
      </c>
    </row>
    <row r="34" spans="1:21" ht="14.4" customHeight="1" x14ac:dyDescent="0.3">
      <c r="A34" s="664">
        <v>50</v>
      </c>
      <c r="B34" s="665" t="s">
        <v>549</v>
      </c>
      <c r="C34" s="665" t="s">
        <v>3182</v>
      </c>
      <c r="D34" s="746" t="s">
        <v>4862</v>
      </c>
      <c r="E34" s="747" t="s">
        <v>3189</v>
      </c>
      <c r="F34" s="665" t="s">
        <v>3179</v>
      </c>
      <c r="G34" s="665" t="s">
        <v>3250</v>
      </c>
      <c r="H34" s="665" t="s">
        <v>550</v>
      </c>
      <c r="I34" s="665" t="s">
        <v>720</v>
      </c>
      <c r="J34" s="665" t="s">
        <v>721</v>
      </c>
      <c r="K34" s="665" t="s">
        <v>3251</v>
      </c>
      <c r="L34" s="666">
        <v>42.08</v>
      </c>
      <c r="M34" s="666">
        <v>42.08</v>
      </c>
      <c r="N34" s="665">
        <v>1</v>
      </c>
      <c r="O34" s="748">
        <v>0.5</v>
      </c>
      <c r="P34" s="666"/>
      <c r="Q34" s="681">
        <v>0</v>
      </c>
      <c r="R34" s="665"/>
      <c r="S34" s="681">
        <v>0</v>
      </c>
      <c r="T34" s="748"/>
      <c r="U34" s="704">
        <v>0</v>
      </c>
    </row>
    <row r="35" spans="1:21" ht="14.4" customHeight="1" x14ac:dyDescent="0.3">
      <c r="A35" s="664">
        <v>50</v>
      </c>
      <c r="B35" s="665" t="s">
        <v>549</v>
      </c>
      <c r="C35" s="665" t="s">
        <v>3182</v>
      </c>
      <c r="D35" s="746" t="s">
        <v>4862</v>
      </c>
      <c r="E35" s="747" t="s">
        <v>3189</v>
      </c>
      <c r="F35" s="665" t="s">
        <v>3179</v>
      </c>
      <c r="G35" s="665" t="s">
        <v>3252</v>
      </c>
      <c r="H35" s="665" t="s">
        <v>550</v>
      </c>
      <c r="I35" s="665" t="s">
        <v>2023</v>
      </c>
      <c r="J35" s="665" t="s">
        <v>2024</v>
      </c>
      <c r="K35" s="665" t="s">
        <v>3253</v>
      </c>
      <c r="L35" s="666">
        <v>42.54</v>
      </c>
      <c r="M35" s="666">
        <v>170.16</v>
      </c>
      <c r="N35" s="665">
        <v>4</v>
      </c>
      <c r="O35" s="748">
        <v>1</v>
      </c>
      <c r="P35" s="666"/>
      <c r="Q35" s="681">
        <v>0</v>
      </c>
      <c r="R35" s="665"/>
      <c r="S35" s="681">
        <v>0</v>
      </c>
      <c r="T35" s="748"/>
      <c r="U35" s="704">
        <v>0</v>
      </c>
    </row>
    <row r="36" spans="1:21" ht="14.4" customHeight="1" x14ac:dyDescent="0.3">
      <c r="A36" s="664">
        <v>50</v>
      </c>
      <c r="B36" s="665" t="s">
        <v>549</v>
      </c>
      <c r="C36" s="665" t="s">
        <v>3182</v>
      </c>
      <c r="D36" s="746" t="s">
        <v>4862</v>
      </c>
      <c r="E36" s="747" t="s">
        <v>3189</v>
      </c>
      <c r="F36" s="665" t="s">
        <v>3179</v>
      </c>
      <c r="G36" s="665" t="s">
        <v>3252</v>
      </c>
      <c r="H36" s="665" t="s">
        <v>550</v>
      </c>
      <c r="I36" s="665" t="s">
        <v>3254</v>
      </c>
      <c r="J36" s="665" t="s">
        <v>2024</v>
      </c>
      <c r="K36" s="665" t="s">
        <v>3255</v>
      </c>
      <c r="L36" s="666">
        <v>60.28</v>
      </c>
      <c r="M36" s="666">
        <v>60.28</v>
      </c>
      <c r="N36" s="665">
        <v>1</v>
      </c>
      <c r="O36" s="748">
        <v>0.5</v>
      </c>
      <c r="P36" s="666"/>
      <c r="Q36" s="681">
        <v>0</v>
      </c>
      <c r="R36" s="665"/>
      <c r="S36" s="681">
        <v>0</v>
      </c>
      <c r="T36" s="748"/>
      <c r="U36" s="704">
        <v>0</v>
      </c>
    </row>
    <row r="37" spans="1:21" ht="14.4" customHeight="1" x14ac:dyDescent="0.3">
      <c r="A37" s="664">
        <v>50</v>
      </c>
      <c r="B37" s="665" t="s">
        <v>549</v>
      </c>
      <c r="C37" s="665" t="s">
        <v>3182</v>
      </c>
      <c r="D37" s="746" t="s">
        <v>4862</v>
      </c>
      <c r="E37" s="747" t="s">
        <v>3189</v>
      </c>
      <c r="F37" s="665" t="s">
        <v>3179</v>
      </c>
      <c r="G37" s="665" t="s">
        <v>3256</v>
      </c>
      <c r="H37" s="665" t="s">
        <v>1650</v>
      </c>
      <c r="I37" s="665" t="s">
        <v>1827</v>
      </c>
      <c r="J37" s="665" t="s">
        <v>2922</v>
      </c>
      <c r="K37" s="665" t="s">
        <v>2923</v>
      </c>
      <c r="L37" s="666">
        <v>120.61</v>
      </c>
      <c r="M37" s="666">
        <v>120.61</v>
      </c>
      <c r="N37" s="665">
        <v>1</v>
      </c>
      <c r="O37" s="748">
        <v>0.5</v>
      </c>
      <c r="P37" s="666"/>
      <c r="Q37" s="681">
        <v>0</v>
      </c>
      <c r="R37" s="665"/>
      <c r="S37" s="681">
        <v>0</v>
      </c>
      <c r="T37" s="748"/>
      <c r="U37" s="704">
        <v>0</v>
      </c>
    </row>
    <row r="38" spans="1:21" ht="14.4" customHeight="1" x14ac:dyDescent="0.3">
      <c r="A38" s="664">
        <v>50</v>
      </c>
      <c r="B38" s="665" t="s">
        <v>549</v>
      </c>
      <c r="C38" s="665" t="s">
        <v>3182</v>
      </c>
      <c r="D38" s="746" t="s">
        <v>4862</v>
      </c>
      <c r="E38" s="747" t="s">
        <v>3189</v>
      </c>
      <c r="F38" s="665" t="s">
        <v>3179</v>
      </c>
      <c r="G38" s="665" t="s">
        <v>3256</v>
      </c>
      <c r="H38" s="665" t="s">
        <v>1650</v>
      </c>
      <c r="I38" s="665" t="s">
        <v>1762</v>
      </c>
      <c r="J38" s="665" t="s">
        <v>2922</v>
      </c>
      <c r="K38" s="665" t="s">
        <v>2924</v>
      </c>
      <c r="L38" s="666">
        <v>184.74</v>
      </c>
      <c r="M38" s="666">
        <v>738.96</v>
      </c>
      <c r="N38" s="665">
        <v>4</v>
      </c>
      <c r="O38" s="748">
        <v>2</v>
      </c>
      <c r="P38" s="666"/>
      <c r="Q38" s="681">
        <v>0</v>
      </c>
      <c r="R38" s="665"/>
      <c r="S38" s="681">
        <v>0</v>
      </c>
      <c r="T38" s="748"/>
      <c r="U38" s="704">
        <v>0</v>
      </c>
    </row>
    <row r="39" spans="1:21" ht="14.4" customHeight="1" x14ac:dyDescent="0.3">
      <c r="A39" s="664">
        <v>50</v>
      </c>
      <c r="B39" s="665" t="s">
        <v>549</v>
      </c>
      <c r="C39" s="665" t="s">
        <v>3182</v>
      </c>
      <c r="D39" s="746" t="s">
        <v>4862</v>
      </c>
      <c r="E39" s="747" t="s">
        <v>3189</v>
      </c>
      <c r="F39" s="665" t="s">
        <v>3179</v>
      </c>
      <c r="G39" s="665" t="s">
        <v>3257</v>
      </c>
      <c r="H39" s="665" t="s">
        <v>1650</v>
      </c>
      <c r="I39" s="665" t="s">
        <v>3258</v>
      </c>
      <c r="J39" s="665" t="s">
        <v>3259</v>
      </c>
      <c r="K39" s="665" t="s">
        <v>3260</v>
      </c>
      <c r="L39" s="666">
        <v>841.94</v>
      </c>
      <c r="M39" s="666">
        <v>841.94</v>
      </c>
      <c r="N39" s="665">
        <v>1</v>
      </c>
      <c r="O39" s="748">
        <v>0.5</v>
      </c>
      <c r="P39" s="666"/>
      <c r="Q39" s="681">
        <v>0</v>
      </c>
      <c r="R39" s="665"/>
      <c r="S39" s="681">
        <v>0</v>
      </c>
      <c r="T39" s="748"/>
      <c r="U39" s="704">
        <v>0</v>
      </c>
    </row>
    <row r="40" spans="1:21" ht="14.4" customHeight="1" x14ac:dyDescent="0.3">
      <c r="A40" s="664">
        <v>50</v>
      </c>
      <c r="B40" s="665" t="s">
        <v>549</v>
      </c>
      <c r="C40" s="665" t="s">
        <v>3182</v>
      </c>
      <c r="D40" s="746" t="s">
        <v>4862</v>
      </c>
      <c r="E40" s="747" t="s">
        <v>3191</v>
      </c>
      <c r="F40" s="665" t="s">
        <v>3179</v>
      </c>
      <c r="G40" s="665" t="s">
        <v>3261</v>
      </c>
      <c r="H40" s="665" t="s">
        <v>550</v>
      </c>
      <c r="I40" s="665" t="s">
        <v>704</v>
      </c>
      <c r="J40" s="665" t="s">
        <v>705</v>
      </c>
      <c r="K40" s="665" t="s">
        <v>3262</v>
      </c>
      <c r="L40" s="666">
        <v>36.270000000000003</v>
      </c>
      <c r="M40" s="666">
        <v>36.270000000000003</v>
      </c>
      <c r="N40" s="665">
        <v>1</v>
      </c>
      <c r="O40" s="748">
        <v>0.5</v>
      </c>
      <c r="P40" s="666">
        <v>36.270000000000003</v>
      </c>
      <c r="Q40" s="681">
        <v>1</v>
      </c>
      <c r="R40" s="665">
        <v>1</v>
      </c>
      <c r="S40" s="681">
        <v>1</v>
      </c>
      <c r="T40" s="748">
        <v>0.5</v>
      </c>
      <c r="U40" s="704">
        <v>1</v>
      </c>
    </row>
    <row r="41" spans="1:21" ht="14.4" customHeight="1" x14ac:dyDescent="0.3">
      <c r="A41" s="664">
        <v>50</v>
      </c>
      <c r="B41" s="665" t="s">
        <v>549</v>
      </c>
      <c r="C41" s="665" t="s">
        <v>3182</v>
      </c>
      <c r="D41" s="746" t="s">
        <v>4862</v>
      </c>
      <c r="E41" s="747" t="s">
        <v>3191</v>
      </c>
      <c r="F41" s="665" t="s">
        <v>3179</v>
      </c>
      <c r="G41" s="665" t="s">
        <v>3204</v>
      </c>
      <c r="H41" s="665" t="s">
        <v>1650</v>
      </c>
      <c r="I41" s="665" t="s">
        <v>1662</v>
      </c>
      <c r="J41" s="665" t="s">
        <v>1663</v>
      </c>
      <c r="K41" s="665" t="s">
        <v>2943</v>
      </c>
      <c r="L41" s="666">
        <v>72</v>
      </c>
      <c r="M41" s="666">
        <v>576</v>
      </c>
      <c r="N41" s="665">
        <v>8</v>
      </c>
      <c r="O41" s="748">
        <v>3.5</v>
      </c>
      <c r="P41" s="666">
        <v>144</v>
      </c>
      <c r="Q41" s="681">
        <v>0.25</v>
      </c>
      <c r="R41" s="665">
        <v>2</v>
      </c>
      <c r="S41" s="681">
        <v>0.25</v>
      </c>
      <c r="T41" s="748">
        <v>1</v>
      </c>
      <c r="U41" s="704">
        <v>0.2857142857142857</v>
      </c>
    </row>
    <row r="42" spans="1:21" ht="14.4" customHeight="1" x14ac:dyDescent="0.3">
      <c r="A42" s="664">
        <v>50</v>
      </c>
      <c r="B42" s="665" t="s">
        <v>549</v>
      </c>
      <c r="C42" s="665" t="s">
        <v>3182</v>
      </c>
      <c r="D42" s="746" t="s">
        <v>4862</v>
      </c>
      <c r="E42" s="747" t="s">
        <v>3191</v>
      </c>
      <c r="F42" s="665" t="s">
        <v>3179</v>
      </c>
      <c r="G42" s="665" t="s">
        <v>3263</v>
      </c>
      <c r="H42" s="665" t="s">
        <v>550</v>
      </c>
      <c r="I42" s="665" t="s">
        <v>3264</v>
      </c>
      <c r="J42" s="665" t="s">
        <v>3265</v>
      </c>
      <c r="K42" s="665" t="s">
        <v>2969</v>
      </c>
      <c r="L42" s="666">
        <v>62.18</v>
      </c>
      <c r="M42" s="666">
        <v>62.18</v>
      </c>
      <c r="N42" s="665">
        <v>1</v>
      </c>
      <c r="O42" s="748">
        <v>0.5</v>
      </c>
      <c r="P42" s="666">
        <v>62.18</v>
      </c>
      <c r="Q42" s="681">
        <v>1</v>
      </c>
      <c r="R42" s="665">
        <v>1</v>
      </c>
      <c r="S42" s="681">
        <v>1</v>
      </c>
      <c r="T42" s="748">
        <v>0.5</v>
      </c>
      <c r="U42" s="704">
        <v>1</v>
      </c>
    </row>
    <row r="43" spans="1:21" ht="14.4" customHeight="1" x14ac:dyDescent="0.3">
      <c r="A43" s="664">
        <v>50</v>
      </c>
      <c r="B43" s="665" t="s">
        <v>549</v>
      </c>
      <c r="C43" s="665" t="s">
        <v>3182</v>
      </c>
      <c r="D43" s="746" t="s">
        <v>4862</v>
      </c>
      <c r="E43" s="747" t="s">
        <v>3191</v>
      </c>
      <c r="F43" s="665" t="s">
        <v>3179</v>
      </c>
      <c r="G43" s="665" t="s">
        <v>3205</v>
      </c>
      <c r="H43" s="665" t="s">
        <v>550</v>
      </c>
      <c r="I43" s="665" t="s">
        <v>3266</v>
      </c>
      <c r="J43" s="665" t="s">
        <v>3267</v>
      </c>
      <c r="K43" s="665" t="s">
        <v>3268</v>
      </c>
      <c r="L43" s="666">
        <v>154.36000000000001</v>
      </c>
      <c r="M43" s="666">
        <v>154.36000000000001</v>
      </c>
      <c r="N43" s="665">
        <v>1</v>
      </c>
      <c r="O43" s="748">
        <v>1</v>
      </c>
      <c r="P43" s="666"/>
      <c r="Q43" s="681">
        <v>0</v>
      </c>
      <c r="R43" s="665"/>
      <c r="S43" s="681">
        <v>0</v>
      </c>
      <c r="T43" s="748"/>
      <c r="U43" s="704">
        <v>0</v>
      </c>
    </row>
    <row r="44" spans="1:21" ht="14.4" customHeight="1" x14ac:dyDescent="0.3">
      <c r="A44" s="664">
        <v>50</v>
      </c>
      <c r="B44" s="665" t="s">
        <v>549</v>
      </c>
      <c r="C44" s="665" t="s">
        <v>3182</v>
      </c>
      <c r="D44" s="746" t="s">
        <v>4862</v>
      </c>
      <c r="E44" s="747" t="s">
        <v>3191</v>
      </c>
      <c r="F44" s="665" t="s">
        <v>3179</v>
      </c>
      <c r="G44" s="665" t="s">
        <v>3206</v>
      </c>
      <c r="H44" s="665" t="s">
        <v>1650</v>
      </c>
      <c r="I44" s="665" t="s">
        <v>1834</v>
      </c>
      <c r="J44" s="665" t="s">
        <v>2989</v>
      </c>
      <c r="K44" s="665" t="s">
        <v>2990</v>
      </c>
      <c r="L44" s="666">
        <v>278.64</v>
      </c>
      <c r="M44" s="666">
        <v>278.64</v>
      </c>
      <c r="N44" s="665">
        <v>1</v>
      </c>
      <c r="O44" s="748">
        <v>0.5</v>
      </c>
      <c r="P44" s="666">
        <v>278.64</v>
      </c>
      <c r="Q44" s="681">
        <v>1</v>
      </c>
      <c r="R44" s="665">
        <v>1</v>
      </c>
      <c r="S44" s="681">
        <v>1</v>
      </c>
      <c r="T44" s="748">
        <v>0.5</v>
      </c>
      <c r="U44" s="704">
        <v>1</v>
      </c>
    </row>
    <row r="45" spans="1:21" ht="14.4" customHeight="1" x14ac:dyDescent="0.3">
      <c r="A45" s="664">
        <v>50</v>
      </c>
      <c r="B45" s="665" t="s">
        <v>549</v>
      </c>
      <c r="C45" s="665" t="s">
        <v>3182</v>
      </c>
      <c r="D45" s="746" t="s">
        <v>4862</v>
      </c>
      <c r="E45" s="747" t="s">
        <v>3191</v>
      </c>
      <c r="F45" s="665" t="s">
        <v>3179</v>
      </c>
      <c r="G45" s="665" t="s">
        <v>3206</v>
      </c>
      <c r="H45" s="665" t="s">
        <v>1650</v>
      </c>
      <c r="I45" s="665" t="s">
        <v>1754</v>
      </c>
      <c r="J45" s="665" t="s">
        <v>2989</v>
      </c>
      <c r="K45" s="665" t="s">
        <v>2992</v>
      </c>
      <c r="L45" s="666">
        <v>117.73</v>
      </c>
      <c r="M45" s="666">
        <v>117.73</v>
      </c>
      <c r="N45" s="665">
        <v>1</v>
      </c>
      <c r="O45" s="748">
        <v>0.5</v>
      </c>
      <c r="P45" s="666"/>
      <c r="Q45" s="681">
        <v>0</v>
      </c>
      <c r="R45" s="665"/>
      <c r="S45" s="681">
        <v>0</v>
      </c>
      <c r="T45" s="748"/>
      <c r="U45" s="704">
        <v>0</v>
      </c>
    </row>
    <row r="46" spans="1:21" ht="14.4" customHeight="1" x14ac:dyDescent="0.3">
      <c r="A46" s="664">
        <v>50</v>
      </c>
      <c r="B46" s="665" t="s">
        <v>549</v>
      </c>
      <c r="C46" s="665" t="s">
        <v>3182</v>
      </c>
      <c r="D46" s="746" t="s">
        <v>4862</v>
      </c>
      <c r="E46" s="747" t="s">
        <v>3191</v>
      </c>
      <c r="F46" s="665" t="s">
        <v>3179</v>
      </c>
      <c r="G46" s="665" t="s">
        <v>3206</v>
      </c>
      <c r="H46" s="665" t="s">
        <v>1650</v>
      </c>
      <c r="I46" s="665" t="s">
        <v>1819</v>
      </c>
      <c r="J46" s="665" t="s">
        <v>2989</v>
      </c>
      <c r="K46" s="665" t="s">
        <v>2994</v>
      </c>
      <c r="L46" s="666">
        <v>181.13</v>
      </c>
      <c r="M46" s="666">
        <v>2173.5600000000004</v>
      </c>
      <c r="N46" s="665">
        <v>12</v>
      </c>
      <c r="O46" s="748">
        <v>6.5</v>
      </c>
      <c r="P46" s="666">
        <v>181.13</v>
      </c>
      <c r="Q46" s="681">
        <v>8.3333333333333315E-2</v>
      </c>
      <c r="R46" s="665">
        <v>1</v>
      </c>
      <c r="S46" s="681">
        <v>8.3333333333333329E-2</v>
      </c>
      <c r="T46" s="748">
        <v>0.5</v>
      </c>
      <c r="U46" s="704">
        <v>7.6923076923076927E-2</v>
      </c>
    </row>
    <row r="47" spans="1:21" ht="14.4" customHeight="1" x14ac:dyDescent="0.3">
      <c r="A47" s="664">
        <v>50</v>
      </c>
      <c r="B47" s="665" t="s">
        <v>549</v>
      </c>
      <c r="C47" s="665" t="s">
        <v>3182</v>
      </c>
      <c r="D47" s="746" t="s">
        <v>4862</v>
      </c>
      <c r="E47" s="747" t="s">
        <v>3191</v>
      </c>
      <c r="F47" s="665" t="s">
        <v>3179</v>
      </c>
      <c r="G47" s="665" t="s">
        <v>3269</v>
      </c>
      <c r="H47" s="665" t="s">
        <v>1650</v>
      </c>
      <c r="I47" s="665" t="s">
        <v>1709</v>
      </c>
      <c r="J47" s="665" t="s">
        <v>2950</v>
      </c>
      <c r="K47" s="665" t="s">
        <v>2951</v>
      </c>
      <c r="L47" s="666">
        <v>65.540000000000006</v>
      </c>
      <c r="M47" s="666">
        <v>65.540000000000006</v>
      </c>
      <c r="N47" s="665">
        <v>1</v>
      </c>
      <c r="O47" s="748">
        <v>0.5</v>
      </c>
      <c r="P47" s="666"/>
      <c r="Q47" s="681">
        <v>0</v>
      </c>
      <c r="R47" s="665"/>
      <c r="S47" s="681">
        <v>0</v>
      </c>
      <c r="T47" s="748"/>
      <c r="U47" s="704">
        <v>0</v>
      </c>
    </row>
    <row r="48" spans="1:21" ht="14.4" customHeight="1" x14ac:dyDescent="0.3">
      <c r="A48" s="664">
        <v>50</v>
      </c>
      <c r="B48" s="665" t="s">
        <v>549</v>
      </c>
      <c r="C48" s="665" t="s">
        <v>3182</v>
      </c>
      <c r="D48" s="746" t="s">
        <v>4862</v>
      </c>
      <c r="E48" s="747" t="s">
        <v>3191</v>
      </c>
      <c r="F48" s="665" t="s">
        <v>3179</v>
      </c>
      <c r="G48" s="665" t="s">
        <v>3207</v>
      </c>
      <c r="H48" s="665" t="s">
        <v>550</v>
      </c>
      <c r="I48" s="665" t="s">
        <v>3208</v>
      </c>
      <c r="J48" s="665" t="s">
        <v>3209</v>
      </c>
      <c r="K48" s="665" t="s">
        <v>3210</v>
      </c>
      <c r="L48" s="666">
        <v>16.38</v>
      </c>
      <c r="M48" s="666">
        <v>16.38</v>
      </c>
      <c r="N48" s="665">
        <v>1</v>
      </c>
      <c r="O48" s="748">
        <v>0.5</v>
      </c>
      <c r="P48" s="666"/>
      <c r="Q48" s="681">
        <v>0</v>
      </c>
      <c r="R48" s="665"/>
      <c r="S48" s="681">
        <v>0</v>
      </c>
      <c r="T48" s="748"/>
      <c r="U48" s="704">
        <v>0</v>
      </c>
    </row>
    <row r="49" spans="1:21" ht="14.4" customHeight="1" x14ac:dyDescent="0.3">
      <c r="A49" s="664">
        <v>50</v>
      </c>
      <c r="B49" s="665" t="s">
        <v>549</v>
      </c>
      <c r="C49" s="665" t="s">
        <v>3182</v>
      </c>
      <c r="D49" s="746" t="s">
        <v>4862</v>
      </c>
      <c r="E49" s="747" t="s">
        <v>3191</v>
      </c>
      <c r="F49" s="665" t="s">
        <v>3179</v>
      </c>
      <c r="G49" s="665" t="s">
        <v>3207</v>
      </c>
      <c r="H49" s="665" t="s">
        <v>1650</v>
      </c>
      <c r="I49" s="665" t="s">
        <v>1698</v>
      </c>
      <c r="J49" s="665" t="s">
        <v>1699</v>
      </c>
      <c r="K49" s="665" t="s">
        <v>2954</v>
      </c>
      <c r="L49" s="666">
        <v>35.11</v>
      </c>
      <c r="M49" s="666">
        <v>351.1</v>
      </c>
      <c r="N49" s="665">
        <v>10</v>
      </c>
      <c r="O49" s="748">
        <v>5.5</v>
      </c>
      <c r="P49" s="666">
        <v>70.22</v>
      </c>
      <c r="Q49" s="681">
        <v>0.19999999999999998</v>
      </c>
      <c r="R49" s="665">
        <v>2</v>
      </c>
      <c r="S49" s="681">
        <v>0.2</v>
      </c>
      <c r="T49" s="748">
        <v>1</v>
      </c>
      <c r="U49" s="704">
        <v>0.18181818181818182</v>
      </c>
    </row>
    <row r="50" spans="1:21" ht="14.4" customHeight="1" x14ac:dyDescent="0.3">
      <c r="A50" s="664">
        <v>50</v>
      </c>
      <c r="B50" s="665" t="s">
        <v>549</v>
      </c>
      <c r="C50" s="665" t="s">
        <v>3182</v>
      </c>
      <c r="D50" s="746" t="s">
        <v>4862</v>
      </c>
      <c r="E50" s="747" t="s">
        <v>3191</v>
      </c>
      <c r="F50" s="665" t="s">
        <v>3179</v>
      </c>
      <c r="G50" s="665" t="s">
        <v>3207</v>
      </c>
      <c r="H50" s="665" t="s">
        <v>1650</v>
      </c>
      <c r="I50" s="665" t="s">
        <v>1701</v>
      </c>
      <c r="J50" s="665" t="s">
        <v>1702</v>
      </c>
      <c r="K50" s="665" t="s">
        <v>2955</v>
      </c>
      <c r="L50" s="666">
        <v>70.23</v>
      </c>
      <c r="M50" s="666">
        <v>70.23</v>
      </c>
      <c r="N50" s="665">
        <v>1</v>
      </c>
      <c r="O50" s="748">
        <v>0.5</v>
      </c>
      <c r="P50" s="666"/>
      <c r="Q50" s="681">
        <v>0</v>
      </c>
      <c r="R50" s="665"/>
      <c r="S50" s="681">
        <v>0</v>
      </c>
      <c r="T50" s="748"/>
      <c r="U50" s="704">
        <v>0</v>
      </c>
    </row>
    <row r="51" spans="1:21" ht="14.4" customHeight="1" x14ac:dyDescent="0.3">
      <c r="A51" s="664">
        <v>50</v>
      </c>
      <c r="B51" s="665" t="s">
        <v>549</v>
      </c>
      <c r="C51" s="665" t="s">
        <v>3182</v>
      </c>
      <c r="D51" s="746" t="s">
        <v>4862</v>
      </c>
      <c r="E51" s="747" t="s">
        <v>3191</v>
      </c>
      <c r="F51" s="665" t="s">
        <v>3179</v>
      </c>
      <c r="G51" s="665" t="s">
        <v>3270</v>
      </c>
      <c r="H51" s="665" t="s">
        <v>550</v>
      </c>
      <c r="I51" s="665" t="s">
        <v>3271</v>
      </c>
      <c r="J51" s="665" t="s">
        <v>3272</v>
      </c>
      <c r="K51" s="665" t="s">
        <v>3273</v>
      </c>
      <c r="L51" s="666">
        <v>78.33</v>
      </c>
      <c r="M51" s="666">
        <v>156.66</v>
      </c>
      <c r="N51" s="665">
        <v>2</v>
      </c>
      <c r="O51" s="748">
        <v>0.5</v>
      </c>
      <c r="P51" s="666">
        <v>156.66</v>
      </c>
      <c r="Q51" s="681">
        <v>1</v>
      </c>
      <c r="R51" s="665">
        <v>2</v>
      </c>
      <c r="S51" s="681">
        <v>1</v>
      </c>
      <c r="T51" s="748">
        <v>0.5</v>
      </c>
      <c r="U51" s="704">
        <v>1</v>
      </c>
    </row>
    <row r="52" spans="1:21" ht="14.4" customHeight="1" x14ac:dyDescent="0.3">
      <c r="A52" s="664">
        <v>50</v>
      </c>
      <c r="B52" s="665" t="s">
        <v>549</v>
      </c>
      <c r="C52" s="665" t="s">
        <v>3182</v>
      </c>
      <c r="D52" s="746" t="s">
        <v>4862</v>
      </c>
      <c r="E52" s="747" t="s">
        <v>3191</v>
      </c>
      <c r="F52" s="665" t="s">
        <v>3179</v>
      </c>
      <c r="G52" s="665" t="s">
        <v>3213</v>
      </c>
      <c r="H52" s="665" t="s">
        <v>550</v>
      </c>
      <c r="I52" s="665" t="s">
        <v>937</v>
      </c>
      <c r="J52" s="665" t="s">
        <v>938</v>
      </c>
      <c r="K52" s="665" t="s">
        <v>3274</v>
      </c>
      <c r="L52" s="666">
        <v>63.7</v>
      </c>
      <c r="M52" s="666">
        <v>318.5</v>
      </c>
      <c r="N52" s="665">
        <v>5</v>
      </c>
      <c r="O52" s="748">
        <v>3.1666666666666665</v>
      </c>
      <c r="P52" s="666">
        <v>254.8</v>
      </c>
      <c r="Q52" s="681">
        <v>0.8</v>
      </c>
      <c r="R52" s="665">
        <v>4</v>
      </c>
      <c r="S52" s="681">
        <v>0.8</v>
      </c>
      <c r="T52" s="748">
        <v>2.1666666666666665</v>
      </c>
      <c r="U52" s="704">
        <v>0.68421052631578949</v>
      </c>
    </row>
    <row r="53" spans="1:21" ht="14.4" customHeight="1" x14ac:dyDescent="0.3">
      <c r="A53" s="664">
        <v>50</v>
      </c>
      <c r="B53" s="665" t="s">
        <v>549</v>
      </c>
      <c r="C53" s="665" t="s">
        <v>3182</v>
      </c>
      <c r="D53" s="746" t="s">
        <v>4862</v>
      </c>
      <c r="E53" s="747" t="s">
        <v>3191</v>
      </c>
      <c r="F53" s="665" t="s">
        <v>3179</v>
      </c>
      <c r="G53" s="665" t="s">
        <v>3216</v>
      </c>
      <c r="H53" s="665" t="s">
        <v>550</v>
      </c>
      <c r="I53" s="665" t="s">
        <v>3275</v>
      </c>
      <c r="J53" s="665" t="s">
        <v>3223</v>
      </c>
      <c r="K53" s="665" t="s">
        <v>3276</v>
      </c>
      <c r="L53" s="666">
        <v>84.39</v>
      </c>
      <c r="M53" s="666">
        <v>168.78</v>
      </c>
      <c r="N53" s="665">
        <v>2</v>
      </c>
      <c r="O53" s="748">
        <v>1</v>
      </c>
      <c r="P53" s="666"/>
      <c r="Q53" s="681">
        <v>0</v>
      </c>
      <c r="R53" s="665"/>
      <c r="S53" s="681">
        <v>0</v>
      </c>
      <c r="T53" s="748"/>
      <c r="U53" s="704">
        <v>0</v>
      </c>
    </row>
    <row r="54" spans="1:21" ht="14.4" customHeight="1" x14ac:dyDescent="0.3">
      <c r="A54" s="664">
        <v>50</v>
      </c>
      <c r="B54" s="665" t="s">
        <v>549</v>
      </c>
      <c r="C54" s="665" t="s">
        <v>3182</v>
      </c>
      <c r="D54" s="746" t="s">
        <v>4862</v>
      </c>
      <c r="E54" s="747" t="s">
        <v>3191</v>
      </c>
      <c r="F54" s="665" t="s">
        <v>3179</v>
      </c>
      <c r="G54" s="665" t="s">
        <v>3216</v>
      </c>
      <c r="H54" s="665" t="s">
        <v>550</v>
      </c>
      <c r="I54" s="665" t="s">
        <v>3217</v>
      </c>
      <c r="J54" s="665" t="s">
        <v>3218</v>
      </c>
      <c r="K54" s="665" t="s">
        <v>3219</v>
      </c>
      <c r="L54" s="666">
        <v>0</v>
      </c>
      <c r="M54" s="666">
        <v>0</v>
      </c>
      <c r="N54" s="665">
        <v>1</v>
      </c>
      <c r="O54" s="748">
        <v>0.5</v>
      </c>
      <c r="P54" s="666"/>
      <c r="Q54" s="681"/>
      <c r="R54" s="665"/>
      <c r="S54" s="681">
        <v>0</v>
      </c>
      <c r="T54" s="748"/>
      <c r="U54" s="704">
        <v>0</v>
      </c>
    </row>
    <row r="55" spans="1:21" ht="14.4" customHeight="1" x14ac:dyDescent="0.3">
      <c r="A55" s="664">
        <v>50</v>
      </c>
      <c r="B55" s="665" t="s">
        <v>549</v>
      </c>
      <c r="C55" s="665" t="s">
        <v>3182</v>
      </c>
      <c r="D55" s="746" t="s">
        <v>4862</v>
      </c>
      <c r="E55" s="747" t="s">
        <v>3191</v>
      </c>
      <c r="F55" s="665" t="s">
        <v>3179</v>
      </c>
      <c r="G55" s="665" t="s">
        <v>3277</v>
      </c>
      <c r="H55" s="665" t="s">
        <v>550</v>
      </c>
      <c r="I55" s="665" t="s">
        <v>3278</v>
      </c>
      <c r="J55" s="665" t="s">
        <v>772</v>
      </c>
      <c r="K55" s="665" t="s">
        <v>3279</v>
      </c>
      <c r="L55" s="666">
        <v>0</v>
      </c>
      <c r="M55" s="666">
        <v>0</v>
      </c>
      <c r="N55" s="665">
        <v>1</v>
      </c>
      <c r="O55" s="748">
        <v>0.33333333333333331</v>
      </c>
      <c r="P55" s="666">
        <v>0</v>
      </c>
      <c r="Q55" s="681"/>
      <c r="R55" s="665">
        <v>1</v>
      </c>
      <c r="S55" s="681">
        <v>1</v>
      </c>
      <c r="T55" s="748">
        <v>0.33333333333333331</v>
      </c>
      <c r="U55" s="704">
        <v>1</v>
      </c>
    </row>
    <row r="56" spans="1:21" ht="14.4" customHeight="1" x14ac:dyDescent="0.3">
      <c r="A56" s="664">
        <v>50</v>
      </c>
      <c r="B56" s="665" t="s">
        <v>549</v>
      </c>
      <c r="C56" s="665" t="s">
        <v>3182</v>
      </c>
      <c r="D56" s="746" t="s">
        <v>4862</v>
      </c>
      <c r="E56" s="747" t="s">
        <v>3191</v>
      </c>
      <c r="F56" s="665" t="s">
        <v>3179</v>
      </c>
      <c r="G56" s="665" t="s">
        <v>3280</v>
      </c>
      <c r="H56" s="665" t="s">
        <v>550</v>
      </c>
      <c r="I56" s="665" t="s">
        <v>3281</v>
      </c>
      <c r="J56" s="665" t="s">
        <v>3282</v>
      </c>
      <c r="K56" s="665" t="s">
        <v>3283</v>
      </c>
      <c r="L56" s="666">
        <v>45.86</v>
      </c>
      <c r="M56" s="666">
        <v>45.86</v>
      </c>
      <c r="N56" s="665">
        <v>1</v>
      </c>
      <c r="O56" s="748">
        <v>0.5</v>
      </c>
      <c r="P56" s="666"/>
      <c r="Q56" s="681">
        <v>0</v>
      </c>
      <c r="R56" s="665"/>
      <c r="S56" s="681">
        <v>0</v>
      </c>
      <c r="T56" s="748"/>
      <c r="U56" s="704">
        <v>0</v>
      </c>
    </row>
    <row r="57" spans="1:21" ht="14.4" customHeight="1" x14ac:dyDescent="0.3">
      <c r="A57" s="664">
        <v>50</v>
      </c>
      <c r="B57" s="665" t="s">
        <v>549</v>
      </c>
      <c r="C57" s="665" t="s">
        <v>3182</v>
      </c>
      <c r="D57" s="746" t="s">
        <v>4862</v>
      </c>
      <c r="E57" s="747" t="s">
        <v>3191</v>
      </c>
      <c r="F57" s="665" t="s">
        <v>3179</v>
      </c>
      <c r="G57" s="665" t="s">
        <v>3227</v>
      </c>
      <c r="H57" s="665" t="s">
        <v>1650</v>
      </c>
      <c r="I57" s="665" t="s">
        <v>1914</v>
      </c>
      <c r="J57" s="665" t="s">
        <v>2935</v>
      </c>
      <c r="K57" s="665" t="s">
        <v>2936</v>
      </c>
      <c r="L57" s="666">
        <v>93.43</v>
      </c>
      <c r="M57" s="666">
        <v>654.01</v>
      </c>
      <c r="N57" s="665">
        <v>7</v>
      </c>
      <c r="O57" s="748">
        <v>3.5</v>
      </c>
      <c r="P57" s="666"/>
      <c r="Q57" s="681">
        <v>0</v>
      </c>
      <c r="R57" s="665"/>
      <c r="S57" s="681">
        <v>0</v>
      </c>
      <c r="T57" s="748"/>
      <c r="U57" s="704">
        <v>0</v>
      </c>
    </row>
    <row r="58" spans="1:21" ht="14.4" customHeight="1" x14ac:dyDescent="0.3">
      <c r="A58" s="664">
        <v>50</v>
      </c>
      <c r="B58" s="665" t="s">
        <v>549</v>
      </c>
      <c r="C58" s="665" t="s">
        <v>3182</v>
      </c>
      <c r="D58" s="746" t="s">
        <v>4862</v>
      </c>
      <c r="E58" s="747" t="s">
        <v>3191</v>
      </c>
      <c r="F58" s="665" t="s">
        <v>3179</v>
      </c>
      <c r="G58" s="665" t="s">
        <v>3284</v>
      </c>
      <c r="H58" s="665" t="s">
        <v>550</v>
      </c>
      <c r="I58" s="665" t="s">
        <v>3285</v>
      </c>
      <c r="J58" s="665" t="s">
        <v>3286</v>
      </c>
      <c r="K58" s="665" t="s">
        <v>3287</v>
      </c>
      <c r="L58" s="666">
        <v>0</v>
      </c>
      <c r="M58" s="666">
        <v>0</v>
      </c>
      <c r="N58" s="665">
        <v>1</v>
      </c>
      <c r="O58" s="748">
        <v>1</v>
      </c>
      <c r="P58" s="666">
        <v>0</v>
      </c>
      <c r="Q58" s="681"/>
      <c r="R58" s="665">
        <v>1</v>
      </c>
      <c r="S58" s="681">
        <v>1</v>
      </c>
      <c r="T58" s="748">
        <v>1</v>
      </c>
      <c r="U58" s="704">
        <v>1</v>
      </c>
    </row>
    <row r="59" spans="1:21" ht="14.4" customHeight="1" x14ac:dyDescent="0.3">
      <c r="A59" s="664">
        <v>50</v>
      </c>
      <c r="B59" s="665" t="s">
        <v>549</v>
      </c>
      <c r="C59" s="665" t="s">
        <v>3182</v>
      </c>
      <c r="D59" s="746" t="s">
        <v>4862</v>
      </c>
      <c r="E59" s="747" t="s">
        <v>3191</v>
      </c>
      <c r="F59" s="665" t="s">
        <v>3179</v>
      </c>
      <c r="G59" s="665" t="s">
        <v>3228</v>
      </c>
      <c r="H59" s="665" t="s">
        <v>550</v>
      </c>
      <c r="I59" s="665" t="s">
        <v>3229</v>
      </c>
      <c r="J59" s="665" t="s">
        <v>3230</v>
      </c>
      <c r="K59" s="665" t="s">
        <v>3231</v>
      </c>
      <c r="L59" s="666">
        <v>0</v>
      </c>
      <c r="M59" s="666">
        <v>0</v>
      </c>
      <c r="N59" s="665">
        <v>12</v>
      </c>
      <c r="O59" s="748">
        <v>6.5</v>
      </c>
      <c r="P59" s="666">
        <v>0</v>
      </c>
      <c r="Q59" s="681"/>
      <c r="R59" s="665">
        <v>3</v>
      </c>
      <c r="S59" s="681">
        <v>0.25</v>
      </c>
      <c r="T59" s="748">
        <v>1.5</v>
      </c>
      <c r="U59" s="704">
        <v>0.23076923076923078</v>
      </c>
    </row>
    <row r="60" spans="1:21" ht="14.4" customHeight="1" x14ac:dyDescent="0.3">
      <c r="A60" s="664">
        <v>50</v>
      </c>
      <c r="B60" s="665" t="s">
        <v>549</v>
      </c>
      <c r="C60" s="665" t="s">
        <v>3182</v>
      </c>
      <c r="D60" s="746" t="s">
        <v>4862</v>
      </c>
      <c r="E60" s="747" t="s">
        <v>3191</v>
      </c>
      <c r="F60" s="665" t="s">
        <v>3179</v>
      </c>
      <c r="G60" s="665" t="s">
        <v>3228</v>
      </c>
      <c r="H60" s="665" t="s">
        <v>550</v>
      </c>
      <c r="I60" s="665" t="s">
        <v>1032</v>
      </c>
      <c r="J60" s="665" t="s">
        <v>1023</v>
      </c>
      <c r="K60" s="665" t="s">
        <v>3288</v>
      </c>
      <c r="L60" s="666">
        <v>26.37</v>
      </c>
      <c r="M60" s="666">
        <v>26.37</v>
      </c>
      <c r="N60" s="665">
        <v>1</v>
      </c>
      <c r="O60" s="748">
        <v>0.5</v>
      </c>
      <c r="P60" s="666"/>
      <c r="Q60" s="681">
        <v>0</v>
      </c>
      <c r="R60" s="665"/>
      <c r="S60" s="681">
        <v>0</v>
      </c>
      <c r="T60" s="748"/>
      <c r="U60" s="704">
        <v>0</v>
      </c>
    </row>
    <row r="61" spans="1:21" ht="14.4" customHeight="1" x14ac:dyDescent="0.3">
      <c r="A61" s="664">
        <v>50</v>
      </c>
      <c r="B61" s="665" t="s">
        <v>549</v>
      </c>
      <c r="C61" s="665" t="s">
        <v>3182</v>
      </c>
      <c r="D61" s="746" t="s">
        <v>4862</v>
      </c>
      <c r="E61" s="747" t="s">
        <v>3191</v>
      </c>
      <c r="F61" s="665" t="s">
        <v>3179</v>
      </c>
      <c r="G61" s="665" t="s">
        <v>3228</v>
      </c>
      <c r="H61" s="665" t="s">
        <v>550</v>
      </c>
      <c r="I61" s="665" t="s">
        <v>1032</v>
      </c>
      <c r="J61" s="665" t="s">
        <v>1023</v>
      </c>
      <c r="K61" s="665" t="s">
        <v>3288</v>
      </c>
      <c r="L61" s="666">
        <v>29.31</v>
      </c>
      <c r="M61" s="666">
        <v>58.62</v>
      </c>
      <c r="N61" s="665">
        <v>2</v>
      </c>
      <c r="O61" s="748">
        <v>1</v>
      </c>
      <c r="P61" s="666">
        <v>29.31</v>
      </c>
      <c r="Q61" s="681">
        <v>0.5</v>
      </c>
      <c r="R61" s="665">
        <v>1</v>
      </c>
      <c r="S61" s="681">
        <v>0.5</v>
      </c>
      <c r="T61" s="748">
        <v>0.5</v>
      </c>
      <c r="U61" s="704">
        <v>0.5</v>
      </c>
    </row>
    <row r="62" spans="1:21" ht="14.4" customHeight="1" x14ac:dyDescent="0.3">
      <c r="A62" s="664">
        <v>50</v>
      </c>
      <c r="B62" s="665" t="s">
        <v>549</v>
      </c>
      <c r="C62" s="665" t="s">
        <v>3182</v>
      </c>
      <c r="D62" s="746" t="s">
        <v>4862</v>
      </c>
      <c r="E62" s="747" t="s">
        <v>3191</v>
      </c>
      <c r="F62" s="665" t="s">
        <v>3179</v>
      </c>
      <c r="G62" s="665" t="s">
        <v>3228</v>
      </c>
      <c r="H62" s="665" t="s">
        <v>550</v>
      </c>
      <c r="I62" s="665" t="s">
        <v>3289</v>
      </c>
      <c r="J62" s="665" t="s">
        <v>3230</v>
      </c>
      <c r="K62" s="665" t="s">
        <v>3290</v>
      </c>
      <c r="L62" s="666">
        <v>0</v>
      </c>
      <c r="M62" s="666">
        <v>0</v>
      </c>
      <c r="N62" s="665">
        <v>1</v>
      </c>
      <c r="O62" s="748">
        <v>0.5</v>
      </c>
      <c r="P62" s="666"/>
      <c r="Q62" s="681"/>
      <c r="R62" s="665"/>
      <c r="S62" s="681">
        <v>0</v>
      </c>
      <c r="T62" s="748"/>
      <c r="U62" s="704">
        <v>0</v>
      </c>
    </row>
    <row r="63" spans="1:21" ht="14.4" customHeight="1" x14ac:dyDescent="0.3">
      <c r="A63" s="664">
        <v>50</v>
      </c>
      <c r="B63" s="665" t="s">
        <v>549</v>
      </c>
      <c r="C63" s="665" t="s">
        <v>3182</v>
      </c>
      <c r="D63" s="746" t="s">
        <v>4862</v>
      </c>
      <c r="E63" s="747" t="s">
        <v>3191</v>
      </c>
      <c r="F63" s="665" t="s">
        <v>3179</v>
      </c>
      <c r="G63" s="665" t="s">
        <v>3234</v>
      </c>
      <c r="H63" s="665" t="s">
        <v>550</v>
      </c>
      <c r="I63" s="665" t="s">
        <v>2254</v>
      </c>
      <c r="J63" s="665" t="s">
        <v>3236</v>
      </c>
      <c r="K63" s="665" t="s">
        <v>3239</v>
      </c>
      <c r="L63" s="666">
        <v>10.65</v>
      </c>
      <c r="M63" s="666">
        <v>21.3</v>
      </c>
      <c r="N63" s="665">
        <v>2</v>
      </c>
      <c r="O63" s="748">
        <v>1</v>
      </c>
      <c r="P63" s="666">
        <v>10.65</v>
      </c>
      <c r="Q63" s="681">
        <v>0.5</v>
      </c>
      <c r="R63" s="665">
        <v>1</v>
      </c>
      <c r="S63" s="681">
        <v>0.5</v>
      </c>
      <c r="T63" s="748">
        <v>0.5</v>
      </c>
      <c r="U63" s="704">
        <v>0.5</v>
      </c>
    </row>
    <row r="64" spans="1:21" ht="14.4" customHeight="1" x14ac:dyDescent="0.3">
      <c r="A64" s="664">
        <v>50</v>
      </c>
      <c r="B64" s="665" t="s">
        <v>549</v>
      </c>
      <c r="C64" s="665" t="s">
        <v>3182</v>
      </c>
      <c r="D64" s="746" t="s">
        <v>4862</v>
      </c>
      <c r="E64" s="747" t="s">
        <v>3191</v>
      </c>
      <c r="F64" s="665" t="s">
        <v>3179</v>
      </c>
      <c r="G64" s="665" t="s">
        <v>3234</v>
      </c>
      <c r="H64" s="665" t="s">
        <v>550</v>
      </c>
      <c r="I64" s="665" t="s">
        <v>808</v>
      </c>
      <c r="J64" s="665" t="s">
        <v>3236</v>
      </c>
      <c r="K64" s="665" t="s">
        <v>3291</v>
      </c>
      <c r="L64" s="666">
        <v>35.11</v>
      </c>
      <c r="M64" s="666">
        <v>70.22</v>
      </c>
      <c r="N64" s="665">
        <v>2</v>
      </c>
      <c r="O64" s="748">
        <v>1.5</v>
      </c>
      <c r="P64" s="666">
        <v>35.11</v>
      </c>
      <c r="Q64" s="681">
        <v>0.5</v>
      </c>
      <c r="R64" s="665">
        <v>1</v>
      </c>
      <c r="S64" s="681">
        <v>0.5</v>
      </c>
      <c r="T64" s="748">
        <v>0.5</v>
      </c>
      <c r="U64" s="704">
        <v>0.33333333333333331</v>
      </c>
    </row>
    <row r="65" spans="1:21" ht="14.4" customHeight="1" x14ac:dyDescent="0.3">
      <c r="A65" s="664">
        <v>50</v>
      </c>
      <c r="B65" s="665" t="s">
        <v>549</v>
      </c>
      <c r="C65" s="665" t="s">
        <v>3182</v>
      </c>
      <c r="D65" s="746" t="s">
        <v>4862</v>
      </c>
      <c r="E65" s="747" t="s">
        <v>3191</v>
      </c>
      <c r="F65" s="665" t="s">
        <v>3179</v>
      </c>
      <c r="G65" s="665" t="s">
        <v>3292</v>
      </c>
      <c r="H65" s="665" t="s">
        <v>550</v>
      </c>
      <c r="I65" s="665" t="s">
        <v>3293</v>
      </c>
      <c r="J65" s="665" t="s">
        <v>3294</v>
      </c>
      <c r="K65" s="665" t="s">
        <v>3295</v>
      </c>
      <c r="L65" s="666">
        <v>0</v>
      </c>
      <c r="M65" s="666">
        <v>0</v>
      </c>
      <c r="N65" s="665">
        <v>1</v>
      </c>
      <c r="O65" s="748">
        <v>0.5</v>
      </c>
      <c r="P65" s="666">
        <v>0</v>
      </c>
      <c r="Q65" s="681"/>
      <c r="R65" s="665">
        <v>1</v>
      </c>
      <c r="S65" s="681">
        <v>1</v>
      </c>
      <c r="T65" s="748">
        <v>0.5</v>
      </c>
      <c r="U65" s="704">
        <v>1</v>
      </c>
    </row>
    <row r="66" spans="1:21" ht="14.4" customHeight="1" x14ac:dyDescent="0.3">
      <c r="A66" s="664">
        <v>50</v>
      </c>
      <c r="B66" s="665" t="s">
        <v>549</v>
      </c>
      <c r="C66" s="665" t="s">
        <v>3182</v>
      </c>
      <c r="D66" s="746" t="s">
        <v>4862</v>
      </c>
      <c r="E66" s="747" t="s">
        <v>3191</v>
      </c>
      <c r="F66" s="665" t="s">
        <v>3179</v>
      </c>
      <c r="G66" s="665" t="s">
        <v>3296</v>
      </c>
      <c r="H66" s="665" t="s">
        <v>1650</v>
      </c>
      <c r="I66" s="665" t="s">
        <v>3297</v>
      </c>
      <c r="J66" s="665" t="s">
        <v>1691</v>
      </c>
      <c r="K66" s="665" t="s">
        <v>2929</v>
      </c>
      <c r="L66" s="666">
        <v>736.33</v>
      </c>
      <c r="M66" s="666">
        <v>736.33</v>
      </c>
      <c r="N66" s="665">
        <v>1</v>
      </c>
      <c r="O66" s="748">
        <v>0.5</v>
      </c>
      <c r="P66" s="666"/>
      <c r="Q66" s="681">
        <v>0</v>
      </c>
      <c r="R66" s="665"/>
      <c r="S66" s="681">
        <v>0</v>
      </c>
      <c r="T66" s="748"/>
      <c r="U66" s="704">
        <v>0</v>
      </c>
    </row>
    <row r="67" spans="1:21" ht="14.4" customHeight="1" x14ac:dyDescent="0.3">
      <c r="A67" s="664">
        <v>50</v>
      </c>
      <c r="B67" s="665" t="s">
        <v>549</v>
      </c>
      <c r="C67" s="665" t="s">
        <v>3182</v>
      </c>
      <c r="D67" s="746" t="s">
        <v>4862</v>
      </c>
      <c r="E67" s="747" t="s">
        <v>3191</v>
      </c>
      <c r="F67" s="665" t="s">
        <v>3179</v>
      </c>
      <c r="G67" s="665" t="s">
        <v>3296</v>
      </c>
      <c r="H67" s="665" t="s">
        <v>1650</v>
      </c>
      <c r="I67" s="665" t="s">
        <v>3298</v>
      </c>
      <c r="J67" s="665" t="s">
        <v>1725</v>
      </c>
      <c r="K67" s="665" t="s">
        <v>3299</v>
      </c>
      <c r="L67" s="666">
        <v>1385.62</v>
      </c>
      <c r="M67" s="666">
        <v>1385.62</v>
      </c>
      <c r="N67" s="665">
        <v>1</v>
      </c>
      <c r="O67" s="748">
        <v>1</v>
      </c>
      <c r="P67" s="666"/>
      <c r="Q67" s="681">
        <v>0</v>
      </c>
      <c r="R67" s="665"/>
      <c r="S67" s="681">
        <v>0</v>
      </c>
      <c r="T67" s="748"/>
      <c r="U67" s="704">
        <v>0</v>
      </c>
    </row>
    <row r="68" spans="1:21" ht="14.4" customHeight="1" x14ac:dyDescent="0.3">
      <c r="A68" s="664">
        <v>50</v>
      </c>
      <c r="B68" s="665" t="s">
        <v>549</v>
      </c>
      <c r="C68" s="665" t="s">
        <v>3182</v>
      </c>
      <c r="D68" s="746" t="s">
        <v>4862</v>
      </c>
      <c r="E68" s="747" t="s">
        <v>3191</v>
      </c>
      <c r="F68" s="665" t="s">
        <v>3179</v>
      </c>
      <c r="G68" s="665" t="s">
        <v>3296</v>
      </c>
      <c r="H68" s="665" t="s">
        <v>1650</v>
      </c>
      <c r="I68" s="665" t="s">
        <v>1724</v>
      </c>
      <c r="J68" s="665" t="s">
        <v>1725</v>
      </c>
      <c r="K68" s="665" t="s">
        <v>3300</v>
      </c>
      <c r="L68" s="666">
        <v>1847.49</v>
      </c>
      <c r="M68" s="666">
        <v>3694.98</v>
      </c>
      <c r="N68" s="665">
        <v>2</v>
      </c>
      <c r="O68" s="748">
        <v>1.5</v>
      </c>
      <c r="P68" s="666">
        <v>3694.98</v>
      </c>
      <c r="Q68" s="681">
        <v>1</v>
      </c>
      <c r="R68" s="665">
        <v>2</v>
      </c>
      <c r="S68" s="681">
        <v>1</v>
      </c>
      <c r="T68" s="748">
        <v>1.5</v>
      </c>
      <c r="U68" s="704">
        <v>1</v>
      </c>
    </row>
    <row r="69" spans="1:21" ht="14.4" customHeight="1" x14ac:dyDescent="0.3">
      <c r="A69" s="664">
        <v>50</v>
      </c>
      <c r="B69" s="665" t="s">
        <v>549</v>
      </c>
      <c r="C69" s="665" t="s">
        <v>3182</v>
      </c>
      <c r="D69" s="746" t="s">
        <v>4862</v>
      </c>
      <c r="E69" s="747" t="s">
        <v>3191</v>
      </c>
      <c r="F69" s="665" t="s">
        <v>3179</v>
      </c>
      <c r="G69" s="665" t="s">
        <v>3301</v>
      </c>
      <c r="H69" s="665" t="s">
        <v>1650</v>
      </c>
      <c r="I69" s="665" t="s">
        <v>1845</v>
      </c>
      <c r="J69" s="665" t="s">
        <v>2960</v>
      </c>
      <c r="K69" s="665" t="s">
        <v>2961</v>
      </c>
      <c r="L69" s="666">
        <v>31.09</v>
      </c>
      <c r="M69" s="666">
        <v>62.18</v>
      </c>
      <c r="N69" s="665">
        <v>2</v>
      </c>
      <c r="O69" s="748">
        <v>1</v>
      </c>
      <c r="P69" s="666">
        <v>31.09</v>
      </c>
      <c r="Q69" s="681">
        <v>0.5</v>
      </c>
      <c r="R69" s="665">
        <v>1</v>
      </c>
      <c r="S69" s="681">
        <v>0.5</v>
      </c>
      <c r="T69" s="748">
        <v>0.5</v>
      </c>
      <c r="U69" s="704">
        <v>0.5</v>
      </c>
    </row>
    <row r="70" spans="1:21" ht="14.4" customHeight="1" x14ac:dyDescent="0.3">
      <c r="A70" s="664">
        <v>50</v>
      </c>
      <c r="B70" s="665" t="s">
        <v>549</v>
      </c>
      <c r="C70" s="665" t="s">
        <v>3182</v>
      </c>
      <c r="D70" s="746" t="s">
        <v>4862</v>
      </c>
      <c r="E70" s="747" t="s">
        <v>3191</v>
      </c>
      <c r="F70" s="665" t="s">
        <v>3179</v>
      </c>
      <c r="G70" s="665" t="s">
        <v>3301</v>
      </c>
      <c r="H70" s="665" t="s">
        <v>550</v>
      </c>
      <c r="I70" s="665" t="s">
        <v>3302</v>
      </c>
      <c r="J70" s="665" t="s">
        <v>2960</v>
      </c>
      <c r="K70" s="665" t="s">
        <v>3303</v>
      </c>
      <c r="L70" s="666">
        <v>0</v>
      </c>
      <c r="M70" s="666">
        <v>0</v>
      </c>
      <c r="N70" s="665">
        <v>1</v>
      </c>
      <c r="O70" s="748">
        <v>1</v>
      </c>
      <c r="P70" s="666"/>
      <c r="Q70" s="681"/>
      <c r="R70" s="665"/>
      <c r="S70" s="681">
        <v>0</v>
      </c>
      <c r="T70" s="748"/>
      <c r="U70" s="704">
        <v>0</v>
      </c>
    </row>
    <row r="71" spans="1:21" ht="14.4" customHeight="1" x14ac:dyDescent="0.3">
      <c r="A71" s="664">
        <v>50</v>
      </c>
      <c r="B71" s="665" t="s">
        <v>549</v>
      </c>
      <c r="C71" s="665" t="s">
        <v>3182</v>
      </c>
      <c r="D71" s="746" t="s">
        <v>4862</v>
      </c>
      <c r="E71" s="747" t="s">
        <v>3191</v>
      </c>
      <c r="F71" s="665" t="s">
        <v>3179</v>
      </c>
      <c r="G71" s="665" t="s">
        <v>3304</v>
      </c>
      <c r="H71" s="665" t="s">
        <v>550</v>
      </c>
      <c r="I71" s="665" t="s">
        <v>3305</v>
      </c>
      <c r="J71" s="665" t="s">
        <v>3306</v>
      </c>
      <c r="K71" s="665" t="s">
        <v>3307</v>
      </c>
      <c r="L71" s="666">
        <v>146.84</v>
      </c>
      <c r="M71" s="666">
        <v>146.84</v>
      </c>
      <c r="N71" s="665">
        <v>1</v>
      </c>
      <c r="O71" s="748">
        <v>0.5</v>
      </c>
      <c r="P71" s="666"/>
      <c r="Q71" s="681">
        <v>0</v>
      </c>
      <c r="R71" s="665"/>
      <c r="S71" s="681">
        <v>0</v>
      </c>
      <c r="T71" s="748"/>
      <c r="U71" s="704">
        <v>0</v>
      </c>
    </row>
    <row r="72" spans="1:21" ht="14.4" customHeight="1" x14ac:dyDescent="0.3">
      <c r="A72" s="664">
        <v>50</v>
      </c>
      <c r="B72" s="665" t="s">
        <v>549</v>
      </c>
      <c r="C72" s="665" t="s">
        <v>3182</v>
      </c>
      <c r="D72" s="746" t="s">
        <v>4862</v>
      </c>
      <c r="E72" s="747" t="s">
        <v>3191</v>
      </c>
      <c r="F72" s="665" t="s">
        <v>3179</v>
      </c>
      <c r="G72" s="665" t="s">
        <v>3308</v>
      </c>
      <c r="H72" s="665" t="s">
        <v>1650</v>
      </c>
      <c r="I72" s="665" t="s">
        <v>1705</v>
      </c>
      <c r="J72" s="665" t="s">
        <v>2897</v>
      </c>
      <c r="K72" s="665" t="s">
        <v>2899</v>
      </c>
      <c r="L72" s="666">
        <v>57.64</v>
      </c>
      <c r="M72" s="666">
        <v>115.28</v>
      </c>
      <c r="N72" s="665">
        <v>2</v>
      </c>
      <c r="O72" s="748">
        <v>1.5</v>
      </c>
      <c r="P72" s="666">
        <v>57.64</v>
      </c>
      <c r="Q72" s="681">
        <v>0.5</v>
      </c>
      <c r="R72" s="665">
        <v>1</v>
      </c>
      <c r="S72" s="681">
        <v>0.5</v>
      </c>
      <c r="T72" s="748">
        <v>1</v>
      </c>
      <c r="U72" s="704">
        <v>0.66666666666666663</v>
      </c>
    </row>
    <row r="73" spans="1:21" ht="14.4" customHeight="1" x14ac:dyDescent="0.3">
      <c r="A73" s="664">
        <v>50</v>
      </c>
      <c r="B73" s="665" t="s">
        <v>549</v>
      </c>
      <c r="C73" s="665" t="s">
        <v>3182</v>
      </c>
      <c r="D73" s="746" t="s">
        <v>4862</v>
      </c>
      <c r="E73" s="747" t="s">
        <v>3191</v>
      </c>
      <c r="F73" s="665" t="s">
        <v>3179</v>
      </c>
      <c r="G73" s="665" t="s">
        <v>3308</v>
      </c>
      <c r="H73" s="665" t="s">
        <v>1650</v>
      </c>
      <c r="I73" s="665" t="s">
        <v>3309</v>
      </c>
      <c r="J73" s="665" t="s">
        <v>2897</v>
      </c>
      <c r="K73" s="665" t="s">
        <v>3310</v>
      </c>
      <c r="L73" s="666">
        <v>0</v>
      </c>
      <c r="M73" s="666">
        <v>0</v>
      </c>
      <c r="N73" s="665">
        <v>9</v>
      </c>
      <c r="O73" s="748">
        <v>4.5</v>
      </c>
      <c r="P73" s="666">
        <v>0</v>
      </c>
      <c r="Q73" s="681"/>
      <c r="R73" s="665">
        <v>2</v>
      </c>
      <c r="S73" s="681">
        <v>0.22222222222222221</v>
      </c>
      <c r="T73" s="748">
        <v>1</v>
      </c>
      <c r="U73" s="704">
        <v>0.22222222222222221</v>
      </c>
    </row>
    <row r="74" spans="1:21" ht="14.4" customHeight="1" x14ac:dyDescent="0.3">
      <c r="A74" s="664">
        <v>50</v>
      </c>
      <c r="B74" s="665" t="s">
        <v>549</v>
      </c>
      <c r="C74" s="665" t="s">
        <v>3182</v>
      </c>
      <c r="D74" s="746" t="s">
        <v>4862</v>
      </c>
      <c r="E74" s="747" t="s">
        <v>3191</v>
      </c>
      <c r="F74" s="665" t="s">
        <v>3179</v>
      </c>
      <c r="G74" s="665" t="s">
        <v>3242</v>
      </c>
      <c r="H74" s="665" t="s">
        <v>1650</v>
      </c>
      <c r="I74" s="665" t="s">
        <v>3243</v>
      </c>
      <c r="J74" s="665" t="s">
        <v>1767</v>
      </c>
      <c r="K74" s="665" t="s">
        <v>2954</v>
      </c>
      <c r="L74" s="666">
        <v>48.27</v>
      </c>
      <c r="M74" s="666">
        <v>48.27</v>
      </c>
      <c r="N74" s="665">
        <v>1</v>
      </c>
      <c r="O74" s="748">
        <v>1</v>
      </c>
      <c r="P74" s="666"/>
      <c r="Q74" s="681">
        <v>0</v>
      </c>
      <c r="R74" s="665"/>
      <c r="S74" s="681">
        <v>0</v>
      </c>
      <c r="T74" s="748"/>
      <c r="U74" s="704">
        <v>0</v>
      </c>
    </row>
    <row r="75" spans="1:21" ht="14.4" customHeight="1" x14ac:dyDescent="0.3">
      <c r="A75" s="664">
        <v>50</v>
      </c>
      <c r="B75" s="665" t="s">
        <v>549</v>
      </c>
      <c r="C75" s="665" t="s">
        <v>3182</v>
      </c>
      <c r="D75" s="746" t="s">
        <v>4862</v>
      </c>
      <c r="E75" s="747" t="s">
        <v>3191</v>
      </c>
      <c r="F75" s="665" t="s">
        <v>3179</v>
      </c>
      <c r="G75" s="665" t="s">
        <v>3246</v>
      </c>
      <c r="H75" s="665" t="s">
        <v>1650</v>
      </c>
      <c r="I75" s="665" t="s">
        <v>1787</v>
      </c>
      <c r="J75" s="665" t="s">
        <v>2974</v>
      </c>
      <c r="K75" s="665" t="s">
        <v>2976</v>
      </c>
      <c r="L75" s="666">
        <v>194.54</v>
      </c>
      <c r="M75" s="666">
        <v>194.54</v>
      </c>
      <c r="N75" s="665">
        <v>1</v>
      </c>
      <c r="O75" s="748">
        <v>0.5</v>
      </c>
      <c r="P75" s="666">
        <v>194.54</v>
      </c>
      <c r="Q75" s="681">
        <v>1</v>
      </c>
      <c r="R75" s="665">
        <v>1</v>
      </c>
      <c r="S75" s="681">
        <v>1</v>
      </c>
      <c r="T75" s="748">
        <v>0.5</v>
      </c>
      <c r="U75" s="704">
        <v>1</v>
      </c>
    </row>
    <row r="76" spans="1:21" ht="14.4" customHeight="1" x14ac:dyDescent="0.3">
      <c r="A76" s="664">
        <v>50</v>
      </c>
      <c r="B76" s="665" t="s">
        <v>549</v>
      </c>
      <c r="C76" s="665" t="s">
        <v>3182</v>
      </c>
      <c r="D76" s="746" t="s">
        <v>4862</v>
      </c>
      <c r="E76" s="747" t="s">
        <v>3191</v>
      </c>
      <c r="F76" s="665" t="s">
        <v>3179</v>
      </c>
      <c r="G76" s="665" t="s">
        <v>3311</v>
      </c>
      <c r="H76" s="665" t="s">
        <v>550</v>
      </c>
      <c r="I76" s="665" t="s">
        <v>1218</v>
      </c>
      <c r="J76" s="665" t="s">
        <v>3312</v>
      </c>
      <c r="K76" s="665" t="s">
        <v>3303</v>
      </c>
      <c r="L76" s="666">
        <v>99.11</v>
      </c>
      <c r="M76" s="666">
        <v>198.22</v>
      </c>
      <c r="N76" s="665">
        <v>2</v>
      </c>
      <c r="O76" s="748">
        <v>0.5</v>
      </c>
      <c r="P76" s="666"/>
      <c r="Q76" s="681">
        <v>0</v>
      </c>
      <c r="R76" s="665"/>
      <c r="S76" s="681">
        <v>0</v>
      </c>
      <c r="T76" s="748"/>
      <c r="U76" s="704">
        <v>0</v>
      </c>
    </row>
    <row r="77" spans="1:21" ht="14.4" customHeight="1" x14ac:dyDescent="0.3">
      <c r="A77" s="664">
        <v>50</v>
      </c>
      <c r="B77" s="665" t="s">
        <v>549</v>
      </c>
      <c r="C77" s="665" t="s">
        <v>3182</v>
      </c>
      <c r="D77" s="746" t="s">
        <v>4862</v>
      </c>
      <c r="E77" s="747" t="s">
        <v>3191</v>
      </c>
      <c r="F77" s="665" t="s">
        <v>3179</v>
      </c>
      <c r="G77" s="665" t="s">
        <v>3247</v>
      </c>
      <c r="H77" s="665" t="s">
        <v>1650</v>
      </c>
      <c r="I77" s="665" t="s">
        <v>1677</v>
      </c>
      <c r="J77" s="665" t="s">
        <v>2968</v>
      </c>
      <c r="K77" s="665" t="s">
        <v>2969</v>
      </c>
      <c r="L77" s="666">
        <v>96.53</v>
      </c>
      <c r="M77" s="666">
        <v>386.12</v>
      </c>
      <c r="N77" s="665">
        <v>4</v>
      </c>
      <c r="O77" s="748">
        <v>2</v>
      </c>
      <c r="P77" s="666">
        <v>96.53</v>
      </c>
      <c r="Q77" s="681">
        <v>0.25</v>
      </c>
      <c r="R77" s="665">
        <v>1</v>
      </c>
      <c r="S77" s="681">
        <v>0.25</v>
      </c>
      <c r="T77" s="748">
        <v>0.5</v>
      </c>
      <c r="U77" s="704">
        <v>0.25</v>
      </c>
    </row>
    <row r="78" spans="1:21" ht="14.4" customHeight="1" x14ac:dyDescent="0.3">
      <c r="A78" s="664">
        <v>50</v>
      </c>
      <c r="B78" s="665" t="s">
        <v>549</v>
      </c>
      <c r="C78" s="665" t="s">
        <v>3182</v>
      </c>
      <c r="D78" s="746" t="s">
        <v>4862</v>
      </c>
      <c r="E78" s="747" t="s">
        <v>3191</v>
      </c>
      <c r="F78" s="665" t="s">
        <v>3179</v>
      </c>
      <c r="G78" s="665" t="s">
        <v>3247</v>
      </c>
      <c r="H78" s="665" t="s">
        <v>1650</v>
      </c>
      <c r="I78" s="665" t="s">
        <v>3313</v>
      </c>
      <c r="J78" s="665" t="s">
        <v>2968</v>
      </c>
      <c r="K78" s="665" t="s">
        <v>3314</v>
      </c>
      <c r="L78" s="666">
        <v>0</v>
      </c>
      <c r="M78" s="666">
        <v>0</v>
      </c>
      <c r="N78" s="665">
        <v>2</v>
      </c>
      <c r="O78" s="748">
        <v>1</v>
      </c>
      <c r="P78" s="666"/>
      <c r="Q78" s="681"/>
      <c r="R78" s="665"/>
      <c r="S78" s="681">
        <v>0</v>
      </c>
      <c r="T78" s="748"/>
      <c r="U78" s="704">
        <v>0</v>
      </c>
    </row>
    <row r="79" spans="1:21" ht="14.4" customHeight="1" x14ac:dyDescent="0.3">
      <c r="A79" s="664">
        <v>50</v>
      </c>
      <c r="B79" s="665" t="s">
        <v>549</v>
      </c>
      <c r="C79" s="665" t="s">
        <v>3182</v>
      </c>
      <c r="D79" s="746" t="s">
        <v>4862</v>
      </c>
      <c r="E79" s="747" t="s">
        <v>3191</v>
      </c>
      <c r="F79" s="665" t="s">
        <v>3179</v>
      </c>
      <c r="G79" s="665" t="s">
        <v>3247</v>
      </c>
      <c r="H79" s="665" t="s">
        <v>1650</v>
      </c>
      <c r="I79" s="665" t="s">
        <v>3315</v>
      </c>
      <c r="J79" s="665" t="s">
        <v>2968</v>
      </c>
      <c r="K79" s="665" t="s">
        <v>3316</v>
      </c>
      <c r="L79" s="666">
        <v>0</v>
      </c>
      <c r="M79" s="666">
        <v>0</v>
      </c>
      <c r="N79" s="665">
        <v>5</v>
      </c>
      <c r="O79" s="748">
        <v>3</v>
      </c>
      <c r="P79" s="666">
        <v>0</v>
      </c>
      <c r="Q79" s="681"/>
      <c r="R79" s="665">
        <v>1</v>
      </c>
      <c r="S79" s="681">
        <v>0.2</v>
      </c>
      <c r="T79" s="748">
        <v>0.5</v>
      </c>
      <c r="U79" s="704">
        <v>0.16666666666666666</v>
      </c>
    </row>
    <row r="80" spans="1:21" ht="14.4" customHeight="1" x14ac:dyDescent="0.3">
      <c r="A80" s="664">
        <v>50</v>
      </c>
      <c r="B80" s="665" t="s">
        <v>549</v>
      </c>
      <c r="C80" s="665" t="s">
        <v>3182</v>
      </c>
      <c r="D80" s="746" t="s">
        <v>4862</v>
      </c>
      <c r="E80" s="747" t="s">
        <v>3191</v>
      </c>
      <c r="F80" s="665" t="s">
        <v>3179</v>
      </c>
      <c r="G80" s="665" t="s">
        <v>3247</v>
      </c>
      <c r="H80" s="665" t="s">
        <v>1650</v>
      </c>
      <c r="I80" s="665" t="s">
        <v>1716</v>
      </c>
      <c r="J80" s="665" t="s">
        <v>2968</v>
      </c>
      <c r="K80" s="665" t="s">
        <v>2972</v>
      </c>
      <c r="L80" s="666">
        <v>48.27</v>
      </c>
      <c r="M80" s="666">
        <v>48.27</v>
      </c>
      <c r="N80" s="665">
        <v>1</v>
      </c>
      <c r="O80" s="748">
        <v>0.5</v>
      </c>
      <c r="P80" s="666"/>
      <c r="Q80" s="681">
        <v>0</v>
      </c>
      <c r="R80" s="665"/>
      <c r="S80" s="681">
        <v>0</v>
      </c>
      <c r="T80" s="748"/>
      <c r="U80" s="704">
        <v>0</v>
      </c>
    </row>
    <row r="81" spans="1:21" ht="14.4" customHeight="1" x14ac:dyDescent="0.3">
      <c r="A81" s="664">
        <v>50</v>
      </c>
      <c r="B81" s="665" t="s">
        <v>549</v>
      </c>
      <c r="C81" s="665" t="s">
        <v>3182</v>
      </c>
      <c r="D81" s="746" t="s">
        <v>4862</v>
      </c>
      <c r="E81" s="747" t="s">
        <v>3191</v>
      </c>
      <c r="F81" s="665" t="s">
        <v>3179</v>
      </c>
      <c r="G81" s="665" t="s">
        <v>3248</v>
      </c>
      <c r="H81" s="665" t="s">
        <v>550</v>
      </c>
      <c r="I81" s="665" t="s">
        <v>2556</v>
      </c>
      <c r="J81" s="665" t="s">
        <v>931</v>
      </c>
      <c r="K81" s="665" t="s">
        <v>3317</v>
      </c>
      <c r="L81" s="666">
        <v>128.69999999999999</v>
      </c>
      <c r="M81" s="666">
        <v>257.39999999999998</v>
      </c>
      <c r="N81" s="665">
        <v>2</v>
      </c>
      <c r="O81" s="748">
        <v>1</v>
      </c>
      <c r="P81" s="666">
        <v>128.69999999999999</v>
      </c>
      <c r="Q81" s="681">
        <v>0.5</v>
      </c>
      <c r="R81" s="665">
        <v>1</v>
      </c>
      <c r="S81" s="681">
        <v>0.5</v>
      </c>
      <c r="T81" s="748">
        <v>0.5</v>
      </c>
      <c r="U81" s="704">
        <v>0.5</v>
      </c>
    </row>
    <row r="82" spans="1:21" ht="14.4" customHeight="1" x14ac:dyDescent="0.3">
      <c r="A82" s="664">
        <v>50</v>
      </c>
      <c r="B82" s="665" t="s">
        <v>549</v>
      </c>
      <c r="C82" s="665" t="s">
        <v>3182</v>
      </c>
      <c r="D82" s="746" t="s">
        <v>4862</v>
      </c>
      <c r="E82" s="747" t="s">
        <v>3191</v>
      </c>
      <c r="F82" s="665" t="s">
        <v>3179</v>
      </c>
      <c r="G82" s="665" t="s">
        <v>3250</v>
      </c>
      <c r="H82" s="665" t="s">
        <v>550</v>
      </c>
      <c r="I82" s="665" t="s">
        <v>793</v>
      </c>
      <c r="J82" s="665" t="s">
        <v>721</v>
      </c>
      <c r="K82" s="665" t="s">
        <v>3318</v>
      </c>
      <c r="L82" s="666">
        <v>210.38</v>
      </c>
      <c r="M82" s="666">
        <v>210.38</v>
      </c>
      <c r="N82" s="665">
        <v>1</v>
      </c>
      <c r="O82" s="748">
        <v>0.5</v>
      </c>
      <c r="P82" s="666"/>
      <c r="Q82" s="681">
        <v>0</v>
      </c>
      <c r="R82" s="665"/>
      <c r="S82" s="681">
        <v>0</v>
      </c>
      <c r="T82" s="748"/>
      <c r="U82" s="704">
        <v>0</v>
      </c>
    </row>
    <row r="83" spans="1:21" ht="14.4" customHeight="1" x14ac:dyDescent="0.3">
      <c r="A83" s="664">
        <v>50</v>
      </c>
      <c r="B83" s="665" t="s">
        <v>549</v>
      </c>
      <c r="C83" s="665" t="s">
        <v>3182</v>
      </c>
      <c r="D83" s="746" t="s">
        <v>4862</v>
      </c>
      <c r="E83" s="747" t="s">
        <v>3191</v>
      </c>
      <c r="F83" s="665" t="s">
        <v>3179</v>
      </c>
      <c r="G83" s="665" t="s">
        <v>3250</v>
      </c>
      <c r="H83" s="665" t="s">
        <v>550</v>
      </c>
      <c r="I83" s="665" t="s">
        <v>720</v>
      </c>
      <c r="J83" s="665" t="s">
        <v>721</v>
      </c>
      <c r="K83" s="665" t="s">
        <v>3251</v>
      </c>
      <c r="L83" s="666">
        <v>42.08</v>
      </c>
      <c r="M83" s="666">
        <v>168.32</v>
      </c>
      <c r="N83" s="665">
        <v>4</v>
      </c>
      <c r="O83" s="748">
        <v>1.5</v>
      </c>
      <c r="P83" s="666"/>
      <c r="Q83" s="681">
        <v>0</v>
      </c>
      <c r="R83" s="665"/>
      <c r="S83" s="681">
        <v>0</v>
      </c>
      <c r="T83" s="748"/>
      <c r="U83" s="704">
        <v>0</v>
      </c>
    </row>
    <row r="84" spans="1:21" ht="14.4" customHeight="1" x14ac:dyDescent="0.3">
      <c r="A84" s="664">
        <v>50</v>
      </c>
      <c r="B84" s="665" t="s">
        <v>549</v>
      </c>
      <c r="C84" s="665" t="s">
        <v>3182</v>
      </c>
      <c r="D84" s="746" t="s">
        <v>4862</v>
      </c>
      <c r="E84" s="747" t="s">
        <v>3191</v>
      </c>
      <c r="F84" s="665" t="s">
        <v>3179</v>
      </c>
      <c r="G84" s="665" t="s">
        <v>3252</v>
      </c>
      <c r="H84" s="665" t="s">
        <v>550</v>
      </c>
      <c r="I84" s="665" t="s">
        <v>3319</v>
      </c>
      <c r="J84" s="665" t="s">
        <v>1584</v>
      </c>
      <c r="K84" s="665" t="s">
        <v>3253</v>
      </c>
      <c r="L84" s="666">
        <v>22.44</v>
      </c>
      <c r="M84" s="666">
        <v>44.88</v>
      </c>
      <c r="N84" s="665">
        <v>2</v>
      </c>
      <c r="O84" s="748">
        <v>1</v>
      </c>
      <c r="P84" s="666"/>
      <c r="Q84" s="681">
        <v>0</v>
      </c>
      <c r="R84" s="665"/>
      <c r="S84" s="681">
        <v>0</v>
      </c>
      <c r="T84" s="748"/>
      <c r="U84" s="704">
        <v>0</v>
      </c>
    </row>
    <row r="85" spans="1:21" ht="14.4" customHeight="1" x14ac:dyDescent="0.3">
      <c r="A85" s="664">
        <v>50</v>
      </c>
      <c r="B85" s="665" t="s">
        <v>549</v>
      </c>
      <c r="C85" s="665" t="s">
        <v>3182</v>
      </c>
      <c r="D85" s="746" t="s">
        <v>4862</v>
      </c>
      <c r="E85" s="747" t="s">
        <v>3191</v>
      </c>
      <c r="F85" s="665" t="s">
        <v>3179</v>
      </c>
      <c r="G85" s="665" t="s">
        <v>3252</v>
      </c>
      <c r="H85" s="665" t="s">
        <v>550</v>
      </c>
      <c r="I85" s="665" t="s">
        <v>2023</v>
      </c>
      <c r="J85" s="665" t="s">
        <v>2024</v>
      </c>
      <c r="K85" s="665" t="s">
        <v>3253</v>
      </c>
      <c r="L85" s="666">
        <v>22.44</v>
      </c>
      <c r="M85" s="666">
        <v>44.88</v>
      </c>
      <c r="N85" s="665">
        <v>2</v>
      </c>
      <c r="O85" s="748">
        <v>1.5</v>
      </c>
      <c r="P85" s="666"/>
      <c r="Q85" s="681">
        <v>0</v>
      </c>
      <c r="R85" s="665"/>
      <c r="S85" s="681">
        <v>0</v>
      </c>
      <c r="T85" s="748"/>
      <c r="U85" s="704">
        <v>0</v>
      </c>
    </row>
    <row r="86" spans="1:21" ht="14.4" customHeight="1" x14ac:dyDescent="0.3">
      <c r="A86" s="664">
        <v>50</v>
      </c>
      <c r="B86" s="665" t="s">
        <v>549</v>
      </c>
      <c r="C86" s="665" t="s">
        <v>3182</v>
      </c>
      <c r="D86" s="746" t="s">
        <v>4862</v>
      </c>
      <c r="E86" s="747" t="s">
        <v>3191</v>
      </c>
      <c r="F86" s="665" t="s">
        <v>3179</v>
      </c>
      <c r="G86" s="665" t="s">
        <v>3320</v>
      </c>
      <c r="H86" s="665" t="s">
        <v>550</v>
      </c>
      <c r="I86" s="665" t="s">
        <v>2031</v>
      </c>
      <c r="J86" s="665" t="s">
        <v>2028</v>
      </c>
      <c r="K86" s="665" t="s">
        <v>3321</v>
      </c>
      <c r="L86" s="666">
        <v>186.27</v>
      </c>
      <c r="M86" s="666">
        <v>372.54</v>
      </c>
      <c r="N86" s="665">
        <v>2</v>
      </c>
      <c r="O86" s="748">
        <v>1</v>
      </c>
      <c r="P86" s="666"/>
      <c r="Q86" s="681">
        <v>0</v>
      </c>
      <c r="R86" s="665"/>
      <c r="S86" s="681">
        <v>0</v>
      </c>
      <c r="T86" s="748"/>
      <c r="U86" s="704">
        <v>0</v>
      </c>
    </row>
    <row r="87" spans="1:21" ht="14.4" customHeight="1" x14ac:dyDescent="0.3">
      <c r="A87" s="664">
        <v>50</v>
      </c>
      <c r="B87" s="665" t="s">
        <v>549</v>
      </c>
      <c r="C87" s="665" t="s">
        <v>3182</v>
      </c>
      <c r="D87" s="746" t="s">
        <v>4862</v>
      </c>
      <c r="E87" s="747" t="s">
        <v>3191</v>
      </c>
      <c r="F87" s="665" t="s">
        <v>3179</v>
      </c>
      <c r="G87" s="665" t="s">
        <v>3322</v>
      </c>
      <c r="H87" s="665" t="s">
        <v>1650</v>
      </c>
      <c r="I87" s="665" t="s">
        <v>1669</v>
      </c>
      <c r="J87" s="665" t="s">
        <v>1670</v>
      </c>
      <c r="K87" s="665" t="s">
        <v>3004</v>
      </c>
      <c r="L87" s="666">
        <v>131.54</v>
      </c>
      <c r="M87" s="666">
        <v>131.54</v>
      </c>
      <c r="N87" s="665">
        <v>1</v>
      </c>
      <c r="O87" s="748">
        <v>0.5</v>
      </c>
      <c r="P87" s="666">
        <v>131.54</v>
      </c>
      <c r="Q87" s="681">
        <v>1</v>
      </c>
      <c r="R87" s="665">
        <v>1</v>
      </c>
      <c r="S87" s="681">
        <v>1</v>
      </c>
      <c r="T87" s="748">
        <v>0.5</v>
      </c>
      <c r="U87" s="704">
        <v>1</v>
      </c>
    </row>
    <row r="88" spans="1:21" ht="14.4" customHeight="1" x14ac:dyDescent="0.3">
      <c r="A88" s="664">
        <v>50</v>
      </c>
      <c r="B88" s="665" t="s">
        <v>549</v>
      </c>
      <c r="C88" s="665" t="s">
        <v>3182</v>
      </c>
      <c r="D88" s="746" t="s">
        <v>4862</v>
      </c>
      <c r="E88" s="747" t="s">
        <v>3191</v>
      </c>
      <c r="F88" s="665" t="s">
        <v>3179</v>
      </c>
      <c r="G88" s="665" t="s">
        <v>3322</v>
      </c>
      <c r="H88" s="665" t="s">
        <v>550</v>
      </c>
      <c r="I88" s="665" t="s">
        <v>3323</v>
      </c>
      <c r="J88" s="665" t="s">
        <v>3324</v>
      </c>
      <c r="K88" s="665" t="s">
        <v>3325</v>
      </c>
      <c r="L88" s="666">
        <v>131.54</v>
      </c>
      <c r="M88" s="666">
        <v>131.54</v>
      </c>
      <c r="N88" s="665">
        <v>1</v>
      </c>
      <c r="O88" s="748">
        <v>0.5</v>
      </c>
      <c r="P88" s="666"/>
      <c r="Q88" s="681">
        <v>0</v>
      </c>
      <c r="R88" s="665"/>
      <c r="S88" s="681">
        <v>0</v>
      </c>
      <c r="T88" s="748"/>
      <c r="U88" s="704">
        <v>0</v>
      </c>
    </row>
    <row r="89" spans="1:21" ht="14.4" customHeight="1" x14ac:dyDescent="0.3">
      <c r="A89" s="664">
        <v>50</v>
      </c>
      <c r="B89" s="665" t="s">
        <v>549</v>
      </c>
      <c r="C89" s="665" t="s">
        <v>3182</v>
      </c>
      <c r="D89" s="746" t="s">
        <v>4862</v>
      </c>
      <c r="E89" s="747" t="s">
        <v>3191</v>
      </c>
      <c r="F89" s="665" t="s">
        <v>3179</v>
      </c>
      <c r="G89" s="665" t="s">
        <v>3326</v>
      </c>
      <c r="H89" s="665" t="s">
        <v>1650</v>
      </c>
      <c r="I89" s="665" t="s">
        <v>1811</v>
      </c>
      <c r="J89" s="665" t="s">
        <v>2986</v>
      </c>
      <c r="K89" s="665" t="s">
        <v>2987</v>
      </c>
      <c r="L89" s="666">
        <v>93.46</v>
      </c>
      <c r="M89" s="666">
        <v>93.46</v>
      </c>
      <c r="N89" s="665">
        <v>1</v>
      </c>
      <c r="O89" s="748">
        <v>0.5</v>
      </c>
      <c r="P89" s="666">
        <v>93.46</v>
      </c>
      <c r="Q89" s="681">
        <v>1</v>
      </c>
      <c r="R89" s="665">
        <v>1</v>
      </c>
      <c r="S89" s="681">
        <v>1</v>
      </c>
      <c r="T89" s="748">
        <v>0.5</v>
      </c>
      <c r="U89" s="704">
        <v>1</v>
      </c>
    </row>
    <row r="90" spans="1:21" ht="14.4" customHeight="1" x14ac:dyDescent="0.3">
      <c r="A90" s="664">
        <v>50</v>
      </c>
      <c r="B90" s="665" t="s">
        <v>549</v>
      </c>
      <c r="C90" s="665" t="s">
        <v>3182</v>
      </c>
      <c r="D90" s="746" t="s">
        <v>4862</v>
      </c>
      <c r="E90" s="747" t="s">
        <v>3191</v>
      </c>
      <c r="F90" s="665" t="s">
        <v>3179</v>
      </c>
      <c r="G90" s="665" t="s">
        <v>3327</v>
      </c>
      <c r="H90" s="665" t="s">
        <v>550</v>
      </c>
      <c r="I90" s="665" t="s">
        <v>786</v>
      </c>
      <c r="J90" s="665" t="s">
        <v>3328</v>
      </c>
      <c r="K90" s="665" t="s">
        <v>3329</v>
      </c>
      <c r="L90" s="666">
        <v>149.69</v>
      </c>
      <c r="M90" s="666">
        <v>149.69</v>
      </c>
      <c r="N90" s="665">
        <v>1</v>
      </c>
      <c r="O90" s="748">
        <v>1</v>
      </c>
      <c r="P90" s="666">
        <v>149.69</v>
      </c>
      <c r="Q90" s="681">
        <v>1</v>
      </c>
      <c r="R90" s="665">
        <v>1</v>
      </c>
      <c r="S90" s="681">
        <v>1</v>
      </c>
      <c r="T90" s="748">
        <v>1</v>
      </c>
      <c r="U90" s="704">
        <v>1</v>
      </c>
    </row>
    <row r="91" spans="1:21" ht="14.4" customHeight="1" x14ac:dyDescent="0.3">
      <c r="A91" s="664">
        <v>50</v>
      </c>
      <c r="B91" s="665" t="s">
        <v>549</v>
      </c>
      <c r="C91" s="665" t="s">
        <v>3182</v>
      </c>
      <c r="D91" s="746" t="s">
        <v>4862</v>
      </c>
      <c r="E91" s="747" t="s">
        <v>3191</v>
      </c>
      <c r="F91" s="665" t="s">
        <v>3179</v>
      </c>
      <c r="G91" s="665" t="s">
        <v>3330</v>
      </c>
      <c r="H91" s="665" t="s">
        <v>550</v>
      </c>
      <c r="I91" s="665" t="s">
        <v>573</v>
      </c>
      <c r="J91" s="665" t="s">
        <v>574</v>
      </c>
      <c r="K91" s="665" t="s">
        <v>2946</v>
      </c>
      <c r="L91" s="666">
        <v>150.19</v>
      </c>
      <c r="M91" s="666">
        <v>150.19</v>
      </c>
      <c r="N91" s="665">
        <v>1</v>
      </c>
      <c r="O91" s="748">
        <v>0.5</v>
      </c>
      <c r="P91" s="666">
        <v>150.19</v>
      </c>
      <c r="Q91" s="681">
        <v>1</v>
      </c>
      <c r="R91" s="665">
        <v>1</v>
      </c>
      <c r="S91" s="681">
        <v>1</v>
      </c>
      <c r="T91" s="748">
        <v>0.5</v>
      </c>
      <c r="U91" s="704">
        <v>1</v>
      </c>
    </row>
    <row r="92" spans="1:21" ht="14.4" customHeight="1" x14ac:dyDescent="0.3">
      <c r="A92" s="664">
        <v>50</v>
      </c>
      <c r="B92" s="665" t="s">
        <v>549</v>
      </c>
      <c r="C92" s="665" t="s">
        <v>3182</v>
      </c>
      <c r="D92" s="746" t="s">
        <v>4862</v>
      </c>
      <c r="E92" s="747" t="s">
        <v>3191</v>
      </c>
      <c r="F92" s="665" t="s">
        <v>3179</v>
      </c>
      <c r="G92" s="665" t="s">
        <v>3331</v>
      </c>
      <c r="H92" s="665" t="s">
        <v>550</v>
      </c>
      <c r="I92" s="665" t="s">
        <v>3332</v>
      </c>
      <c r="J92" s="665" t="s">
        <v>875</v>
      </c>
      <c r="K92" s="665" t="s">
        <v>3333</v>
      </c>
      <c r="L92" s="666">
        <v>87.89</v>
      </c>
      <c r="M92" s="666">
        <v>87.89</v>
      </c>
      <c r="N92" s="665">
        <v>1</v>
      </c>
      <c r="O92" s="748">
        <v>0.5</v>
      </c>
      <c r="P92" s="666"/>
      <c r="Q92" s="681">
        <v>0</v>
      </c>
      <c r="R92" s="665"/>
      <c r="S92" s="681">
        <v>0</v>
      </c>
      <c r="T92" s="748"/>
      <c r="U92" s="704">
        <v>0</v>
      </c>
    </row>
    <row r="93" spans="1:21" ht="14.4" customHeight="1" x14ac:dyDescent="0.3">
      <c r="A93" s="664">
        <v>50</v>
      </c>
      <c r="B93" s="665" t="s">
        <v>549</v>
      </c>
      <c r="C93" s="665" t="s">
        <v>3182</v>
      </c>
      <c r="D93" s="746" t="s">
        <v>4862</v>
      </c>
      <c r="E93" s="747" t="s">
        <v>3191</v>
      </c>
      <c r="F93" s="665" t="s">
        <v>3179</v>
      </c>
      <c r="G93" s="665" t="s">
        <v>3334</v>
      </c>
      <c r="H93" s="665" t="s">
        <v>1650</v>
      </c>
      <c r="I93" s="665" t="s">
        <v>1887</v>
      </c>
      <c r="J93" s="665" t="s">
        <v>1888</v>
      </c>
      <c r="K93" s="665" t="s">
        <v>2964</v>
      </c>
      <c r="L93" s="666">
        <v>251.52</v>
      </c>
      <c r="M93" s="666">
        <v>251.52</v>
      </c>
      <c r="N93" s="665">
        <v>1</v>
      </c>
      <c r="O93" s="748">
        <v>0.5</v>
      </c>
      <c r="P93" s="666"/>
      <c r="Q93" s="681">
        <v>0</v>
      </c>
      <c r="R93" s="665"/>
      <c r="S93" s="681">
        <v>0</v>
      </c>
      <c r="T93" s="748"/>
      <c r="U93" s="704">
        <v>0</v>
      </c>
    </row>
    <row r="94" spans="1:21" ht="14.4" customHeight="1" x14ac:dyDescent="0.3">
      <c r="A94" s="664">
        <v>50</v>
      </c>
      <c r="B94" s="665" t="s">
        <v>549</v>
      </c>
      <c r="C94" s="665" t="s">
        <v>3182</v>
      </c>
      <c r="D94" s="746" t="s">
        <v>4862</v>
      </c>
      <c r="E94" s="747" t="s">
        <v>3191</v>
      </c>
      <c r="F94" s="665" t="s">
        <v>3179</v>
      </c>
      <c r="G94" s="665" t="s">
        <v>3256</v>
      </c>
      <c r="H94" s="665" t="s">
        <v>1650</v>
      </c>
      <c r="I94" s="665" t="s">
        <v>1827</v>
      </c>
      <c r="J94" s="665" t="s">
        <v>2922</v>
      </c>
      <c r="K94" s="665" t="s">
        <v>2923</v>
      </c>
      <c r="L94" s="666">
        <v>120.61</v>
      </c>
      <c r="M94" s="666">
        <v>241.22</v>
      </c>
      <c r="N94" s="665">
        <v>2</v>
      </c>
      <c r="O94" s="748">
        <v>0.5</v>
      </c>
      <c r="P94" s="666"/>
      <c r="Q94" s="681">
        <v>0</v>
      </c>
      <c r="R94" s="665"/>
      <c r="S94" s="681">
        <v>0</v>
      </c>
      <c r="T94" s="748"/>
      <c r="U94" s="704">
        <v>0</v>
      </c>
    </row>
    <row r="95" spans="1:21" ht="14.4" customHeight="1" x14ac:dyDescent="0.3">
      <c r="A95" s="664">
        <v>50</v>
      </c>
      <c r="B95" s="665" t="s">
        <v>549</v>
      </c>
      <c r="C95" s="665" t="s">
        <v>3182</v>
      </c>
      <c r="D95" s="746" t="s">
        <v>4862</v>
      </c>
      <c r="E95" s="747" t="s">
        <v>3191</v>
      </c>
      <c r="F95" s="665" t="s">
        <v>3179</v>
      </c>
      <c r="G95" s="665" t="s">
        <v>3256</v>
      </c>
      <c r="H95" s="665" t="s">
        <v>1650</v>
      </c>
      <c r="I95" s="665" t="s">
        <v>1762</v>
      </c>
      <c r="J95" s="665" t="s">
        <v>2922</v>
      </c>
      <c r="K95" s="665" t="s">
        <v>2924</v>
      </c>
      <c r="L95" s="666">
        <v>184.74</v>
      </c>
      <c r="M95" s="666">
        <v>184.74</v>
      </c>
      <c r="N95" s="665">
        <v>1</v>
      </c>
      <c r="O95" s="748">
        <v>0.5</v>
      </c>
      <c r="P95" s="666"/>
      <c r="Q95" s="681">
        <v>0</v>
      </c>
      <c r="R95" s="665"/>
      <c r="S95" s="681">
        <v>0</v>
      </c>
      <c r="T95" s="748"/>
      <c r="U95" s="704">
        <v>0</v>
      </c>
    </row>
    <row r="96" spans="1:21" ht="14.4" customHeight="1" x14ac:dyDescent="0.3">
      <c r="A96" s="664">
        <v>50</v>
      </c>
      <c r="B96" s="665" t="s">
        <v>549</v>
      </c>
      <c r="C96" s="665" t="s">
        <v>3182</v>
      </c>
      <c r="D96" s="746" t="s">
        <v>4862</v>
      </c>
      <c r="E96" s="747" t="s">
        <v>3191</v>
      </c>
      <c r="F96" s="665" t="s">
        <v>3179</v>
      </c>
      <c r="G96" s="665" t="s">
        <v>3335</v>
      </c>
      <c r="H96" s="665" t="s">
        <v>1650</v>
      </c>
      <c r="I96" s="665" t="s">
        <v>3336</v>
      </c>
      <c r="J96" s="665" t="s">
        <v>3133</v>
      </c>
      <c r="K96" s="665" t="s">
        <v>3337</v>
      </c>
      <c r="L96" s="666">
        <v>2376.9299999999998</v>
      </c>
      <c r="M96" s="666">
        <v>4753.8599999999997</v>
      </c>
      <c r="N96" s="665">
        <v>2</v>
      </c>
      <c r="O96" s="748">
        <v>1</v>
      </c>
      <c r="P96" s="666"/>
      <c r="Q96" s="681">
        <v>0</v>
      </c>
      <c r="R96" s="665"/>
      <c r="S96" s="681">
        <v>0</v>
      </c>
      <c r="T96" s="748"/>
      <c r="U96" s="704">
        <v>0</v>
      </c>
    </row>
    <row r="97" spans="1:21" ht="14.4" customHeight="1" x14ac:dyDescent="0.3">
      <c r="A97" s="664">
        <v>50</v>
      </c>
      <c r="B97" s="665" t="s">
        <v>549</v>
      </c>
      <c r="C97" s="665" t="s">
        <v>3182</v>
      </c>
      <c r="D97" s="746" t="s">
        <v>4862</v>
      </c>
      <c r="E97" s="747" t="s">
        <v>3191</v>
      </c>
      <c r="F97" s="665" t="s">
        <v>3179</v>
      </c>
      <c r="G97" s="665" t="s">
        <v>3338</v>
      </c>
      <c r="H97" s="665" t="s">
        <v>550</v>
      </c>
      <c r="I97" s="665" t="s">
        <v>1533</v>
      </c>
      <c r="J97" s="665" t="s">
        <v>3339</v>
      </c>
      <c r="K97" s="665" t="s">
        <v>3340</v>
      </c>
      <c r="L97" s="666">
        <v>280.77</v>
      </c>
      <c r="M97" s="666">
        <v>280.77</v>
      </c>
      <c r="N97" s="665">
        <v>1</v>
      </c>
      <c r="O97" s="748">
        <v>0.5</v>
      </c>
      <c r="P97" s="666">
        <v>280.77</v>
      </c>
      <c r="Q97" s="681">
        <v>1</v>
      </c>
      <c r="R97" s="665">
        <v>1</v>
      </c>
      <c r="S97" s="681">
        <v>1</v>
      </c>
      <c r="T97" s="748">
        <v>0.5</v>
      </c>
      <c r="U97" s="704">
        <v>1</v>
      </c>
    </row>
    <row r="98" spans="1:21" ht="14.4" customHeight="1" x14ac:dyDescent="0.3">
      <c r="A98" s="664">
        <v>50</v>
      </c>
      <c r="B98" s="665" t="s">
        <v>549</v>
      </c>
      <c r="C98" s="665" t="s">
        <v>3182</v>
      </c>
      <c r="D98" s="746" t="s">
        <v>4862</v>
      </c>
      <c r="E98" s="747" t="s">
        <v>3193</v>
      </c>
      <c r="F98" s="665" t="s">
        <v>3179</v>
      </c>
      <c r="G98" s="665" t="s">
        <v>3204</v>
      </c>
      <c r="H98" s="665" t="s">
        <v>1650</v>
      </c>
      <c r="I98" s="665" t="s">
        <v>1662</v>
      </c>
      <c r="J98" s="665" t="s">
        <v>1663</v>
      </c>
      <c r="K98" s="665" t="s">
        <v>2943</v>
      </c>
      <c r="L98" s="666">
        <v>72</v>
      </c>
      <c r="M98" s="666">
        <v>576</v>
      </c>
      <c r="N98" s="665">
        <v>8</v>
      </c>
      <c r="O98" s="748">
        <v>5</v>
      </c>
      <c r="P98" s="666"/>
      <c r="Q98" s="681">
        <v>0</v>
      </c>
      <c r="R98" s="665"/>
      <c r="S98" s="681">
        <v>0</v>
      </c>
      <c r="T98" s="748"/>
      <c r="U98" s="704">
        <v>0</v>
      </c>
    </row>
    <row r="99" spans="1:21" ht="14.4" customHeight="1" x14ac:dyDescent="0.3">
      <c r="A99" s="664">
        <v>50</v>
      </c>
      <c r="B99" s="665" t="s">
        <v>549</v>
      </c>
      <c r="C99" s="665" t="s">
        <v>3182</v>
      </c>
      <c r="D99" s="746" t="s">
        <v>4862</v>
      </c>
      <c r="E99" s="747" t="s">
        <v>3193</v>
      </c>
      <c r="F99" s="665" t="s">
        <v>3179</v>
      </c>
      <c r="G99" s="665" t="s">
        <v>3263</v>
      </c>
      <c r="H99" s="665" t="s">
        <v>550</v>
      </c>
      <c r="I99" s="665" t="s">
        <v>3341</v>
      </c>
      <c r="J99" s="665" t="s">
        <v>1036</v>
      </c>
      <c r="K99" s="665" t="s">
        <v>3342</v>
      </c>
      <c r="L99" s="666">
        <v>0</v>
      </c>
      <c r="M99" s="666">
        <v>0</v>
      </c>
      <c r="N99" s="665">
        <v>1</v>
      </c>
      <c r="O99" s="748">
        <v>0.5</v>
      </c>
      <c r="P99" s="666"/>
      <c r="Q99" s="681"/>
      <c r="R99" s="665"/>
      <c r="S99" s="681">
        <v>0</v>
      </c>
      <c r="T99" s="748"/>
      <c r="U99" s="704">
        <v>0</v>
      </c>
    </row>
    <row r="100" spans="1:21" ht="14.4" customHeight="1" x14ac:dyDescent="0.3">
      <c r="A100" s="664">
        <v>50</v>
      </c>
      <c r="B100" s="665" t="s">
        <v>549</v>
      </c>
      <c r="C100" s="665" t="s">
        <v>3182</v>
      </c>
      <c r="D100" s="746" t="s">
        <v>4862</v>
      </c>
      <c r="E100" s="747" t="s">
        <v>3193</v>
      </c>
      <c r="F100" s="665" t="s">
        <v>3179</v>
      </c>
      <c r="G100" s="665" t="s">
        <v>3263</v>
      </c>
      <c r="H100" s="665" t="s">
        <v>550</v>
      </c>
      <c r="I100" s="665" t="s">
        <v>3343</v>
      </c>
      <c r="J100" s="665" t="s">
        <v>1036</v>
      </c>
      <c r="K100" s="665" t="s">
        <v>2972</v>
      </c>
      <c r="L100" s="666">
        <v>0</v>
      </c>
      <c r="M100" s="666">
        <v>0</v>
      </c>
      <c r="N100" s="665">
        <v>2</v>
      </c>
      <c r="O100" s="748">
        <v>0.5</v>
      </c>
      <c r="P100" s="666"/>
      <c r="Q100" s="681"/>
      <c r="R100" s="665"/>
      <c r="S100" s="681">
        <v>0</v>
      </c>
      <c r="T100" s="748"/>
      <c r="U100" s="704">
        <v>0</v>
      </c>
    </row>
    <row r="101" spans="1:21" ht="14.4" customHeight="1" x14ac:dyDescent="0.3">
      <c r="A101" s="664">
        <v>50</v>
      </c>
      <c r="B101" s="665" t="s">
        <v>549</v>
      </c>
      <c r="C101" s="665" t="s">
        <v>3182</v>
      </c>
      <c r="D101" s="746" t="s">
        <v>4862</v>
      </c>
      <c r="E101" s="747" t="s">
        <v>3193</v>
      </c>
      <c r="F101" s="665" t="s">
        <v>3179</v>
      </c>
      <c r="G101" s="665" t="s">
        <v>3263</v>
      </c>
      <c r="H101" s="665" t="s">
        <v>550</v>
      </c>
      <c r="I101" s="665" t="s">
        <v>1039</v>
      </c>
      <c r="J101" s="665" t="s">
        <v>1036</v>
      </c>
      <c r="K101" s="665" t="s">
        <v>2972</v>
      </c>
      <c r="L101" s="666">
        <v>31.09</v>
      </c>
      <c r="M101" s="666">
        <v>31.09</v>
      </c>
      <c r="N101" s="665">
        <v>1</v>
      </c>
      <c r="O101" s="748">
        <v>0.5</v>
      </c>
      <c r="P101" s="666"/>
      <c r="Q101" s="681">
        <v>0</v>
      </c>
      <c r="R101" s="665"/>
      <c r="S101" s="681">
        <v>0</v>
      </c>
      <c r="T101" s="748"/>
      <c r="U101" s="704">
        <v>0</v>
      </c>
    </row>
    <row r="102" spans="1:21" ht="14.4" customHeight="1" x14ac:dyDescent="0.3">
      <c r="A102" s="664">
        <v>50</v>
      </c>
      <c r="B102" s="665" t="s">
        <v>549</v>
      </c>
      <c r="C102" s="665" t="s">
        <v>3182</v>
      </c>
      <c r="D102" s="746" t="s">
        <v>4862</v>
      </c>
      <c r="E102" s="747" t="s">
        <v>3193</v>
      </c>
      <c r="F102" s="665" t="s">
        <v>3179</v>
      </c>
      <c r="G102" s="665" t="s">
        <v>3205</v>
      </c>
      <c r="H102" s="665" t="s">
        <v>550</v>
      </c>
      <c r="I102" s="665" t="s">
        <v>3266</v>
      </c>
      <c r="J102" s="665" t="s">
        <v>3267</v>
      </c>
      <c r="K102" s="665" t="s">
        <v>3268</v>
      </c>
      <c r="L102" s="666">
        <v>154.36000000000001</v>
      </c>
      <c r="M102" s="666">
        <v>154.36000000000001</v>
      </c>
      <c r="N102" s="665">
        <v>1</v>
      </c>
      <c r="O102" s="748">
        <v>0.5</v>
      </c>
      <c r="P102" s="666"/>
      <c r="Q102" s="681">
        <v>0</v>
      </c>
      <c r="R102" s="665"/>
      <c r="S102" s="681">
        <v>0</v>
      </c>
      <c r="T102" s="748"/>
      <c r="U102" s="704">
        <v>0</v>
      </c>
    </row>
    <row r="103" spans="1:21" ht="14.4" customHeight="1" x14ac:dyDescent="0.3">
      <c r="A103" s="664">
        <v>50</v>
      </c>
      <c r="B103" s="665" t="s">
        <v>549</v>
      </c>
      <c r="C103" s="665" t="s">
        <v>3182</v>
      </c>
      <c r="D103" s="746" t="s">
        <v>4862</v>
      </c>
      <c r="E103" s="747" t="s">
        <v>3193</v>
      </c>
      <c r="F103" s="665" t="s">
        <v>3179</v>
      </c>
      <c r="G103" s="665" t="s">
        <v>3206</v>
      </c>
      <c r="H103" s="665" t="s">
        <v>1650</v>
      </c>
      <c r="I103" s="665" t="s">
        <v>1834</v>
      </c>
      <c r="J103" s="665" t="s">
        <v>2989</v>
      </c>
      <c r="K103" s="665" t="s">
        <v>2990</v>
      </c>
      <c r="L103" s="666">
        <v>278.64</v>
      </c>
      <c r="M103" s="666">
        <v>557.28</v>
      </c>
      <c r="N103" s="665">
        <v>2</v>
      </c>
      <c r="O103" s="748">
        <v>1</v>
      </c>
      <c r="P103" s="666"/>
      <c r="Q103" s="681">
        <v>0</v>
      </c>
      <c r="R103" s="665"/>
      <c r="S103" s="681">
        <v>0</v>
      </c>
      <c r="T103" s="748"/>
      <c r="U103" s="704">
        <v>0</v>
      </c>
    </row>
    <row r="104" spans="1:21" ht="14.4" customHeight="1" x14ac:dyDescent="0.3">
      <c r="A104" s="664">
        <v>50</v>
      </c>
      <c r="B104" s="665" t="s">
        <v>549</v>
      </c>
      <c r="C104" s="665" t="s">
        <v>3182</v>
      </c>
      <c r="D104" s="746" t="s">
        <v>4862</v>
      </c>
      <c r="E104" s="747" t="s">
        <v>3193</v>
      </c>
      <c r="F104" s="665" t="s">
        <v>3179</v>
      </c>
      <c r="G104" s="665" t="s">
        <v>3206</v>
      </c>
      <c r="H104" s="665" t="s">
        <v>1650</v>
      </c>
      <c r="I104" s="665" t="s">
        <v>1758</v>
      </c>
      <c r="J104" s="665" t="s">
        <v>2989</v>
      </c>
      <c r="K104" s="665" t="s">
        <v>2993</v>
      </c>
      <c r="L104" s="666">
        <v>392.42</v>
      </c>
      <c r="M104" s="666">
        <v>392.42</v>
      </c>
      <c r="N104" s="665">
        <v>1</v>
      </c>
      <c r="O104" s="748">
        <v>0.5</v>
      </c>
      <c r="P104" s="666"/>
      <c r="Q104" s="681">
        <v>0</v>
      </c>
      <c r="R104" s="665"/>
      <c r="S104" s="681">
        <v>0</v>
      </c>
      <c r="T104" s="748"/>
      <c r="U104" s="704">
        <v>0</v>
      </c>
    </row>
    <row r="105" spans="1:21" ht="14.4" customHeight="1" x14ac:dyDescent="0.3">
      <c r="A105" s="664">
        <v>50</v>
      </c>
      <c r="B105" s="665" t="s">
        <v>549</v>
      </c>
      <c r="C105" s="665" t="s">
        <v>3182</v>
      </c>
      <c r="D105" s="746" t="s">
        <v>4862</v>
      </c>
      <c r="E105" s="747" t="s">
        <v>3193</v>
      </c>
      <c r="F105" s="665" t="s">
        <v>3179</v>
      </c>
      <c r="G105" s="665" t="s">
        <v>3206</v>
      </c>
      <c r="H105" s="665" t="s">
        <v>1650</v>
      </c>
      <c r="I105" s="665" t="s">
        <v>1819</v>
      </c>
      <c r="J105" s="665" t="s">
        <v>2989</v>
      </c>
      <c r="K105" s="665" t="s">
        <v>2994</v>
      </c>
      <c r="L105" s="666">
        <v>181.13</v>
      </c>
      <c r="M105" s="666">
        <v>362.26</v>
      </c>
      <c r="N105" s="665">
        <v>2</v>
      </c>
      <c r="O105" s="748">
        <v>1.5</v>
      </c>
      <c r="P105" s="666"/>
      <c r="Q105" s="681">
        <v>0</v>
      </c>
      <c r="R105" s="665"/>
      <c r="S105" s="681">
        <v>0</v>
      </c>
      <c r="T105" s="748"/>
      <c r="U105" s="704">
        <v>0</v>
      </c>
    </row>
    <row r="106" spans="1:21" ht="14.4" customHeight="1" x14ac:dyDescent="0.3">
      <c r="A106" s="664">
        <v>50</v>
      </c>
      <c r="B106" s="665" t="s">
        <v>549</v>
      </c>
      <c r="C106" s="665" t="s">
        <v>3182</v>
      </c>
      <c r="D106" s="746" t="s">
        <v>4862</v>
      </c>
      <c r="E106" s="747" t="s">
        <v>3193</v>
      </c>
      <c r="F106" s="665" t="s">
        <v>3179</v>
      </c>
      <c r="G106" s="665" t="s">
        <v>3206</v>
      </c>
      <c r="H106" s="665" t="s">
        <v>1650</v>
      </c>
      <c r="I106" s="665" t="s">
        <v>1823</v>
      </c>
      <c r="J106" s="665" t="s">
        <v>2989</v>
      </c>
      <c r="K106" s="665" t="s">
        <v>2995</v>
      </c>
      <c r="L106" s="666">
        <v>603.73</v>
      </c>
      <c r="M106" s="666">
        <v>1207.46</v>
      </c>
      <c r="N106" s="665">
        <v>2</v>
      </c>
      <c r="O106" s="748">
        <v>0.5</v>
      </c>
      <c r="P106" s="666"/>
      <c r="Q106" s="681">
        <v>0</v>
      </c>
      <c r="R106" s="665"/>
      <c r="S106" s="681">
        <v>0</v>
      </c>
      <c r="T106" s="748"/>
      <c r="U106" s="704">
        <v>0</v>
      </c>
    </row>
    <row r="107" spans="1:21" ht="14.4" customHeight="1" x14ac:dyDescent="0.3">
      <c r="A107" s="664">
        <v>50</v>
      </c>
      <c r="B107" s="665" t="s">
        <v>549</v>
      </c>
      <c r="C107" s="665" t="s">
        <v>3182</v>
      </c>
      <c r="D107" s="746" t="s">
        <v>4862</v>
      </c>
      <c r="E107" s="747" t="s">
        <v>3193</v>
      </c>
      <c r="F107" s="665" t="s">
        <v>3179</v>
      </c>
      <c r="G107" s="665" t="s">
        <v>3207</v>
      </c>
      <c r="H107" s="665" t="s">
        <v>1650</v>
      </c>
      <c r="I107" s="665" t="s">
        <v>1928</v>
      </c>
      <c r="J107" s="665" t="s">
        <v>1699</v>
      </c>
      <c r="K107" s="665" t="s">
        <v>2953</v>
      </c>
      <c r="L107" s="666">
        <v>105.32</v>
      </c>
      <c r="M107" s="666">
        <v>210.64</v>
      </c>
      <c r="N107" s="665">
        <v>2</v>
      </c>
      <c r="O107" s="748">
        <v>1</v>
      </c>
      <c r="P107" s="666"/>
      <c r="Q107" s="681">
        <v>0</v>
      </c>
      <c r="R107" s="665"/>
      <c r="S107" s="681">
        <v>0</v>
      </c>
      <c r="T107" s="748"/>
      <c r="U107" s="704">
        <v>0</v>
      </c>
    </row>
    <row r="108" spans="1:21" ht="14.4" customHeight="1" x14ac:dyDescent="0.3">
      <c r="A108" s="664">
        <v>50</v>
      </c>
      <c r="B108" s="665" t="s">
        <v>549</v>
      </c>
      <c r="C108" s="665" t="s">
        <v>3182</v>
      </c>
      <c r="D108" s="746" t="s">
        <v>4862</v>
      </c>
      <c r="E108" s="747" t="s">
        <v>3193</v>
      </c>
      <c r="F108" s="665" t="s">
        <v>3179</v>
      </c>
      <c r="G108" s="665" t="s">
        <v>3207</v>
      </c>
      <c r="H108" s="665" t="s">
        <v>1650</v>
      </c>
      <c r="I108" s="665" t="s">
        <v>3344</v>
      </c>
      <c r="J108" s="665" t="s">
        <v>1702</v>
      </c>
      <c r="K108" s="665" t="s">
        <v>2966</v>
      </c>
      <c r="L108" s="666">
        <v>210.66</v>
      </c>
      <c r="M108" s="666">
        <v>210.66</v>
      </c>
      <c r="N108" s="665">
        <v>1</v>
      </c>
      <c r="O108" s="748">
        <v>0.5</v>
      </c>
      <c r="P108" s="666"/>
      <c r="Q108" s="681">
        <v>0</v>
      </c>
      <c r="R108" s="665"/>
      <c r="S108" s="681">
        <v>0</v>
      </c>
      <c r="T108" s="748"/>
      <c r="U108" s="704">
        <v>0</v>
      </c>
    </row>
    <row r="109" spans="1:21" ht="14.4" customHeight="1" x14ac:dyDescent="0.3">
      <c r="A109" s="664">
        <v>50</v>
      </c>
      <c r="B109" s="665" t="s">
        <v>549</v>
      </c>
      <c r="C109" s="665" t="s">
        <v>3182</v>
      </c>
      <c r="D109" s="746" t="s">
        <v>4862</v>
      </c>
      <c r="E109" s="747" t="s">
        <v>3193</v>
      </c>
      <c r="F109" s="665" t="s">
        <v>3179</v>
      </c>
      <c r="G109" s="665" t="s">
        <v>3207</v>
      </c>
      <c r="H109" s="665" t="s">
        <v>1650</v>
      </c>
      <c r="I109" s="665" t="s">
        <v>1698</v>
      </c>
      <c r="J109" s="665" t="s">
        <v>1699</v>
      </c>
      <c r="K109" s="665" t="s">
        <v>2954</v>
      </c>
      <c r="L109" s="666">
        <v>35.11</v>
      </c>
      <c r="M109" s="666">
        <v>351.10000000000008</v>
      </c>
      <c r="N109" s="665">
        <v>10</v>
      </c>
      <c r="O109" s="748">
        <v>5.5</v>
      </c>
      <c r="P109" s="666"/>
      <c r="Q109" s="681">
        <v>0</v>
      </c>
      <c r="R109" s="665"/>
      <c r="S109" s="681">
        <v>0</v>
      </c>
      <c r="T109" s="748"/>
      <c r="U109" s="704">
        <v>0</v>
      </c>
    </row>
    <row r="110" spans="1:21" ht="14.4" customHeight="1" x14ac:dyDescent="0.3">
      <c r="A110" s="664">
        <v>50</v>
      </c>
      <c r="B110" s="665" t="s">
        <v>549</v>
      </c>
      <c r="C110" s="665" t="s">
        <v>3182</v>
      </c>
      <c r="D110" s="746" t="s">
        <v>4862</v>
      </c>
      <c r="E110" s="747" t="s">
        <v>3193</v>
      </c>
      <c r="F110" s="665" t="s">
        <v>3179</v>
      </c>
      <c r="G110" s="665" t="s">
        <v>3207</v>
      </c>
      <c r="H110" s="665" t="s">
        <v>550</v>
      </c>
      <c r="I110" s="665" t="s">
        <v>3345</v>
      </c>
      <c r="J110" s="665" t="s">
        <v>3346</v>
      </c>
      <c r="K110" s="665" t="s">
        <v>2954</v>
      </c>
      <c r="L110" s="666">
        <v>35.11</v>
      </c>
      <c r="M110" s="666">
        <v>35.11</v>
      </c>
      <c r="N110" s="665">
        <v>1</v>
      </c>
      <c r="O110" s="748">
        <v>0.5</v>
      </c>
      <c r="P110" s="666"/>
      <c r="Q110" s="681">
        <v>0</v>
      </c>
      <c r="R110" s="665"/>
      <c r="S110" s="681">
        <v>0</v>
      </c>
      <c r="T110" s="748"/>
      <c r="U110" s="704">
        <v>0</v>
      </c>
    </row>
    <row r="111" spans="1:21" ht="14.4" customHeight="1" x14ac:dyDescent="0.3">
      <c r="A111" s="664">
        <v>50</v>
      </c>
      <c r="B111" s="665" t="s">
        <v>549</v>
      </c>
      <c r="C111" s="665" t="s">
        <v>3182</v>
      </c>
      <c r="D111" s="746" t="s">
        <v>4862</v>
      </c>
      <c r="E111" s="747" t="s">
        <v>3193</v>
      </c>
      <c r="F111" s="665" t="s">
        <v>3179</v>
      </c>
      <c r="G111" s="665" t="s">
        <v>3213</v>
      </c>
      <c r="H111" s="665" t="s">
        <v>550</v>
      </c>
      <c r="I111" s="665" t="s">
        <v>3214</v>
      </c>
      <c r="J111" s="665" t="s">
        <v>938</v>
      </c>
      <c r="K111" s="665" t="s">
        <v>3215</v>
      </c>
      <c r="L111" s="666">
        <v>0</v>
      </c>
      <c r="M111" s="666">
        <v>0</v>
      </c>
      <c r="N111" s="665">
        <v>6</v>
      </c>
      <c r="O111" s="748">
        <v>4</v>
      </c>
      <c r="P111" s="666"/>
      <c r="Q111" s="681"/>
      <c r="R111" s="665"/>
      <c r="S111" s="681">
        <v>0</v>
      </c>
      <c r="T111" s="748"/>
      <c r="U111" s="704">
        <v>0</v>
      </c>
    </row>
    <row r="112" spans="1:21" ht="14.4" customHeight="1" x14ac:dyDescent="0.3">
      <c r="A112" s="664">
        <v>50</v>
      </c>
      <c r="B112" s="665" t="s">
        <v>549</v>
      </c>
      <c r="C112" s="665" t="s">
        <v>3182</v>
      </c>
      <c r="D112" s="746" t="s">
        <v>4862</v>
      </c>
      <c r="E112" s="747" t="s">
        <v>3193</v>
      </c>
      <c r="F112" s="665" t="s">
        <v>3179</v>
      </c>
      <c r="G112" s="665" t="s">
        <v>3216</v>
      </c>
      <c r="H112" s="665" t="s">
        <v>550</v>
      </c>
      <c r="I112" s="665" t="s">
        <v>3217</v>
      </c>
      <c r="J112" s="665" t="s">
        <v>3218</v>
      </c>
      <c r="K112" s="665" t="s">
        <v>3219</v>
      </c>
      <c r="L112" s="666">
        <v>0</v>
      </c>
      <c r="M112" s="666">
        <v>0</v>
      </c>
      <c r="N112" s="665">
        <v>1</v>
      </c>
      <c r="O112" s="748">
        <v>1</v>
      </c>
      <c r="P112" s="666"/>
      <c r="Q112" s="681"/>
      <c r="R112" s="665"/>
      <c r="S112" s="681">
        <v>0</v>
      </c>
      <c r="T112" s="748"/>
      <c r="U112" s="704">
        <v>0</v>
      </c>
    </row>
    <row r="113" spans="1:21" ht="14.4" customHeight="1" x14ac:dyDescent="0.3">
      <c r="A113" s="664">
        <v>50</v>
      </c>
      <c r="B113" s="665" t="s">
        <v>549</v>
      </c>
      <c r="C113" s="665" t="s">
        <v>3182</v>
      </c>
      <c r="D113" s="746" t="s">
        <v>4862</v>
      </c>
      <c r="E113" s="747" t="s">
        <v>3193</v>
      </c>
      <c r="F113" s="665" t="s">
        <v>3179</v>
      </c>
      <c r="G113" s="665" t="s">
        <v>3277</v>
      </c>
      <c r="H113" s="665" t="s">
        <v>550</v>
      </c>
      <c r="I113" s="665" t="s">
        <v>991</v>
      </c>
      <c r="J113" s="665" t="s">
        <v>992</v>
      </c>
      <c r="K113" s="665" t="s">
        <v>3347</v>
      </c>
      <c r="L113" s="666">
        <v>33</v>
      </c>
      <c r="M113" s="666">
        <v>66</v>
      </c>
      <c r="N113" s="665">
        <v>2</v>
      </c>
      <c r="O113" s="748">
        <v>1</v>
      </c>
      <c r="P113" s="666"/>
      <c r="Q113" s="681">
        <v>0</v>
      </c>
      <c r="R113" s="665"/>
      <c r="S113" s="681">
        <v>0</v>
      </c>
      <c r="T113" s="748"/>
      <c r="U113" s="704">
        <v>0</v>
      </c>
    </row>
    <row r="114" spans="1:21" ht="14.4" customHeight="1" x14ac:dyDescent="0.3">
      <c r="A114" s="664">
        <v>50</v>
      </c>
      <c r="B114" s="665" t="s">
        <v>549</v>
      </c>
      <c r="C114" s="665" t="s">
        <v>3182</v>
      </c>
      <c r="D114" s="746" t="s">
        <v>4862</v>
      </c>
      <c r="E114" s="747" t="s">
        <v>3193</v>
      </c>
      <c r="F114" s="665" t="s">
        <v>3179</v>
      </c>
      <c r="G114" s="665" t="s">
        <v>3280</v>
      </c>
      <c r="H114" s="665" t="s">
        <v>550</v>
      </c>
      <c r="I114" s="665" t="s">
        <v>926</v>
      </c>
      <c r="J114" s="665" t="s">
        <v>927</v>
      </c>
      <c r="K114" s="665" t="s">
        <v>3348</v>
      </c>
      <c r="L114" s="666">
        <v>49.2</v>
      </c>
      <c r="M114" s="666">
        <v>49.2</v>
      </c>
      <c r="N114" s="665">
        <v>1</v>
      </c>
      <c r="O114" s="748">
        <v>0.5</v>
      </c>
      <c r="P114" s="666"/>
      <c r="Q114" s="681">
        <v>0</v>
      </c>
      <c r="R114" s="665"/>
      <c r="S114" s="681">
        <v>0</v>
      </c>
      <c r="T114" s="748"/>
      <c r="U114" s="704">
        <v>0</v>
      </c>
    </row>
    <row r="115" spans="1:21" ht="14.4" customHeight="1" x14ac:dyDescent="0.3">
      <c r="A115" s="664">
        <v>50</v>
      </c>
      <c r="B115" s="665" t="s">
        <v>549</v>
      </c>
      <c r="C115" s="665" t="s">
        <v>3182</v>
      </c>
      <c r="D115" s="746" t="s">
        <v>4862</v>
      </c>
      <c r="E115" s="747" t="s">
        <v>3193</v>
      </c>
      <c r="F115" s="665" t="s">
        <v>3179</v>
      </c>
      <c r="G115" s="665" t="s">
        <v>3224</v>
      </c>
      <c r="H115" s="665" t="s">
        <v>1650</v>
      </c>
      <c r="I115" s="665" t="s">
        <v>1790</v>
      </c>
      <c r="J115" s="665" t="s">
        <v>1791</v>
      </c>
      <c r="K115" s="665" t="s">
        <v>2957</v>
      </c>
      <c r="L115" s="666">
        <v>8.7899999999999991</v>
      </c>
      <c r="M115" s="666">
        <v>8.7899999999999991</v>
      </c>
      <c r="N115" s="665">
        <v>1</v>
      </c>
      <c r="O115" s="748">
        <v>0.5</v>
      </c>
      <c r="P115" s="666"/>
      <c r="Q115" s="681">
        <v>0</v>
      </c>
      <c r="R115" s="665"/>
      <c r="S115" s="681">
        <v>0</v>
      </c>
      <c r="T115" s="748"/>
      <c r="U115" s="704">
        <v>0</v>
      </c>
    </row>
    <row r="116" spans="1:21" ht="14.4" customHeight="1" x14ac:dyDescent="0.3">
      <c r="A116" s="664">
        <v>50</v>
      </c>
      <c r="B116" s="665" t="s">
        <v>549</v>
      </c>
      <c r="C116" s="665" t="s">
        <v>3182</v>
      </c>
      <c r="D116" s="746" t="s">
        <v>4862</v>
      </c>
      <c r="E116" s="747" t="s">
        <v>3193</v>
      </c>
      <c r="F116" s="665" t="s">
        <v>3179</v>
      </c>
      <c r="G116" s="665" t="s">
        <v>3227</v>
      </c>
      <c r="H116" s="665" t="s">
        <v>1650</v>
      </c>
      <c r="I116" s="665" t="s">
        <v>1914</v>
      </c>
      <c r="J116" s="665" t="s">
        <v>2935</v>
      </c>
      <c r="K116" s="665" t="s">
        <v>2936</v>
      </c>
      <c r="L116" s="666">
        <v>93.43</v>
      </c>
      <c r="M116" s="666">
        <v>186.86</v>
      </c>
      <c r="N116" s="665">
        <v>2</v>
      </c>
      <c r="O116" s="748">
        <v>1.5</v>
      </c>
      <c r="P116" s="666"/>
      <c r="Q116" s="681">
        <v>0</v>
      </c>
      <c r="R116" s="665"/>
      <c r="S116" s="681">
        <v>0</v>
      </c>
      <c r="T116" s="748"/>
      <c r="U116" s="704">
        <v>0</v>
      </c>
    </row>
    <row r="117" spans="1:21" ht="14.4" customHeight="1" x14ac:dyDescent="0.3">
      <c r="A117" s="664">
        <v>50</v>
      </c>
      <c r="B117" s="665" t="s">
        <v>549</v>
      </c>
      <c r="C117" s="665" t="s">
        <v>3182</v>
      </c>
      <c r="D117" s="746" t="s">
        <v>4862</v>
      </c>
      <c r="E117" s="747" t="s">
        <v>3193</v>
      </c>
      <c r="F117" s="665" t="s">
        <v>3179</v>
      </c>
      <c r="G117" s="665" t="s">
        <v>3227</v>
      </c>
      <c r="H117" s="665" t="s">
        <v>1650</v>
      </c>
      <c r="I117" s="665" t="s">
        <v>1935</v>
      </c>
      <c r="J117" s="665" t="s">
        <v>2935</v>
      </c>
      <c r="K117" s="665" t="s">
        <v>2937</v>
      </c>
      <c r="L117" s="666">
        <v>186.87</v>
      </c>
      <c r="M117" s="666">
        <v>560.61</v>
      </c>
      <c r="N117" s="665">
        <v>3</v>
      </c>
      <c r="O117" s="748">
        <v>1.5</v>
      </c>
      <c r="P117" s="666"/>
      <c r="Q117" s="681">
        <v>0</v>
      </c>
      <c r="R117" s="665"/>
      <c r="S117" s="681">
        <v>0</v>
      </c>
      <c r="T117" s="748"/>
      <c r="U117" s="704">
        <v>0</v>
      </c>
    </row>
    <row r="118" spans="1:21" ht="14.4" customHeight="1" x14ac:dyDescent="0.3">
      <c r="A118" s="664">
        <v>50</v>
      </c>
      <c r="B118" s="665" t="s">
        <v>549</v>
      </c>
      <c r="C118" s="665" t="s">
        <v>3182</v>
      </c>
      <c r="D118" s="746" t="s">
        <v>4862</v>
      </c>
      <c r="E118" s="747" t="s">
        <v>3193</v>
      </c>
      <c r="F118" s="665" t="s">
        <v>3179</v>
      </c>
      <c r="G118" s="665" t="s">
        <v>3228</v>
      </c>
      <c r="H118" s="665" t="s">
        <v>550</v>
      </c>
      <c r="I118" s="665" t="s">
        <v>3229</v>
      </c>
      <c r="J118" s="665" t="s">
        <v>3230</v>
      </c>
      <c r="K118" s="665" t="s">
        <v>3231</v>
      </c>
      <c r="L118" s="666">
        <v>0</v>
      </c>
      <c r="M118" s="666">
        <v>0</v>
      </c>
      <c r="N118" s="665">
        <v>1</v>
      </c>
      <c r="O118" s="748">
        <v>0.5</v>
      </c>
      <c r="P118" s="666"/>
      <c r="Q118" s="681"/>
      <c r="R118" s="665"/>
      <c r="S118" s="681">
        <v>0</v>
      </c>
      <c r="T118" s="748"/>
      <c r="U118" s="704">
        <v>0</v>
      </c>
    </row>
    <row r="119" spans="1:21" ht="14.4" customHeight="1" x14ac:dyDescent="0.3">
      <c r="A119" s="664">
        <v>50</v>
      </c>
      <c r="B119" s="665" t="s">
        <v>549</v>
      </c>
      <c r="C119" s="665" t="s">
        <v>3182</v>
      </c>
      <c r="D119" s="746" t="s">
        <v>4862</v>
      </c>
      <c r="E119" s="747" t="s">
        <v>3193</v>
      </c>
      <c r="F119" s="665" t="s">
        <v>3179</v>
      </c>
      <c r="G119" s="665" t="s">
        <v>3228</v>
      </c>
      <c r="H119" s="665" t="s">
        <v>550</v>
      </c>
      <c r="I119" s="665" t="s">
        <v>1032</v>
      </c>
      <c r="J119" s="665" t="s">
        <v>1023</v>
      </c>
      <c r="K119" s="665" t="s">
        <v>3288</v>
      </c>
      <c r="L119" s="666">
        <v>29.31</v>
      </c>
      <c r="M119" s="666">
        <v>29.31</v>
      </c>
      <c r="N119" s="665">
        <v>1</v>
      </c>
      <c r="O119" s="748">
        <v>0.5</v>
      </c>
      <c r="P119" s="666"/>
      <c r="Q119" s="681">
        <v>0</v>
      </c>
      <c r="R119" s="665"/>
      <c r="S119" s="681">
        <v>0</v>
      </c>
      <c r="T119" s="748"/>
      <c r="U119" s="704">
        <v>0</v>
      </c>
    </row>
    <row r="120" spans="1:21" ht="14.4" customHeight="1" x14ac:dyDescent="0.3">
      <c r="A120" s="664">
        <v>50</v>
      </c>
      <c r="B120" s="665" t="s">
        <v>549</v>
      </c>
      <c r="C120" s="665" t="s">
        <v>3182</v>
      </c>
      <c r="D120" s="746" t="s">
        <v>4862</v>
      </c>
      <c r="E120" s="747" t="s">
        <v>3193</v>
      </c>
      <c r="F120" s="665" t="s">
        <v>3179</v>
      </c>
      <c r="G120" s="665" t="s">
        <v>3228</v>
      </c>
      <c r="H120" s="665" t="s">
        <v>550</v>
      </c>
      <c r="I120" s="665" t="s">
        <v>1022</v>
      </c>
      <c r="J120" s="665" t="s">
        <v>1023</v>
      </c>
      <c r="K120" s="665" t="s">
        <v>3349</v>
      </c>
      <c r="L120" s="666">
        <v>58.63</v>
      </c>
      <c r="M120" s="666">
        <v>58.63</v>
      </c>
      <c r="N120" s="665">
        <v>1</v>
      </c>
      <c r="O120" s="748">
        <v>0.5</v>
      </c>
      <c r="P120" s="666"/>
      <c r="Q120" s="681">
        <v>0</v>
      </c>
      <c r="R120" s="665"/>
      <c r="S120" s="681">
        <v>0</v>
      </c>
      <c r="T120" s="748"/>
      <c r="U120" s="704">
        <v>0</v>
      </c>
    </row>
    <row r="121" spans="1:21" ht="14.4" customHeight="1" x14ac:dyDescent="0.3">
      <c r="A121" s="664">
        <v>50</v>
      </c>
      <c r="B121" s="665" t="s">
        <v>549</v>
      </c>
      <c r="C121" s="665" t="s">
        <v>3182</v>
      </c>
      <c r="D121" s="746" t="s">
        <v>4862</v>
      </c>
      <c r="E121" s="747" t="s">
        <v>3193</v>
      </c>
      <c r="F121" s="665" t="s">
        <v>3179</v>
      </c>
      <c r="G121" s="665" t="s">
        <v>3228</v>
      </c>
      <c r="H121" s="665" t="s">
        <v>550</v>
      </c>
      <c r="I121" s="665" t="s">
        <v>3350</v>
      </c>
      <c r="J121" s="665" t="s">
        <v>860</v>
      </c>
      <c r="K121" s="665" t="s">
        <v>3351</v>
      </c>
      <c r="L121" s="666">
        <v>0</v>
      </c>
      <c r="M121" s="666">
        <v>0</v>
      </c>
      <c r="N121" s="665">
        <v>1</v>
      </c>
      <c r="O121" s="748">
        <v>1</v>
      </c>
      <c r="P121" s="666"/>
      <c r="Q121" s="681"/>
      <c r="R121" s="665"/>
      <c r="S121" s="681">
        <v>0</v>
      </c>
      <c r="T121" s="748"/>
      <c r="U121" s="704">
        <v>0</v>
      </c>
    </row>
    <row r="122" spans="1:21" ht="14.4" customHeight="1" x14ac:dyDescent="0.3">
      <c r="A122" s="664">
        <v>50</v>
      </c>
      <c r="B122" s="665" t="s">
        <v>549</v>
      </c>
      <c r="C122" s="665" t="s">
        <v>3182</v>
      </c>
      <c r="D122" s="746" t="s">
        <v>4862</v>
      </c>
      <c r="E122" s="747" t="s">
        <v>3193</v>
      </c>
      <c r="F122" s="665" t="s">
        <v>3179</v>
      </c>
      <c r="G122" s="665" t="s">
        <v>3228</v>
      </c>
      <c r="H122" s="665" t="s">
        <v>550</v>
      </c>
      <c r="I122" s="665" t="s">
        <v>3352</v>
      </c>
      <c r="J122" s="665" t="s">
        <v>1023</v>
      </c>
      <c r="K122" s="665" t="s">
        <v>3353</v>
      </c>
      <c r="L122" s="666">
        <v>11.73</v>
      </c>
      <c r="M122" s="666">
        <v>11.73</v>
      </c>
      <c r="N122" s="665">
        <v>1</v>
      </c>
      <c r="O122" s="748">
        <v>1</v>
      </c>
      <c r="P122" s="666"/>
      <c r="Q122" s="681">
        <v>0</v>
      </c>
      <c r="R122" s="665"/>
      <c r="S122" s="681">
        <v>0</v>
      </c>
      <c r="T122" s="748"/>
      <c r="U122" s="704">
        <v>0</v>
      </c>
    </row>
    <row r="123" spans="1:21" ht="14.4" customHeight="1" x14ac:dyDescent="0.3">
      <c r="A123" s="664">
        <v>50</v>
      </c>
      <c r="B123" s="665" t="s">
        <v>549</v>
      </c>
      <c r="C123" s="665" t="s">
        <v>3182</v>
      </c>
      <c r="D123" s="746" t="s">
        <v>4862</v>
      </c>
      <c r="E123" s="747" t="s">
        <v>3193</v>
      </c>
      <c r="F123" s="665" t="s">
        <v>3179</v>
      </c>
      <c r="G123" s="665" t="s">
        <v>3228</v>
      </c>
      <c r="H123" s="665" t="s">
        <v>550</v>
      </c>
      <c r="I123" s="665" t="s">
        <v>3289</v>
      </c>
      <c r="J123" s="665" t="s">
        <v>3230</v>
      </c>
      <c r="K123" s="665" t="s">
        <v>3290</v>
      </c>
      <c r="L123" s="666">
        <v>0</v>
      </c>
      <c r="M123" s="666">
        <v>0</v>
      </c>
      <c r="N123" s="665">
        <v>2</v>
      </c>
      <c r="O123" s="748">
        <v>1</v>
      </c>
      <c r="P123" s="666"/>
      <c r="Q123" s="681"/>
      <c r="R123" s="665"/>
      <c r="S123" s="681">
        <v>0</v>
      </c>
      <c r="T123" s="748"/>
      <c r="U123" s="704">
        <v>0</v>
      </c>
    </row>
    <row r="124" spans="1:21" ht="14.4" customHeight="1" x14ac:dyDescent="0.3">
      <c r="A124" s="664">
        <v>50</v>
      </c>
      <c r="B124" s="665" t="s">
        <v>549</v>
      </c>
      <c r="C124" s="665" t="s">
        <v>3182</v>
      </c>
      <c r="D124" s="746" t="s">
        <v>4862</v>
      </c>
      <c r="E124" s="747" t="s">
        <v>3193</v>
      </c>
      <c r="F124" s="665" t="s">
        <v>3179</v>
      </c>
      <c r="G124" s="665" t="s">
        <v>3234</v>
      </c>
      <c r="H124" s="665" t="s">
        <v>550</v>
      </c>
      <c r="I124" s="665" t="s">
        <v>3354</v>
      </c>
      <c r="J124" s="665" t="s">
        <v>3236</v>
      </c>
      <c r="K124" s="665" t="s">
        <v>3355</v>
      </c>
      <c r="L124" s="666">
        <v>0</v>
      </c>
      <c r="M124" s="666">
        <v>0</v>
      </c>
      <c r="N124" s="665">
        <v>2</v>
      </c>
      <c r="O124" s="748">
        <v>0.5</v>
      </c>
      <c r="P124" s="666"/>
      <c r="Q124" s="681"/>
      <c r="R124" s="665"/>
      <c r="S124" s="681">
        <v>0</v>
      </c>
      <c r="T124" s="748"/>
      <c r="U124" s="704">
        <v>0</v>
      </c>
    </row>
    <row r="125" spans="1:21" ht="14.4" customHeight="1" x14ac:dyDescent="0.3">
      <c r="A125" s="664">
        <v>50</v>
      </c>
      <c r="B125" s="665" t="s">
        <v>549</v>
      </c>
      <c r="C125" s="665" t="s">
        <v>3182</v>
      </c>
      <c r="D125" s="746" t="s">
        <v>4862</v>
      </c>
      <c r="E125" s="747" t="s">
        <v>3193</v>
      </c>
      <c r="F125" s="665" t="s">
        <v>3179</v>
      </c>
      <c r="G125" s="665" t="s">
        <v>3356</v>
      </c>
      <c r="H125" s="665" t="s">
        <v>550</v>
      </c>
      <c r="I125" s="665" t="s">
        <v>1070</v>
      </c>
      <c r="J125" s="665" t="s">
        <v>1071</v>
      </c>
      <c r="K125" s="665" t="s">
        <v>3342</v>
      </c>
      <c r="L125" s="666">
        <v>32.76</v>
      </c>
      <c r="M125" s="666">
        <v>32.76</v>
      </c>
      <c r="N125" s="665">
        <v>1</v>
      </c>
      <c r="O125" s="748">
        <v>0.5</v>
      </c>
      <c r="P125" s="666"/>
      <c r="Q125" s="681">
        <v>0</v>
      </c>
      <c r="R125" s="665"/>
      <c r="S125" s="681">
        <v>0</v>
      </c>
      <c r="T125" s="748"/>
      <c r="U125" s="704">
        <v>0</v>
      </c>
    </row>
    <row r="126" spans="1:21" ht="14.4" customHeight="1" x14ac:dyDescent="0.3">
      <c r="A126" s="664">
        <v>50</v>
      </c>
      <c r="B126" s="665" t="s">
        <v>549</v>
      </c>
      <c r="C126" s="665" t="s">
        <v>3182</v>
      </c>
      <c r="D126" s="746" t="s">
        <v>4862</v>
      </c>
      <c r="E126" s="747" t="s">
        <v>3193</v>
      </c>
      <c r="F126" s="665" t="s">
        <v>3179</v>
      </c>
      <c r="G126" s="665" t="s">
        <v>3301</v>
      </c>
      <c r="H126" s="665" t="s">
        <v>1650</v>
      </c>
      <c r="I126" s="665" t="s">
        <v>1845</v>
      </c>
      <c r="J126" s="665" t="s">
        <v>2960</v>
      </c>
      <c r="K126" s="665" t="s">
        <v>2961</v>
      </c>
      <c r="L126" s="666">
        <v>31.09</v>
      </c>
      <c r="M126" s="666">
        <v>62.18</v>
      </c>
      <c r="N126" s="665">
        <v>2</v>
      </c>
      <c r="O126" s="748">
        <v>1.5</v>
      </c>
      <c r="P126" s="666"/>
      <c r="Q126" s="681">
        <v>0</v>
      </c>
      <c r="R126" s="665"/>
      <c r="S126" s="681">
        <v>0</v>
      </c>
      <c r="T126" s="748"/>
      <c r="U126" s="704">
        <v>0</v>
      </c>
    </row>
    <row r="127" spans="1:21" ht="14.4" customHeight="1" x14ac:dyDescent="0.3">
      <c r="A127" s="664">
        <v>50</v>
      </c>
      <c r="B127" s="665" t="s">
        <v>549</v>
      </c>
      <c r="C127" s="665" t="s">
        <v>3182</v>
      </c>
      <c r="D127" s="746" t="s">
        <v>4862</v>
      </c>
      <c r="E127" s="747" t="s">
        <v>3193</v>
      </c>
      <c r="F127" s="665" t="s">
        <v>3179</v>
      </c>
      <c r="G127" s="665" t="s">
        <v>3308</v>
      </c>
      <c r="H127" s="665" t="s">
        <v>1650</v>
      </c>
      <c r="I127" s="665" t="s">
        <v>3357</v>
      </c>
      <c r="J127" s="665" t="s">
        <v>2897</v>
      </c>
      <c r="K127" s="665" t="s">
        <v>3358</v>
      </c>
      <c r="L127" s="666">
        <v>0</v>
      </c>
      <c r="M127" s="666">
        <v>0</v>
      </c>
      <c r="N127" s="665">
        <v>1</v>
      </c>
      <c r="O127" s="748">
        <v>0.5</v>
      </c>
      <c r="P127" s="666"/>
      <c r="Q127" s="681"/>
      <c r="R127" s="665"/>
      <c r="S127" s="681">
        <v>0</v>
      </c>
      <c r="T127" s="748"/>
      <c r="U127" s="704">
        <v>0</v>
      </c>
    </row>
    <row r="128" spans="1:21" ht="14.4" customHeight="1" x14ac:dyDescent="0.3">
      <c r="A128" s="664">
        <v>50</v>
      </c>
      <c r="B128" s="665" t="s">
        <v>549</v>
      </c>
      <c r="C128" s="665" t="s">
        <v>3182</v>
      </c>
      <c r="D128" s="746" t="s">
        <v>4862</v>
      </c>
      <c r="E128" s="747" t="s">
        <v>3193</v>
      </c>
      <c r="F128" s="665" t="s">
        <v>3179</v>
      </c>
      <c r="G128" s="665" t="s">
        <v>3242</v>
      </c>
      <c r="H128" s="665" t="s">
        <v>1650</v>
      </c>
      <c r="I128" s="665" t="s">
        <v>3243</v>
      </c>
      <c r="J128" s="665" t="s">
        <v>1767</v>
      </c>
      <c r="K128" s="665" t="s">
        <v>2954</v>
      </c>
      <c r="L128" s="666">
        <v>48.27</v>
      </c>
      <c r="M128" s="666">
        <v>193.08</v>
      </c>
      <c r="N128" s="665">
        <v>4</v>
      </c>
      <c r="O128" s="748">
        <v>3</v>
      </c>
      <c r="P128" s="666"/>
      <c r="Q128" s="681">
        <v>0</v>
      </c>
      <c r="R128" s="665"/>
      <c r="S128" s="681">
        <v>0</v>
      </c>
      <c r="T128" s="748"/>
      <c r="U128" s="704">
        <v>0</v>
      </c>
    </row>
    <row r="129" spans="1:21" ht="14.4" customHeight="1" x14ac:dyDescent="0.3">
      <c r="A129" s="664">
        <v>50</v>
      </c>
      <c r="B129" s="665" t="s">
        <v>549</v>
      </c>
      <c r="C129" s="665" t="s">
        <v>3182</v>
      </c>
      <c r="D129" s="746" t="s">
        <v>4862</v>
      </c>
      <c r="E129" s="747" t="s">
        <v>3193</v>
      </c>
      <c r="F129" s="665" t="s">
        <v>3179</v>
      </c>
      <c r="G129" s="665" t="s">
        <v>3247</v>
      </c>
      <c r="H129" s="665" t="s">
        <v>1650</v>
      </c>
      <c r="I129" s="665" t="s">
        <v>1677</v>
      </c>
      <c r="J129" s="665" t="s">
        <v>2968</v>
      </c>
      <c r="K129" s="665" t="s">
        <v>2969</v>
      </c>
      <c r="L129" s="666">
        <v>96.53</v>
      </c>
      <c r="M129" s="666">
        <v>96.53</v>
      </c>
      <c r="N129" s="665">
        <v>1</v>
      </c>
      <c r="O129" s="748">
        <v>0.5</v>
      </c>
      <c r="P129" s="666"/>
      <c r="Q129" s="681">
        <v>0</v>
      </c>
      <c r="R129" s="665"/>
      <c r="S129" s="681">
        <v>0</v>
      </c>
      <c r="T129" s="748"/>
      <c r="U129" s="704">
        <v>0</v>
      </c>
    </row>
    <row r="130" spans="1:21" ht="14.4" customHeight="1" x14ac:dyDescent="0.3">
      <c r="A130" s="664">
        <v>50</v>
      </c>
      <c r="B130" s="665" t="s">
        <v>549</v>
      </c>
      <c r="C130" s="665" t="s">
        <v>3182</v>
      </c>
      <c r="D130" s="746" t="s">
        <v>4862</v>
      </c>
      <c r="E130" s="747" t="s">
        <v>3193</v>
      </c>
      <c r="F130" s="665" t="s">
        <v>3179</v>
      </c>
      <c r="G130" s="665" t="s">
        <v>3247</v>
      </c>
      <c r="H130" s="665" t="s">
        <v>1650</v>
      </c>
      <c r="I130" s="665" t="s">
        <v>3359</v>
      </c>
      <c r="J130" s="665" t="s">
        <v>2968</v>
      </c>
      <c r="K130" s="665" t="s">
        <v>3360</v>
      </c>
      <c r="L130" s="666">
        <v>0</v>
      </c>
      <c r="M130" s="666">
        <v>0</v>
      </c>
      <c r="N130" s="665">
        <v>1</v>
      </c>
      <c r="O130" s="748">
        <v>0.5</v>
      </c>
      <c r="P130" s="666"/>
      <c r="Q130" s="681"/>
      <c r="R130" s="665"/>
      <c r="S130" s="681">
        <v>0</v>
      </c>
      <c r="T130" s="748"/>
      <c r="U130" s="704">
        <v>0</v>
      </c>
    </row>
    <row r="131" spans="1:21" ht="14.4" customHeight="1" x14ac:dyDescent="0.3">
      <c r="A131" s="664">
        <v>50</v>
      </c>
      <c r="B131" s="665" t="s">
        <v>549</v>
      </c>
      <c r="C131" s="665" t="s">
        <v>3182</v>
      </c>
      <c r="D131" s="746" t="s">
        <v>4862</v>
      </c>
      <c r="E131" s="747" t="s">
        <v>3193</v>
      </c>
      <c r="F131" s="665" t="s">
        <v>3179</v>
      </c>
      <c r="G131" s="665" t="s">
        <v>3247</v>
      </c>
      <c r="H131" s="665" t="s">
        <v>1650</v>
      </c>
      <c r="I131" s="665" t="s">
        <v>3315</v>
      </c>
      <c r="J131" s="665" t="s">
        <v>2968</v>
      </c>
      <c r="K131" s="665" t="s">
        <v>3316</v>
      </c>
      <c r="L131" s="666">
        <v>0</v>
      </c>
      <c r="M131" s="666">
        <v>0</v>
      </c>
      <c r="N131" s="665">
        <v>1</v>
      </c>
      <c r="O131" s="748">
        <v>0.5</v>
      </c>
      <c r="P131" s="666"/>
      <c r="Q131" s="681"/>
      <c r="R131" s="665"/>
      <c r="S131" s="681">
        <v>0</v>
      </c>
      <c r="T131" s="748"/>
      <c r="U131" s="704">
        <v>0</v>
      </c>
    </row>
    <row r="132" spans="1:21" ht="14.4" customHeight="1" x14ac:dyDescent="0.3">
      <c r="A132" s="664">
        <v>50</v>
      </c>
      <c r="B132" s="665" t="s">
        <v>549</v>
      </c>
      <c r="C132" s="665" t="s">
        <v>3182</v>
      </c>
      <c r="D132" s="746" t="s">
        <v>4862</v>
      </c>
      <c r="E132" s="747" t="s">
        <v>3193</v>
      </c>
      <c r="F132" s="665" t="s">
        <v>3179</v>
      </c>
      <c r="G132" s="665" t="s">
        <v>3247</v>
      </c>
      <c r="H132" s="665" t="s">
        <v>1650</v>
      </c>
      <c r="I132" s="665" t="s">
        <v>1716</v>
      </c>
      <c r="J132" s="665" t="s">
        <v>2968</v>
      </c>
      <c r="K132" s="665" t="s">
        <v>2972</v>
      </c>
      <c r="L132" s="666">
        <v>48.27</v>
      </c>
      <c r="M132" s="666">
        <v>144.81</v>
      </c>
      <c r="N132" s="665">
        <v>3</v>
      </c>
      <c r="O132" s="748">
        <v>1.5</v>
      </c>
      <c r="P132" s="666"/>
      <c r="Q132" s="681">
        <v>0</v>
      </c>
      <c r="R132" s="665"/>
      <c r="S132" s="681">
        <v>0</v>
      </c>
      <c r="T132" s="748"/>
      <c r="U132" s="704">
        <v>0</v>
      </c>
    </row>
    <row r="133" spans="1:21" ht="14.4" customHeight="1" x14ac:dyDescent="0.3">
      <c r="A133" s="664">
        <v>50</v>
      </c>
      <c r="B133" s="665" t="s">
        <v>549</v>
      </c>
      <c r="C133" s="665" t="s">
        <v>3182</v>
      </c>
      <c r="D133" s="746" t="s">
        <v>4862</v>
      </c>
      <c r="E133" s="747" t="s">
        <v>3193</v>
      </c>
      <c r="F133" s="665" t="s">
        <v>3179</v>
      </c>
      <c r="G133" s="665" t="s">
        <v>3248</v>
      </c>
      <c r="H133" s="665" t="s">
        <v>550</v>
      </c>
      <c r="I133" s="665" t="s">
        <v>930</v>
      </c>
      <c r="J133" s="665" t="s">
        <v>931</v>
      </c>
      <c r="K133" s="665" t="s">
        <v>3249</v>
      </c>
      <c r="L133" s="666">
        <v>90.53</v>
      </c>
      <c r="M133" s="666">
        <v>90.53</v>
      </c>
      <c r="N133" s="665">
        <v>1</v>
      </c>
      <c r="O133" s="748">
        <v>1</v>
      </c>
      <c r="P133" s="666"/>
      <c r="Q133" s="681">
        <v>0</v>
      </c>
      <c r="R133" s="665"/>
      <c r="S133" s="681">
        <v>0</v>
      </c>
      <c r="T133" s="748"/>
      <c r="U133" s="704">
        <v>0</v>
      </c>
    </row>
    <row r="134" spans="1:21" ht="14.4" customHeight="1" x14ac:dyDescent="0.3">
      <c r="A134" s="664">
        <v>50</v>
      </c>
      <c r="B134" s="665" t="s">
        <v>549</v>
      </c>
      <c r="C134" s="665" t="s">
        <v>3182</v>
      </c>
      <c r="D134" s="746" t="s">
        <v>4862</v>
      </c>
      <c r="E134" s="747" t="s">
        <v>3193</v>
      </c>
      <c r="F134" s="665" t="s">
        <v>3179</v>
      </c>
      <c r="G134" s="665" t="s">
        <v>3361</v>
      </c>
      <c r="H134" s="665" t="s">
        <v>550</v>
      </c>
      <c r="I134" s="665" t="s">
        <v>838</v>
      </c>
      <c r="J134" s="665" t="s">
        <v>3362</v>
      </c>
      <c r="K134" s="665" t="s">
        <v>3363</v>
      </c>
      <c r="L134" s="666">
        <v>0</v>
      </c>
      <c r="M134" s="666">
        <v>0</v>
      </c>
      <c r="N134" s="665">
        <v>1</v>
      </c>
      <c r="O134" s="748">
        <v>1</v>
      </c>
      <c r="P134" s="666"/>
      <c r="Q134" s="681"/>
      <c r="R134" s="665"/>
      <c r="S134" s="681">
        <v>0</v>
      </c>
      <c r="T134" s="748"/>
      <c r="U134" s="704">
        <v>0</v>
      </c>
    </row>
    <row r="135" spans="1:21" ht="14.4" customHeight="1" x14ac:dyDescent="0.3">
      <c r="A135" s="664">
        <v>50</v>
      </c>
      <c r="B135" s="665" t="s">
        <v>549</v>
      </c>
      <c r="C135" s="665" t="s">
        <v>3182</v>
      </c>
      <c r="D135" s="746" t="s">
        <v>4862</v>
      </c>
      <c r="E135" s="747" t="s">
        <v>3193</v>
      </c>
      <c r="F135" s="665" t="s">
        <v>3179</v>
      </c>
      <c r="G135" s="665" t="s">
        <v>3252</v>
      </c>
      <c r="H135" s="665" t="s">
        <v>550</v>
      </c>
      <c r="I135" s="665" t="s">
        <v>3319</v>
      </c>
      <c r="J135" s="665" t="s">
        <v>1584</v>
      </c>
      <c r="K135" s="665" t="s">
        <v>3253</v>
      </c>
      <c r="L135" s="666">
        <v>22.44</v>
      </c>
      <c r="M135" s="666">
        <v>22.44</v>
      </c>
      <c r="N135" s="665">
        <v>1</v>
      </c>
      <c r="O135" s="748">
        <v>1</v>
      </c>
      <c r="P135" s="666"/>
      <c r="Q135" s="681">
        <v>0</v>
      </c>
      <c r="R135" s="665"/>
      <c r="S135" s="681">
        <v>0</v>
      </c>
      <c r="T135" s="748"/>
      <c r="U135" s="704">
        <v>0</v>
      </c>
    </row>
    <row r="136" spans="1:21" ht="14.4" customHeight="1" x14ac:dyDescent="0.3">
      <c r="A136" s="664">
        <v>50</v>
      </c>
      <c r="B136" s="665" t="s">
        <v>549</v>
      </c>
      <c r="C136" s="665" t="s">
        <v>3182</v>
      </c>
      <c r="D136" s="746" t="s">
        <v>4862</v>
      </c>
      <c r="E136" s="747" t="s">
        <v>3193</v>
      </c>
      <c r="F136" s="665" t="s">
        <v>3179</v>
      </c>
      <c r="G136" s="665" t="s">
        <v>3252</v>
      </c>
      <c r="H136" s="665" t="s">
        <v>550</v>
      </c>
      <c r="I136" s="665" t="s">
        <v>2023</v>
      </c>
      <c r="J136" s="665" t="s">
        <v>2024</v>
      </c>
      <c r="K136" s="665" t="s">
        <v>3253</v>
      </c>
      <c r="L136" s="666">
        <v>42.54</v>
      </c>
      <c r="M136" s="666">
        <v>127.62</v>
      </c>
      <c r="N136" s="665">
        <v>3</v>
      </c>
      <c r="O136" s="748">
        <v>2.5</v>
      </c>
      <c r="P136" s="666"/>
      <c r="Q136" s="681">
        <v>0</v>
      </c>
      <c r="R136" s="665"/>
      <c r="S136" s="681">
        <v>0</v>
      </c>
      <c r="T136" s="748"/>
      <c r="U136" s="704">
        <v>0</v>
      </c>
    </row>
    <row r="137" spans="1:21" ht="14.4" customHeight="1" x14ac:dyDescent="0.3">
      <c r="A137" s="664">
        <v>50</v>
      </c>
      <c r="B137" s="665" t="s">
        <v>549</v>
      </c>
      <c r="C137" s="665" t="s">
        <v>3182</v>
      </c>
      <c r="D137" s="746" t="s">
        <v>4862</v>
      </c>
      <c r="E137" s="747" t="s">
        <v>3193</v>
      </c>
      <c r="F137" s="665" t="s">
        <v>3179</v>
      </c>
      <c r="G137" s="665" t="s">
        <v>3320</v>
      </c>
      <c r="H137" s="665" t="s">
        <v>550</v>
      </c>
      <c r="I137" s="665" t="s">
        <v>2031</v>
      </c>
      <c r="J137" s="665" t="s">
        <v>2028</v>
      </c>
      <c r="K137" s="665" t="s">
        <v>3321</v>
      </c>
      <c r="L137" s="666">
        <v>186.27</v>
      </c>
      <c r="M137" s="666">
        <v>186.27</v>
      </c>
      <c r="N137" s="665">
        <v>1</v>
      </c>
      <c r="O137" s="748">
        <v>0.5</v>
      </c>
      <c r="P137" s="666"/>
      <c r="Q137" s="681">
        <v>0</v>
      </c>
      <c r="R137" s="665"/>
      <c r="S137" s="681">
        <v>0</v>
      </c>
      <c r="T137" s="748"/>
      <c r="U137" s="704">
        <v>0</v>
      </c>
    </row>
    <row r="138" spans="1:21" ht="14.4" customHeight="1" x14ac:dyDescent="0.3">
      <c r="A138" s="664">
        <v>50</v>
      </c>
      <c r="B138" s="665" t="s">
        <v>549</v>
      </c>
      <c r="C138" s="665" t="s">
        <v>3182</v>
      </c>
      <c r="D138" s="746" t="s">
        <v>4862</v>
      </c>
      <c r="E138" s="747" t="s">
        <v>3193</v>
      </c>
      <c r="F138" s="665" t="s">
        <v>3179</v>
      </c>
      <c r="G138" s="665" t="s">
        <v>3326</v>
      </c>
      <c r="H138" s="665" t="s">
        <v>550</v>
      </c>
      <c r="I138" s="665" t="s">
        <v>3364</v>
      </c>
      <c r="J138" s="665" t="s">
        <v>3365</v>
      </c>
      <c r="K138" s="665" t="s">
        <v>3366</v>
      </c>
      <c r="L138" s="666">
        <v>87.23</v>
      </c>
      <c r="M138" s="666">
        <v>87.23</v>
      </c>
      <c r="N138" s="665">
        <v>1</v>
      </c>
      <c r="O138" s="748">
        <v>0.5</v>
      </c>
      <c r="P138" s="666"/>
      <c r="Q138" s="681">
        <v>0</v>
      </c>
      <c r="R138" s="665"/>
      <c r="S138" s="681">
        <v>0</v>
      </c>
      <c r="T138" s="748"/>
      <c r="U138" s="704">
        <v>0</v>
      </c>
    </row>
    <row r="139" spans="1:21" ht="14.4" customHeight="1" x14ac:dyDescent="0.3">
      <c r="A139" s="664">
        <v>50</v>
      </c>
      <c r="B139" s="665" t="s">
        <v>549</v>
      </c>
      <c r="C139" s="665" t="s">
        <v>3182</v>
      </c>
      <c r="D139" s="746" t="s">
        <v>4862</v>
      </c>
      <c r="E139" s="747" t="s">
        <v>3193</v>
      </c>
      <c r="F139" s="665" t="s">
        <v>3179</v>
      </c>
      <c r="G139" s="665" t="s">
        <v>3327</v>
      </c>
      <c r="H139" s="665" t="s">
        <v>550</v>
      </c>
      <c r="I139" s="665" t="s">
        <v>3367</v>
      </c>
      <c r="J139" s="665" t="s">
        <v>3328</v>
      </c>
      <c r="K139" s="665" t="s">
        <v>3368</v>
      </c>
      <c r="L139" s="666">
        <v>0</v>
      </c>
      <c r="M139" s="666">
        <v>0</v>
      </c>
      <c r="N139" s="665">
        <v>2</v>
      </c>
      <c r="O139" s="748">
        <v>0.5</v>
      </c>
      <c r="P139" s="666"/>
      <c r="Q139" s="681"/>
      <c r="R139" s="665"/>
      <c r="S139" s="681">
        <v>0</v>
      </c>
      <c r="T139" s="748"/>
      <c r="U139" s="704">
        <v>0</v>
      </c>
    </row>
    <row r="140" spans="1:21" ht="14.4" customHeight="1" x14ac:dyDescent="0.3">
      <c r="A140" s="664">
        <v>50</v>
      </c>
      <c r="B140" s="665" t="s">
        <v>549</v>
      </c>
      <c r="C140" s="665" t="s">
        <v>3182</v>
      </c>
      <c r="D140" s="746" t="s">
        <v>4862</v>
      </c>
      <c r="E140" s="747" t="s">
        <v>3193</v>
      </c>
      <c r="F140" s="665" t="s">
        <v>3179</v>
      </c>
      <c r="G140" s="665" t="s">
        <v>3327</v>
      </c>
      <c r="H140" s="665" t="s">
        <v>550</v>
      </c>
      <c r="I140" s="665" t="s">
        <v>3369</v>
      </c>
      <c r="J140" s="665" t="s">
        <v>3328</v>
      </c>
      <c r="K140" s="665" t="s">
        <v>3370</v>
      </c>
      <c r="L140" s="666">
        <v>0</v>
      </c>
      <c r="M140" s="666">
        <v>0</v>
      </c>
      <c r="N140" s="665">
        <v>1</v>
      </c>
      <c r="O140" s="748">
        <v>0.5</v>
      </c>
      <c r="P140" s="666"/>
      <c r="Q140" s="681"/>
      <c r="R140" s="665"/>
      <c r="S140" s="681">
        <v>0</v>
      </c>
      <c r="T140" s="748"/>
      <c r="U140" s="704">
        <v>0</v>
      </c>
    </row>
    <row r="141" spans="1:21" ht="14.4" customHeight="1" x14ac:dyDescent="0.3">
      <c r="A141" s="664">
        <v>50</v>
      </c>
      <c r="B141" s="665" t="s">
        <v>549</v>
      </c>
      <c r="C141" s="665" t="s">
        <v>3182</v>
      </c>
      <c r="D141" s="746" t="s">
        <v>4862</v>
      </c>
      <c r="E141" s="747" t="s">
        <v>3193</v>
      </c>
      <c r="F141" s="665" t="s">
        <v>3179</v>
      </c>
      <c r="G141" s="665" t="s">
        <v>3327</v>
      </c>
      <c r="H141" s="665" t="s">
        <v>550</v>
      </c>
      <c r="I141" s="665" t="s">
        <v>3371</v>
      </c>
      <c r="J141" s="665" t="s">
        <v>3372</v>
      </c>
      <c r="K141" s="665" t="s">
        <v>3373</v>
      </c>
      <c r="L141" s="666">
        <v>0</v>
      </c>
      <c r="M141" s="666">
        <v>0</v>
      </c>
      <c r="N141" s="665">
        <v>1</v>
      </c>
      <c r="O141" s="748">
        <v>1</v>
      </c>
      <c r="P141" s="666"/>
      <c r="Q141" s="681"/>
      <c r="R141" s="665"/>
      <c r="S141" s="681">
        <v>0</v>
      </c>
      <c r="T141" s="748"/>
      <c r="U141" s="704">
        <v>0</v>
      </c>
    </row>
    <row r="142" spans="1:21" ht="14.4" customHeight="1" x14ac:dyDescent="0.3">
      <c r="A142" s="664">
        <v>50</v>
      </c>
      <c r="B142" s="665" t="s">
        <v>549</v>
      </c>
      <c r="C142" s="665" t="s">
        <v>3182</v>
      </c>
      <c r="D142" s="746" t="s">
        <v>4862</v>
      </c>
      <c r="E142" s="747" t="s">
        <v>3193</v>
      </c>
      <c r="F142" s="665" t="s">
        <v>3179</v>
      </c>
      <c r="G142" s="665" t="s">
        <v>3374</v>
      </c>
      <c r="H142" s="665" t="s">
        <v>550</v>
      </c>
      <c r="I142" s="665" t="s">
        <v>2533</v>
      </c>
      <c r="J142" s="665" t="s">
        <v>2534</v>
      </c>
      <c r="K142" s="665" t="s">
        <v>3375</v>
      </c>
      <c r="L142" s="666">
        <v>80.959999999999994</v>
      </c>
      <c r="M142" s="666">
        <v>80.959999999999994</v>
      </c>
      <c r="N142" s="665">
        <v>1</v>
      </c>
      <c r="O142" s="748">
        <v>1</v>
      </c>
      <c r="P142" s="666"/>
      <c r="Q142" s="681">
        <v>0</v>
      </c>
      <c r="R142" s="665"/>
      <c r="S142" s="681">
        <v>0</v>
      </c>
      <c r="T142" s="748"/>
      <c r="U142" s="704">
        <v>0</v>
      </c>
    </row>
    <row r="143" spans="1:21" ht="14.4" customHeight="1" x14ac:dyDescent="0.3">
      <c r="A143" s="664">
        <v>50</v>
      </c>
      <c r="B143" s="665" t="s">
        <v>549</v>
      </c>
      <c r="C143" s="665" t="s">
        <v>3182</v>
      </c>
      <c r="D143" s="746" t="s">
        <v>4862</v>
      </c>
      <c r="E143" s="747" t="s">
        <v>3193</v>
      </c>
      <c r="F143" s="665" t="s">
        <v>3179</v>
      </c>
      <c r="G143" s="665" t="s">
        <v>3256</v>
      </c>
      <c r="H143" s="665" t="s">
        <v>1650</v>
      </c>
      <c r="I143" s="665" t="s">
        <v>1827</v>
      </c>
      <c r="J143" s="665" t="s">
        <v>2922</v>
      </c>
      <c r="K143" s="665" t="s">
        <v>2923</v>
      </c>
      <c r="L143" s="666">
        <v>120.61</v>
      </c>
      <c r="M143" s="666">
        <v>361.83</v>
      </c>
      <c r="N143" s="665">
        <v>3</v>
      </c>
      <c r="O143" s="748">
        <v>1.5</v>
      </c>
      <c r="P143" s="666"/>
      <c r="Q143" s="681">
        <v>0</v>
      </c>
      <c r="R143" s="665"/>
      <c r="S143" s="681">
        <v>0</v>
      </c>
      <c r="T143" s="748"/>
      <c r="U143" s="704">
        <v>0</v>
      </c>
    </row>
    <row r="144" spans="1:21" ht="14.4" customHeight="1" x14ac:dyDescent="0.3">
      <c r="A144" s="664">
        <v>50</v>
      </c>
      <c r="B144" s="665" t="s">
        <v>549</v>
      </c>
      <c r="C144" s="665" t="s">
        <v>3182</v>
      </c>
      <c r="D144" s="746" t="s">
        <v>4862</v>
      </c>
      <c r="E144" s="747" t="s">
        <v>3193</v>
      </c>
      <c r="F144" s="665" t="s">
        <v>3179</v>
      </c>
      <c r="G144" s="665" t="s">
        <v>3256</v>
      </c>
      <c r="H144" s="665" t="s">
        <v>1650</v>
      </c>
      <c r="I144" s="665" t="s">
        <v>1762</v>
      </c>
      <c r="J144" s="665" t="s">
        <v>2922</v>
      </c>
      <c r="K144" s="665" t="s">
        <v>2924</v>
      </c>
      <c r="L144" s="666">
        <v>184.74</v>
      </c>
      <c r="M144" s="666">
        <v>184.74</v>
      </c>
      <c r="N144" s="665">
        <v>1</v>
      </c>
      <c r="O144" s="748">
        <v>0.5</v>
      </c>
      <c r="P144" s="666"/>
      <c r="Q144" s="681">
        <v>0</v>
      </c>
      <c r="R144" s="665"/>
      <c r="S144" s="681">
        <v>0</v>
      </c>
      <c r="T144" s="748"/>
      <c r="U144" s="704">
        <v>0</v>
      </c>
    </row>
    <row r="145" spans="1:21" ht="14.4" customHeight="1" x14ac:dyDescent="0.3">
      <c r="A145" s="664">
        <v>50</v>
      </c>
      <c r="B145" s="665" t="s">
        <v>549</v>
      </c>
      <c r="C145" s="665" t="s">
        <v>3182</v>
      </c>
      <c r="D145" s="746" t="s">
        <v>4862</v>
      </c>
      <c r="E145" s="747" t="s">
        <v>3194</v>
      </c>
      <c r="F145" s="665" t="s">
        <v>3179</v>
      </c>
      <c r="G145" s="665" t="s">
        <v>3376</v>
      </c>
      <c r="H145" s="665" t="s">
        <v>550</v>
      </c>
      <c r="I145" s="665" t="s">
        <v>3377</v>
      </c>
      <c r="J145" s="665" t="s">
        <v>3378</v>
      </c>
      <c r="K145" s="665" t="s">
        <v>3379</v>
      </c>
      <c r="L145" s="666">
        <v>0</v>
      </c>
      <c r="M145" s="666">
        <v>0</v>
      </c>
      <c r="N145" s="665">
        <v>1</v>
      </c>
      <c r="O145" s="748">
        <v>1</v>
      </c>
      <c r="P145" s="666"/>
      <c r="Q145" s="681"/>
      <c r="R145" s="665"/>
      <c r="S145" s="681">
        <v>0</v>
      </c>
      <c r="T145" s="748"/>
      <c r="U145" s="704">
        <v>0</v>
      </c>
    </row>
    <row r="146" spans="1:21" ht="14.4" customHeight="1" x14ac:dyDescent="0.3">
      <c r="A146" s="664">
        <v>50</v>
      </c>
      <c r="B146" s="665" t="s">
        <v>549</v>
      </c>
      <c r="C146" s="665" t="s">
        <v>3182</v>
      </c>
      <c r="D146" s="746" t="s">
        <v>4862</v>
      </c>
      <c r="E146" s="747" t="s">
        <v>3194</v>
      </c>
      <c r="F146" s="665" t="s">
        <v>3179</v>
      </c>
      <c r="G146" s="665" t="s">
        <v>3261</v>
      </c>
      <c r="H146" s="665" t="s">
        <v>550</v>
      </c>
      <c r="I146" s="665" t="s">
        <v>3380</v>
      </c>
      <c r="J146" s="665" t="s">
        <v>3381</v>
      </c>
      <c r="K146" s="665" t="s">
        <v>3382</v>
      </c>
      <c r="L146" s="666">
        <v>65.28</v>
      </c>
      <c r="M146" s="666">
        <v>130.56</v>
      </c>
      <c r="N146" s="665">
        <v>2</v>
      </c>
      <c r="O146" s="748">
        <v>1.5</v>
      </c>
      <c r="P146" s="666"/>
      <c r="Q146" s="681">
        <v>0</v>
      </c>
      <c r="R146" s="665"/>
      <c r="S146" s="681">
        <v>0</v>
      </c>
      <c r="T146" s="748"/>
      <c r="U146" s="704">
        <v>0</v>
      </c>
    </row>
    <row r="147" spans="1:21" ht="14.4" customHeight="1" x14ac:dyDescent="0.3">
      <c r="A147" s="664">
        <v>50</v>
      </c>
      <c r="B147" s="665" t="s">
        <v>549</v>
      </c>
      <c r="C147" s="665" t="s">
        <v>3182</v>
      </c>
      <c r="D147" s="746" t="s">
        <v>4862</v>
      </c>
      <c r="E147" s="747" t="s">
        <v>3194</v>
      </c>
      <c r="F147" s="665" t="s">
        <v>3179</v>
      </c>
      <c r="G147" s="665" t="s">
        <v>3261</v>
      </c>
      <c r="H147" s="665" t="s">
        <v>550</v>
      </c>
      <c r="I147" s="665" t="s">
        <v>704</v>
      </c>
      <c r="J147" s="665" t="s">
        <v>705</v>
      </c>
      <c r="K147" s="665" t="s">
        <v>3262</v>
      </c>
      <c r="L147" s="666">
        <v>36.270000000000003</v>
      </c>
      <c r="M147" s="666">
        <v>36.270000000000003</v>
      </c>
      <c r="N147" s="665">
        <v>1</v>
      </c>
      <c r="O147" s="748">
        <v>0.5</v>
      </c>
      <c r="P147" s="666"/>
      <c r="Q147" s="681">
        <v>0</v>
      </c>
      <c r="R147" s="665"/>
      <c r="S147" s="681">
        <v>0</v>
      </c>
      <c r="T147" s="748"/>
      <c r="U147" s="704">
        <v>0</v>
      </c>
    </row>
    <row r="148" spans="1:21" ht="14.4" customHeight="1" x14ac:dyDescent="0.3">
      <c r="A148" s="664">
        <v>50</v>
      </c>
      <c r="B148" s="665" t="s">
        <v>549</v>
      </c>
      <c r="C148" s="665" t="s">
        <v>3182</v>
      </c>
      <c r="D148" s="746" t="s">
        <v>4862</v>
      </c>
      <c r="E148" s="747" t="s">
        <v>3194</v>
      </c>
      <c r="F148" s="665" t="s">
        <v>3179</v>
      </c>
      <c r="G148" s="665" t="s">
        <v>3261</v>
      </c>
      <c r="H148" s="665" t="s">
        <v>550</v>
      </c>
      <c r="I148" s="665" t="s">
        <v>2553</v>
      </c>
      <c r="J148" s="665" t="s">
        <v>705</v>
      </c>
      <c r="K148" s="665" t="s">
        <v>3262</v>
      </c>
      <c r="L148" s="666">
        <v>36.270000000000003</v>
      </c>
      <c r="M148" s="666">
        <v>36.270000000000003</v>
      </c>
      <c r="N148" s="665">
        <v>1</v>
      </c>
      <c r="O148" s="748">
        <v>0.5</v>
      </c>
      <c r="P148" s="666"/>
      <c r="Q148" s="681">
        <v>0</v>
      </c>
      <c r="R148" s="665"/>
      <c r="S148" s="681">
        <v>0</v>
      </c>
      <c r="T148" s="748"/>
      <c r="U148" s="704">
        <v>0</v>
      </c>
    </row>
    <row r="149" spans="1:21" ht="14.4" customHeight="1" x14ac:dyDescent="0.3">
      <c r="A149" s="664">
        <v>50</v>
      </c>
      <c r="B149" s="665" t="s">
        <v>549</v>
      </c>
      <c r="C149" s="665" t="s">
        <v>3182</v>
      </c>
      <c r="D149" s="746" t="s">
        <v>4862</v>
      </c>
      <c r="E149" s="747" t="s">
        <v>3194</v>
      </c>
      <c r="F149" s="665" t="s">
        <v>3179</v>
      </c>
      <c r="G149" s="665" t="s">
        <v>3204</v>
      </c>
      <c r="H149" s="665" t="s">
        <v>1650</v>
      </c>
      <c r="I149" s="665" t="s">
        <v>1662</v>
      </c>
      <c r="J149" s="665" t="s">
        <v>1663</v>
      </c>
      <c r="K149" s="665" t="s">
        <v>2943</v>
      </c>
      <c r="L149" s="666">
        <v>72</v>
      </c>
      <c r="M149" s="666">
        <v>792</v>
      </c>
      <c r="N149" s="665">
        <v>11</v>
      </c>
      <c r="O149" s="748">
        <v>4.5</v>
      </c>
      <c r="P149" s="666">
        <v>216</v>
      </c>
      <c r="Q149" s="681">
        <v>0.27272727272727271</v>
      </c>
      <c r="R149" s="665">
        <v>3</v>
      </c>
      <c r="S149" s="681">
        <v>0.27272727272727271</v>
      </c>
      <c r="T149" s="748">
        <v>1</v>
      </c>
      <c r="U149" s="704">
        <v>0.22222222222222221</v>
      </c>
    </row>
    <row r="150" spans="1:21" ht="14.4" customHeight="1" x14ac:dyDescent="0.3">
      <c r="A150" s="664">
        <v>50</v>
      </c>
      <c r="B150" s="665" t="s">
        <v>549</v>
      </c>
      <c r="C150" s="665" t="s">
        <v>3182</v>
      </c>
      <c r="D150" s="746" t="s">
        <v>4862</v>
      </c>
      <c r="E150" s="747" t="s">
        <v>3194</v>
      </c>
      <c r="F150" s="665" t="s">
        <v>3179</v>
      </c>
      <c r="G150" s="665" t="s">
        <v>3204</v>
      </c>
      <c r="H150" s="665" t="s">
        <v>1650</v>
      </c>
      <c r="I150" s="665" t="s">
        <v>1666</v>
      </c>
      <c r="J150" s="665" t="s">
        <v>1663</v>
      </c>
      <c r="K150" s="665" t="s">
        <v>2944</v>
      </c>
      <c r="L150" s="666">
        <v>144.01</v>
      </c>
      <c r="M150" s="666">
        <v>144.01</v>
      </c>
      <c r="N150" s="665">
        <v>1</v>
      </c>
      <c r="O150" s="748">
        <v>0.5</v>
      </c>
      <c r="P150" s="666"/>
      <c r="Q150" s="681">
        <v>0</v>
      </c>
      <c r="R150" s="665"/>
      <c r="S150" s="681">
        <v>0</v>
      </c>
      <c r="T150" s="748"/>
      <c r="U150" s="704">
        <v>0</v>
      </c>
    </row>
    <row r="151" spans="1:21" ht="14.4" customHeight="1" x14ac:dyDescent="0.3">
      <c r="A151" s="664">
        <v>50</v>
      </c>
      <c r="B151" s="665" t="s">
        <v>549</v>
      </c>
      <c r="C151" s="665" t="s">
        <v>3182</v>
      </c>
      <c r="D151" s="746" t="s">
        <v>4862</v>
      </c>
      <c r="E151" s="747" t="s">
        <v>3194</v>
      </c>
      <c r="F151" s="665" t="s">
        <v>3179</v>
      </c>
      <c r="G151" s="665" t="s">
        <v>3204</v>
      </c>
      <c r="H151" s="665" t="s">
        <v>1650</v>
      </c>
      <c r="I151" s="665" t="s">
        <v>3383</v>
      </c>
      <c r="J151" s="665" t="s">
        <v>1663</v>
      </c>
      <c r="K151" s="665" t="s">
        <v>2944</v>
      </c>
      <c r="L151" s="666">
        <v>0</v>
      </c>
      <c r="M151" s="666">
        <v>0</v>
      </c>
      <c r="N151" s="665">
        <v>1</v>
      </c>
      <c r="O151" s="748">
        <v>0.5</v>
      </c>
      <c r="P151" s="666"/>
      <c r="Q151" s="681"/>
      <c r="R151" s="665"/>
      <c r="S151" s="681">
        <v>0</v>
      </c>
      <c r="T151" s="748"/>
      <c r="U151" s="704">
        <v>0</v>
      </c>
    </row>
    <row r="152" spans="1:21" ht="14.4" customHeight="1" x14ac:dyDescent="0.3">
      <c r="A152" s="664">
        <v>50</v>
      </c>
      <c r="B152" s="665" t="s">
        <v>549</v>
      </c>
      <c r="C152" s="665" t="s">
        <v>3182</v>
      </c>
      <c r="D152" s="746" t="s">
        <v>4862</v>
      </c>
      <c r="E152" s="747" t="s">
        <v>3194</v>
      </c>
      <c r="F152" s="665" t="s">
        <v>3179</v>
      </c>
      <c r="G152" s="665" t="s">
        <v>3204</v>
      </c>
      <c r="H152" s="665" t="s">
        <v>550</v>
      </c>
      <c r="I152" s="665" t="s">
        <v>3384</v>
      </c>
      <c r="J152" s="665" t="s">
        <v>3385</v>
      </c>
      <c r="K152" s="665" t="s">
        <v>2943</v>
      </c>
      <c r="L152" s="666">
        <v>72</v>
      </c>
      <c r="M152" s="666">
        <v>72</v>
      </c>
      <c r="N152" s="665">
        <v>1</v>
      </c>
      <c r="O152" s="748">
        <v>0.5</v>
      </c>
      <c r="P152" s="666"/>
      <c r="Q152" s="681">
        <v>0</v>
      </c>
      <c r="R152" s="665"/>
      <c r="S152" s="681">
        <v>0</v>
      </c>
      <c r="T152" s="748"/>
      <c r="U152" s="704">
        <v>0</v>
      </c>
    </row>
    <row r="153" spans="1:21" ht="14.4" customHeight="1" x14ac:dyDescent="0.3">
      <c r="A153" s="664">
        <v>50</v>
      </c>
      <c r="B153" s="665" t="s">
        <v>549</v>
      </c>
      <c r="C153" s="665" t="s">
        <v>3182</v>
      </c>
      <c r="D153" s="746" t="s">
        <v>4862</v>
      </c>
      <c r="E153" s="747" t="s">
        <v>3194</v>
      </c>
      <c r="F153" s="665" t="s">
        <v>3179</v>
      </c>
      <c r="G153" s="665" t="s">
        <v>3263</v>
      </c>
      <c r="H153" s="665" t="s">
        <v>550</v>
      </c>
      <c r="I153" s="665" t="s">
        <v>1039</v>
      </c>
      <c r="J153" s="665" t="s">
        <v>1036</v>
      </c>
      <c r="K153" s="665" t="s">
        <v>2972</v>
      </c>
      <c r="L153" s="666">
        <v>31.09</v>
      </c>
      <c r="M153" s="666">
        <v>62.18</v>
      </c>
      <c r="N153" s="665">
        <v>2</v>
      </c>
      <c r="O153" s="748">
        <v>1.5</v>
      </c>
      <c r="P153" s="666"/>
      <c r="Q153" s="681">
        <v>0</v>
      </c>
      <c r="R153" s="665"/>
      <c r="S153" s="681">
        <v>0</v>
      </c>
      <c r="T153" s="748"/>
      <c r="U153" s="704">
        <v>0</v>
      </c>
    </row>
    <row r="154" spans="1:21" ht="14.4" customHeight="1" x14ac:dyDescent="0.3">
      <c r="A154" s="664">
        <v>50</v>
      </c>
      <c r="B154" s="665" t="s">
        <v>549</v>
      </c>
      <c r="C154" s="665" t="s">
        <v>3182</v>
      </c>
      <c r="D154" s="746" t="s">
        <v>4862</v>
      </c>
      <c r="E154" s="747" t="s">
        <v>3194</v>
      </c>
      <c r="F154" s="665" t="s">
        <v>3179</v>
      </c>
      <c r="G154" s="665" t="s">
        <v>3263</v>
      </c>
      <c r="H154" s="665" t="s">
        <v>550</v>
      </c>
      <c r="I154" s="665" t="s">
        <v>3386</v>
      </c>
      <c r="J154" s="665" t="s">
        <v>3387</v>
      </c>
      <c r="K154" s="665" t="s">
        <v>2972</v>
      </c>
      <c r="L154" s="666">
        <v>31.09</v>
      </c>
      <c r="M154" s="666">
        <v>62.18</v>
      </c>
      <c r="N154" s="665">
        <v>2</v>
      </c>
      <c r="O154" s="748">
        <v>1</v>
      </c>
      <c r="P154" s="666"/>
      <c r="Q154" s="681">
        <v>0</v>
      </c>
      <c r="R154" s="665"/>
      <c r="S154" s="681">
        <v>0</v>
      </c>
      <c r="T154" s="748"/>
      <c r="U154" s="704">
        <v>0</v>
      </c>
    </row>
    <row r="155" spans="1:21" ht="14.4" customHeight="1" x14ac:dyDescent="0.3">
      <c r="A155" s="664">
        <v>50</v>
      </c>
      <c r="B155" s="665" t="s">
        <v>549</v>
      </c>
      <c r="C155" s="665" t="s">
        <v>3182</v>
      </c>
      <c r="D155" s="746" t="s">
        <v>4862</v>
      </c>
      <c r="E155" s="747" t="s">
        <v>3194</v>
      </c>
      <c r="F155" s="665" t="s">
        <v>3179</v>
      </c>
      <c r="G155" s="665" t="s">
        <v>3205</v>
      </c>
      <c r="H155" s="665" t="s">
        <v>550</v>
      </c>
      <c r="I155" s="665" t="s">
        <v>3388</v>
      </c>
      <c r="J155" s="665" t="s">
        <v>1933</v>
      </c>
      <c r="K155" s="665" t="s">
        <v>3389</v>
      </c>
      <c r="L155" s="666">
        <v>0</v>
      </c>
      <c r="M155" s="666">
        <v>0</v>
      </c>
      <c r="N155" s="665">
        <v>1</v>
      </c>
      <c r="O155" s="748">
        <v>1</v>
      </c>
      <c r="P155" s="666"/>
      <c r="Q155" s="681"/>
      <c r="R155" s="665"/>
      <c r="S155" s="681">
        <v>0</v>
      </c>
      <c r="T155" s="748"/>
      <c r="U155" s="704">
        <v>0</v>
      </c>
    </row>
    <row r="156" spans="1:21" ht="14.4" customHeight="1" x14ac:dyDescent="0.3">
      <c r="A156" s="664">
        <v>50</v>
      </c>
      <c r="B156" s="665" t="s">
        <v>549</v>
      </c>
      <c r="C156" s="665" t="s">
        <v>3182</v>
      </c>
      <c r="D156" s="746" t="s">
        <v>4862</v>
      </c>
      <c r="E156" s="747" t="s">
        <v>3194</v>
      </c>
      <c r="F156" s="665" t="s">
        <v>3179</v>
      </c>
      <c r="G156" s="665" t="s">
        <v>3206</v>
      </c>
      <c r="H156" s="665" t="s">
        <v>1650</v>
      </c>
      <c r="I156" s="665" t="s">
        <v>1834</v>
      </c>
      <c r="J156" s="665" t="s">
        <v>2989</v>
      </c>
      <c r="K156" s="665" t="s">
        <v>2990</v>
      </c>
      <c r="L156" s="666">
        <v>278.64</v>
      </c>
      <c r="M156" s="666">
        <v>835.92</v>
      </c>
      <c r="N156" s="665">
        <v>3</v>
      </c>
      <c r="O156" s="748">
        <v>1.5</v>
      </c>
      <c r="P156" s="666">
        <v>557.28</v>
      </c>
      <c r="Q156" s="681">
        <v>0.66666666666666663</v>
      </c>
      <c r="R156" s="665">
        <v>2</v>
      </c>
      <c r="S156" s="681">
        <v>0.66666666666666663</v>
      </c>
      <c r="T156" s="748">
        <v>1.25</v>
      </c>
      <c r="U156" s="704">
        <v>0.83333333333333337</v>
      </c>
    </row>
    <row r="157" spans="1:21" ht="14.4" customHeight="1" x14ac:dyDescent="0.3">
      <c r="A157" s="664">
        <v>50</v>
      </c>
      <c r="B157" s="665" t="s">
        <v>549</v>
      </c>
      <c r="C157" s="665" t="s">
        <v>3182</v>
      </c>
      <c r="D157" s="746" t="s">
        <v>4862</v>
      </c>
      <c r="E157" s="747" t="s">
        <v>3194</v>
      </c>
      <c r="F157" s="665" t="s">
        <v>3179</v>
      </c>
      <c r="G157" s="665" t="s">
        <v>3206</v>
      </c>
      <c r="H157" s="665" t="s">
        <v>1650</v>
      </c>
      <c r="I157" s="665" t="s">
        <v>3390</v>
      </c>
      <c r="J157" s="665" t="s">
        <v>3391</v>
      </c>
      <c r="K157" s="665" t="s">
        <v>3392</v>
      </c>
      <c r="L157" s="666">
        <v>58.86</v>
      </c>
      <c r="M157" s="666">
        <v>58.86</v>
      </c>
      <c r="N157" s="665">
        <v>1</v>
      </c>
      <c r="O157" s="748">
        <v>0.5</v>
      </c>
      <c r="P157" s="666"/>
      <c r="Q157" s="681">
        <v>0</v>
      </c>
      <c r="R157" s="665"/>
      <c r="S157" s="681">
        <v>0</v>
      </c>
      <c r="T157" s="748"/>
      <c r="U157" s="704">
        <v>0</v>
      </c>
    </row>
    <row r="158" spans="1:21" ht="14.4" customHeight="1" x14ac:dyDescent="0.3">
      <c r="A158" s="664">
        <v>50</v>
      </c>
      <c r="B158" s="665" t="s">
        <v>549</v>
      </c>
      <c r="C158" s="665" t="s">
        <v>3182</v>
      </c>
      <c r="D158" s="746" t="s">
        <v>4862</v>
      </c>
      <c r="E158" s="747" t="s">
        <v>3194</v>
      </c>
      <c r="F158" s="665" t="s">
        <v>3179</v>
      </c>
      <c r="G158" s="665" t="s">
        <v>3206</v>
      </c>
      <c r="H158" s="665" t="s">
        <v>1650</v>
      </c>
      <c r="I158" s="665" t="s">
        <v>3393</v>
      </c>
      <c r="J158" s="665" t="s">
        <v>3394</v>
      </c>
      <c r="K158" s="665" t="s">
        <v>3395</v>
      </c>
      <c r="L158" s="666">
        <v>181.13</v>
      </c>
      <c r="M158" s="666">
        <v>362.26</v>
      </c>
      <c r="N158" s="665">
        <v>2</v>
      </c>
      <c r="O158" s="748">
        <v>1</v>
      </c>
      <c r="P158" s="666"/>
      <c r="Q158" s="681">
        <v>0</v>
      </c>
      <c r="R158" s="665"/>
      <c r="S158" s="681">
        <v>0</v>
      </c>
      <c r="T158" s="748"/>
      <c r="U158" s="704">
        <v>0</v>
      </c>
    </row>
    <row r="159" spans="1:21" ht="14.4" customHeight="1" x14ac:dyDescent="0.3">
      <c r="A159" s="664">
        <v>50</v>
      </c>
      <c r="B159" s="665" t="s">
        <v>549</v>
      </c>
      <c r="C159" s="665" t="s">
        <v>3182</v>
      </c>
      <c r="D159" s="746" t="s">
        <v>4862</v>
      </c>
      <c r="E159" s="747" t="s">
        <v>3194</v>
      </c>
      <c r="F159" s="665" t="s">
        <v>3179</v>
      </c>
      <c r="G159" s="665" t="s">
        <v>3206</v>
      </c>
      <c r="H159" s="665" t="s">
        <v>1650</v>
      </c>
      <c r="I159" s="665" t="s">
        <v>1754</v>
      </c>
      <c r="J159" s="665" t="s">
        <v>2989</v>
      </c>
      <c r="K159" s="665" t="s">
        <v>2992</v>
      </c>
      <c r="L159" s="666">
        <v>117.73</v>
      </c>
      <c r="M159" s="666">
        <v>470.92</v>
      </c>
      <c r="N159" s="665">
        <v>4</v>
      </c>
      <c r="O159" s="748">
        <v>2.5</v>
      </c>
      <c r="P159" s="666"/>
      <c r="Q159" s="681">
        <v>0</v>
      </c>
      <c r="R159" s="665"/>
      <c r="S159" s="681">
        <v>0</v>
      </c>
      <c r="T159" s="748"/>
      <c r="U159" s="704">
        <v>0</v>
      </c>
    </row>
    <row r="160" spans="1:21" ht="14.4" customHeight="1" x14ac:dyDescent="0.3">
      <c r="A160" s="664">
        <v>50</v>
      </c>
      <c r="B160" s="665" t="s">
        <v>549</v>
      </c>
      <c r="C160" s="665" t="s">
        <v>3182</v>
      </c>
      <c r="D160" s="746" t="s">
        <v>4862</v>
      </c>
      <c r="E160" s="747" t="s">
        <v>3194</v>
      </c>
      <c r="F160" s="665" t="s">
        <v>3179</v>
      </c>
      <c r="G160" s="665" t="s">
        <v>3206</v>
      </c>
      <c r="H160" s="665" t="s">
        <v>1650</v>
      </c>
      <c r="I160" s="665" t="s">
        <v>1819</v>
      </c>
      <c r="J160" s="665" t="s">
        <v>2989</v>
      </c>
      <c r="K160" s="665" t="s">
        <v>2994</v>
      </c>
      <c r="L160" s="666">
        <v>181.13</v>
      </c>
      <c r="M160" s="666">
        <v>3984.8600000000015</v>
      </c>
      <c r="N160" s="665">
        <v>22</v>
      </c>
      <c r="O160" s="748">
        <v>11.5</v>
      </c>
      <c r="P160" s="666">
        <v>181.13</v>
      </c>
      <c r="Q160" s="681">
        <v>4.5454545454545435E-2</v>
      </c>
      <c r="R160" s="665">
        <v>1</v>
      </c>
      <c r="S160" s="681">
        <v>4.5454545454545456E-2</v>
      </c>
      <c r="T160" s="748">
        <v>0.5</v>
      </c>
      <c r="U160" s="704">
        <v>4.3478260869565216E-2</v>
      </c>
    </row>
    <row r="161" spans="1:21" ht="14.4" customHeight="1" x14ac:dyDescent="0.3">
      <c r="A161" s="664">
        <v>50</v>
      </c>
      <c r="B161" s="665" t="s">
        <v>549</v>
      </c>
      <c r="C161" s="665" t="s">
        <v>3182</v>
      </c>
      <c r="D161" s="746" t="s">
        <v>4862</v>
      </c>
      <c r="E161" s="747" t="s">
        <v>3194</v>
      </c>
      <c r="F161" s="665" t="s">
        <v>3179</v>
      </c>
      <c r="G161" s="665" t="s">
        <v>3206</v>
      </c>
      <c r="H161" s="665" t="s">
        <v>550</v>
      </c>
      <c r="I161" s="665" t="s">
        <v>3396</v>
      </c>
      <c r="J161" s="665" t="s">
        <v>3397</v>
      </c>
      <c r="K161" s="665" t="s">
        <v>2992</v>
      </c>
      <c r="L161" s="666">
        <v>117.73</v>
      </c>
      <c r="M161" s="666">
        <v>117.73</v>
      </c>
      <c r="N161" s="665">
        <v>1</v>
      </c>
      <c r="O161" s="748">
        <v>0.5</v>
      </c>
      <c r="P161" s="666"/>
      <c r="Q161" s="681">
        <v>0</v>
      </c>
      <c r="R161" s="665"/>
      <c r="S161" s="681">
        <v>0</v>
      </c>
      <c r="T161" s="748"/>
      <c r="U161" s="704">
        <v>0</v>
      </c>
    </row>
    <row r="162" spans="1:21" ht="14.4" customHeight="1" x14ac:dyDescent="0.3">
      <c r="A162" s="664">
        <v>50</v>
      </c>
      <c r="B162" s="665" t="s">
        <v>549</v>
      </c>
      <c r="C162" s="665" t="s">
        <v>3182</v>
      </c>
      <c r="D162" s="746" t="s">
        <v>4862</v>
      </c>
      <c r="E162" s="747" t="s">
        <v>3194</v>
      </c>
      <c r="F162" s="665" t="s">
        <v>3179</v>
      </c>
      <c r="G162" s="665" t="s">
        <v>3206</v>
      </c>
      <c r="H162" s="665" t="s">
        <v>550</v>
      </c>
      <c r="I162" s="665" t="s">
        <v>3398</v>
      </c>
      <c r="J162" s="665" t="s">
        <v>3399</v>
      </c>
      <c r="K162" s="665" t="s">
        <v>3400</v>
      </c>
      <c r="L162" s="666">
        <v>0</v>
      </c>
      <c r="M162" s="666">
        <v>0</v>
      </c>
      <c r="N162" s="665">
        <v>1</v>
      </c>
      <c r="O162" s="748">
        <v>0.5</v>
      </c>
      <c r="P162" s="666"/>
      <c r="Q162" s="681"/>
      <c r="R162" s="665"/>
      <c r="S162" s="681">
        <v>0</v>
      </c>
      <c r="T162" s="748"/>
      <c r="U162" s="704">
        <v>0</v>
      </c>
    </row>
    <row r="163" spans="1:21" ht="14.4" customHeight="1" x14ac:dyDescent="0.3">
      <c r="A163" s="664">
        <v>50</v>
      </c>
      <c r="B163" s="665" t="s">
        <v>549</v>
      </c>
      <c r="C163" s="665" t="s">
        <v>3182</v>
      </c>
      <c r="D163" s="746" t="s">
        <v>4862</v>
      </c>
      <c r="E163" s="747" t="s">
        <v>3194</v>
      </c>
      <c r="F163" s="665" t="s">
        <v>3179</v>
      </c>
      <c r="G163" s="665" t="s">
        <v>3206</v>
      </c>
      <c r="H163" s="665" t="s">
        <v>1650</v>
      </c>
      <c r="I163" s="665" t="s">
        <v>3401</v>
      </c>
      <c r="J163" s="665" t="s">
        <v>3402</v>
      </c>
      <c r="K163" s="665" t="s">
        <v>2992</v>
      </c>
      <c r="L163" s="666">
        <v>124.91</v>
      </c>
      <c r="M163" s="666">
        <v>124.91</v>
      </c>
      <c r="N163" s="665">
        <v>1</v>
      </c>
      <c r="O163" s="748">
        <v>0.5</v>
      </c>
      <c r="P163" s="666"/>
      <c r="Q163" s="681">
        <v>0</v>
      </c>
      <c r="R163" s="665"/>
      <c r="S163" s="681">
        <v>0</v>
      </c>
      <c r="T163" s="748"/>
      <c r="U163" s="704">
        <v>0</v>
      </c>
    </row>
    <row r="164" spans="1:21" ht="14.4" customHeight="1" x14ac:dyDescent="0.3">
      <c r="A164" s="664">
        <v>50</v>
      </c>
      <c r="B164" s="665" t="s">
        <v>549</v>
      </c>
      <c r="C164" s="665" t="s">
        <v>3182</v>
      </c>
      <c r="D164" s="746" t="s">
        <v>4862</v>
      </c>
      <c r="E164" s="747" t="s">
        <v>3194</v>
      </c>
      <c r="F164" s="665" t="s">
        <v>3179</v>
      </c>
      <c r="G164" s="665" t="s">
        <v>3206</v>
      </c>
      <c r="H164" s="665" t="s">
        <v>550</v>
      </c>
      <c r="I164" s="665" t="s">
        <v>3403</v>
      </c>
      <c r="J164" s="665" t="s">
        <v>3404</v>
      </c>
      <c r="K164" s="665" t="s">
        <v>3405</v>
      </c>
      <c r="L164" s="666">
        <v>0</v>
      </c>
      <c r="M164" s="666">
        <v>0</v>
      </c>
      <c r="N164" s="665">
        <v>1</v>
      </c>
      <c r="O164" s="748">
        <v>0.5</v>
      </c>
      <c r="P164" s="666"/>
      <c r="Q164" s="681"/>
      <c r="R164" s="665"/>
      <c r="S164" s="681">
        <v>0</v>
      </c>
      <c r="T164" s="748"/>
      <c r="U164" s="704">
        <v>0</v>
      </c>
    </row>
    <row r="165" spans="1:21" ht="14.4" customHeight="1" x14ac:dyDescent="0.3">
      <c r="A165" s="664">
        <v>50</v>
      </c>
      <c r="B165" s="665" t="s">
        <v>549</v>
      </c>
      <c r="C165" s="665" t="s">
        <v>3182</v>
      </c>
      <c r="D165" s="746" t="s">
        <v>4862</v>
      </c>
      <c r="E165" s="747" t="s">
        <v>3194</v>
      </c>
      <c r="F165" s="665" t="s">
        <v>3179</v>
      </c>
      <c r="G165" s="665" t="s">
        <v>3206</v>
      </c>
      <c r="H165" s="665" t="s">
        <v>550</v>
      </c>
      <c r="I165" s="665" t="s">
        <v>3406</v>
      </c>
      <c r="J165" s="665" t="s">
        <v>3404</v>
      </c>
      <c r="K165" s="665" t="s">
        <v>3407</v>
      </c>
      <c r="L165" s="666">
        <v>0</v>
      </c>
      <c r="M165" s="666">
        <v>0</v>
      </c>
      <c r="N165" s="665">
        <v>1</v>
      </c>
      <c r="O165" s="748">
        <v>0.5</v>
      </c>
      <c r="P165" s="666"/>
      <c r="Q165" s="681"/>
      <c r="R165" s="665"/>
      <c r="S165" s="681">
        <v>0</v>
      </c>
      <c r="T165" s="748"/>
      <c r="U165" s="704">
        <v>0</v>
      </c>
    </row>
    <row r="166" spans="1:21" ht="14.4" customHeight="1" x14ac:dyDescent="0.3">
      <c r="A166" s="664">
        <v>50</v>
      </c>
      <c r="B166" s="665" t="s">
        <v>549</v>
      </c>
      <c r="C166" s="665" t="s">
        <v>3182</v>
      </c>
      <c r="D166" s="746" t="s">
        <v>4862</v>
      </c>
      <c r="E166" s="747" t="s">
        <v>3194</v>
      </c>
      <c r="F166" s="665" t="s">
        <v>3179</v>
      </c>
      <c r="G166" s="665" t="s">
        <v>3408</v>
      </c>
      <c r="H166" s="665" t="s">
        <v>550</v>
      </c>
      <c r="I166" s="665" t="s">
        <v>3409</v>
      </c>
      <c r="J166" s="665" t="s">
        <v>3410</v>
      </c>
      <c r="K166" s="665"/>
      <c r="L166" s="666">
        <v>0</v>
      </c>
      <c r="M166" s="666">
        <v>0</v>
      </c>
      <c r="N166" s="665">
        <v>1</v>
      </c>
      <c r="O166" s="748">
        <v>0.5</v>
      </c>
      <c r="P166" s="666"/>
      <c r="Q166" s="681"/>
      <c r="R166" s="665"/>
      <c r="S166" s="681">
        <v>0</v>
      </c>
      <c r="T166" s="748"/>
      <c r="U166" s="704">
        <v>0</v>
      </c>
    </row>
    <row r="167" spans="1:21" ht="14.4" customHeight="1" x14ac:dyDescent="0.3">
      <c r="A167" s="664">
        <v>50</v>
      </c>
      <c r="B167" s="665" t="s">
        <v>549</v>
      </c>
      <c r="C167" s="665" t="s">
        <v>3182</v>
      </c>
      <c r="D167" s="746" t="s">
        <v>4862</v>
      </c>
      <c r="E167" s="747" t="s">
        <v>3194</v>
      </c>
      <c r="F167" s="665" t="s">
        <v>3179</v>
      </c>
      <c r="G167" s="665" t="s">
        <v>3269</v>
      </c>
      <c r="H167" s="665" t="s">
        <v>1650</v>
      </c>
      <c r="I167" s="665" t="s">
        <v>1709</v>
      </c>
      <c r="J167" s="665" t="s">
        <v>2950</v>
      </c>
      <c r="K167" s="665" t="s">
        <v>2951</v>
      </c>
      <c r="L167" s="666">
        <v>65.540000000000006</v>
      </c>
      <c r="M167" s="666">
        <v>131.08000000000001</v>
      </c>
      <c r="N167" s="665">
        <v>2</v>
      </c>
      <c r="O167" s="748">
        <v>1</v>
      </c>
      <c r="P167" s="666"/>
      <c r="Q167" s="681">
        <v>0</v>
      </c>
      <c r="R167" s="665"/>
      <c r="S167" s="681">
        <v>0</v>
      </c>
      <c r="T167" s="748"/>
      <c r="U167" s="704">
        <v>0</v>
      </c>
    </row>
    <row r="168" spans="1:21" ht="14.4" customHeight="1" x14ac:dyDescent="0.3">
      <c r="A168" s="664">
        <v>50</v>
      </c>
      <c r="B168" s="665" t="s">
        <v>549</v>
      </c>
      <c r="C168" s="665" t="s">
        <v>3182</v>
      </c>
      <c r="D168" s="746" t="s">
        <v>4862</v>
      </c>
      <c r="E168" s="747" t="s">
        <v>3194</v>
      </c>
      <c r="F168" s="665" t="s">
        <v>3179</v>
      </c>
      <c r="G168" s="665" t="s">
        <v>3411</v>
      </c>
      <c r="H168" s="665" t="s">
        <v>550</v>
      </c>
      <c r="I168" s="665" t="s">
        <v>3412</v>
      </c>
      <c r="J168" s="665" t="s">
        <v>3413</v>
      </c>
      <c r="K168" s="665" t="s">
        <v>3414</v>
      </c>
      <c r="L168" s="666">
        <v>0</v>
      </c>
      <c r="M168" s="666">
        <v>0</v>
      </c>
      <c r="N168" s="665">
        <v>1</v>
      </c>
      <c r="O168" s="748">
        <v>0.5</v>
      </c>
      <c r="P168" s="666"/>
      <c r="Q168" s="681"/>
      <c r="R168" s="665"/>
      <c r="S168" s="681">
        <v>0</v>
      </c>
      <c r="T168" s="748"/>
      <c r="U168" s="704">
        <v>0</v>
      </c>
    </row>
    <row r="169" spans="1:21" ht="14.4" customHeight="1" x14ac:dyDescent="0.3">
      <c r="A169" s="664">
        <v>50</v>
      </c>
      <c r="B169" s="665" t="s">
        <v>549</v>
      </c>
      <c r="C169" s="665" t="s">
        <v>3182</v>
      </c>
      <c r="D169" s="746" t="s">
        <v>4862</v>
      </c>
      <c r="E169" s="747" t="s">
        <v>3194</v>
      </c>
      <c r="F169" s="665" t="s">
        <v>3179</v>
      </c>
      <c r="G169" s="665" t="s">
        <v>3207</v>
      </c>
      <c r="H169" s="665" t="s">
        <v>550</v>
      </c>
      <c r="I169" s="665" t="s">
        <v>3415</v>
      </c>
      <c r="J169" s="665" t="s">
        <v>3416</v>
      </c>
      <c r="K169" s="665" t="s">
        <v>2954</v>
      </c>
      <c r="L169" s="666">
        <v>35.11</v>
      </c>
      <c r="M169" s="666">
        <v>35.11</v>
      </c>
      <c r="N169" s="665">
        <v>1</v>
      </c>
      <c r="O169" s="748">
        <v>0.5</v>
      </c>
      <c r="P169" s="666"/>
      <c r="Q169" s="681">
        <v>0</v>
      </c>
      <c r="R169" s="665"/>
      <c r="S169" s="681">
        <v>0</v>
      </c>
      <c r="T169" s="748"/>
      <c r="U169" s="704">
        <v>0</v>
      </c>
    </row>
    <row r="170" spans="1:21" ht="14.4" customHeight="1" x14ac:dyDescent="0.3">
      <c r="A170" s="664">
        <v>50</v>
      </c>
      <c r="B170" s="665" t="s">
        <v>549</v>
      </c>
      <c r="C170" s="665" t="s">
        <v>3182</v>
      </c>
      <c r="D170" s="746" t="s">
        <v>4862</v>
      </c>
      <c r="E170" s="747" t="s">
        <v>3194</v>
      </c>
      <c r="F170" s="665" t="s">
        <v>3179</v>
      </c>
      <c r="G170" s="665" t="s">
        <v>3207</v>
      </c>
      <c r="H170" s="665" t="s">
        <v>550</v>
      </c>
      <c r="I170" s="665" t="s">
        <v>3208</v>
      </c>
      <c r="J170" s="665" t="s">
        <v>3209</v>
      </c>
      <c r="K170" s="665" t="s">
        <v>3210</v>
      </c>
      <c r="L170" s="666">
        <v>16.38</v>
      </c>
      <c r="M170" s="666">
        <v>49.14</v>
      </c>
      <c r="N170" s="665">
        <v>3</v>
      </c>
      <c r="O170" s="748">
        <v>1.5</v>
      </c>
      <c r="P170" s="666"/>
      <c r="Q170" s="681">
        <v>0</v>
      </c>
      <c r="R170" s="665"/>
      <c r="S170" s="681">
        <v>0</v>
      </c>
      <c r="T170" s="748"/>
      <c r="U170" s="704">
        <v>0</v>
      </c>
    </row>
    <row r="171" spans="1:21" ht="14.4" customHeight="1" x14ac:dyDescent="0.3">
      <c r="A171" s="664">
        <v>50</v>
      </c>
      <c r="B171" s="665" t="s">
        <v>549</v>
      </c>
      <c r="C171" s="665" t="s">
        <v>3182</v>
      </c>
      <c r="D171" s="746" t="s">
        <v>4862</v>
      </c>
      <c r="E171" s="747" t="s">
        <v>3194</v>
      </c>
      <c r="F171" s="665" t="s">
        <v>3179</v>
      </c>
      <c r="G171" s="665" t="s">
        <v>3207</v>
      </c>
      <c r="H171" s="665" t="s">
        <v>550</v>
      </c>
      <c r="I171" s="665" t="s">
        <v>3211</v>
      </c>
      <c r="J171" s="665" t="s">
        <v>3209</v>
      </c>
      <c r="K171" s="665" t="s">
        <v>3212</v>
      </c>
      <c r="L171" s="666">
        <v>32.76</v>
      </c>
      <c r="M171" s="666">
        <v>32.76</v>
      </c>
      <c r="N171" s="665">
        <v>1</v>
      </c>
      <c r="O171" s="748">
        <v>0.5</v>
      </c>
      <c r="P171" s="666"/>
      <c r="Q171" s="681">
        <v>0</v>
      </c>
      <c r="R171" s="665"/>
      <c r="S171" s="681">
        <v>0</v>
      </c>
      <c r="T171" s="748"/>
      <c r="U171" s="704">
        <v>0</v>
      </c>
    </row>
    <row r="172" spans="1:21" ht="14.4" customHeight="1" x14ac:dyDescent="0.3">
      <c r="A172" s="664">
        <v>50</v>
      </c>
      <c r="B172" s="665" t="s">
        <v>549</v>
      </c>
      <c r="C172" s="665" t="s">
        <v>3182</v>
      </c>
      <c r="D172" s="746" t="s">
        <v>4862</v>
      </c>
      <c r="E172" s="747" t="s">
        <v>3194</v>
      </c>
      <c r="F172" s="665" t="s">
        <v>3179</v>
      </c>
      <c r="G172" s="665" t="s">
        <v>3207</v>
      </c>
      <c r="H172" s="665" t="s">
        <v>1650</v>
      </c>
      <c r="I172" s="665" t="s">
        <v>1698</v>
      </c>
      <c r="J172" s="665" t="s">
        <v>1699</v>
      </c>
      <c r="K172" s="665" t="s">
        <v>2954</v>
      </c>
      <c r="L172" s="666">
        <v>35.11</v>
      </c>
      <c r="M172" s="666">
        <v>561.7600000000001</v>
      </c>
      <c r="N172" s="665">
        <v>16</v>
      </c>
      <c r="O172" s="748">
        <v>7.5</v>
      </c>
      <c r="P172" s="666">
        <v>140.44</v>
      </c>
      <c r="Q172" s="681">
        <v>0.24999999999999994</v>
      </c>
      <c r="R172" s="665">
        <v>4</v>
      </c>
      <c r="S172" s="681">
        <v>0.25</v>
      </c>
      <c r="T172" s="748">
        <v>2.5</v>
      </c>
      <c r="U172" s="704">
        <v>0.33333333333333331</v>
      </c>
    </row>
    <row r="173" spans="1:21" ht="14.4" customHeight="1" x14ac:dyDescent="0.3">
      <c r="A173" s="664">
        <v>50</v>
      </c>
      <c r="B173" s="665" t="s">
        <v>549</v>
      </c>
      <c r="C173" s="665" t="s">
        <v>3182</v>
      </c>
      <c r="D173" s="746" t="s">
        <v>4862</v>
      </c>
      <c r="E173" s="747" t="s">
        <v>3194</v>
      </c>
      <c r="F173" s="665" t="s">
        <v>3179</v>
      </c>
      <c r="G173" s="665" t="s">
        <v>3207</v>
      </c>
      <c r="H173" s="665" t="s">
        <v>1650</v>
      </c>
      <c r="I173" s="665" t="s">
        <v>1701</v>
      </c>
      <c r="J173" s="665" t="s">
        <v>1702</v>
      </c>
      <c r="K173" s="665" t="s">
        <v>2955</v>
      </c>
      <c r="L173" s="666">
        <v>70.23</v>
      </c>
      <c r="M173" s="666">
        <v>210.69</v>
      </c>
      <c r="N173" s="665">
        <v>3</v>
      </c>
      <c r="O173" s="748">
        <v>1.5</v>
      </c>
      <c r="P173" s="666"/>
      <c r="Q173" s="681">
        <v>0</v>
      </c>
      <c r="R173" s="665"/>
      <c r="S173" s="681">
        <v>0</v>
      </c>
      <c r="T173" s="748"/>
      <c r="U173" s="704">
        <v>0</v>
      </c>
    </row>
    <row r="174" spans="1:21" ht="14.4" customHeight="1" x14ac:dyDescent="0.3">
      <c r="A174" s="664">
        <v>50</v>
      </c>
      <c r="B174" s="665" t="s">
        <v>549</v>
      </c>
      <c r="C174" s="665" t="s">
        <v>3182</v>
      </c>
      <c r="D174" s="746" t="s">
        <v>4862</v>
      </c>
      <c r="E174" s="747" t="s">
        <v>3194</v>
      </c>
      <c r="F174" s="665" t="s">
        <v>3179</v>
      </c>
      <c r="G174" s="665" t="s">
        <v>3207</v>
      </c>
      <c r="H174" s="665" t="s">
        <v>550</v>
      </c>
      <c r="I174" s="665" t="s">
        <v>3345</v>
      </c>
      <c r="J174" s="665" t="s">
        <v>3346</v>
      </c>
      <c r="K174" s="665" t="s">
        <v>2954</v>
      </c>
      <c r="L174" s="666">
        <v>35.11</v>
      </c>
      <c r="M174" s="666">
        <v>105.33</v>
      </c>
      <c r="N174" s="665">
        <v>3</v>
      </c>
      <c r="O174" s="748">
        <v>1.5</v>
      </c>
      <c r="P174" s="666"/>
      <c r="Q174" s="681">
        <v>0</v>
      </c>
      <c r="R174" s="665"/>
      <c r="S174" s="681">
        <v>0</v>
      </c>
      <c r="T174" s="748"/>
      <c r="U174" s="704">
        <v>0</v>
      </c>
    </row>
    <row r="175" spans="1:21" ht="14.4" customHeight="1" x14ac:dyDescent="0.3">
      <c r="A175" s="664">
        <v>50</v>
      </c>
      <c r="B175" s="665" t="s">
        <v>549</v>
      </c>
      <c r="C175" s="665" t="s">
        <v>3182</v>
      </c>
      <c r="D175" s="746" t="s">
        <v>4862</v>
      </c>
      <c r="E175" s="747" t="s">
        <v>3194</v>
      </c>
      <c r="F175" s="665" t="s">
        <v>3179</v>
      </c>
      <c r="G175" s="665" t="s">
        <v>3207</v>
      </c>
      <c r="H175" s="665" t="s">
        <v>550</v>
      </c>
      <c r="I175" s="665" t="s">
        <v>3417</v>
      </c>
      <c r="J175" s="665" t="s">
        <v>3416</v>
      </c>
      <c r="K175" s="665" t="s">
        <v>3418</v>
      </c>
      <c r="L175" s="666">
        <v>17.559999999999999</v>
      </c>
      <c r="M175" s="666">
        <v>17.559999999999999</v>
      </c>
      <c r="N175" s="665">
        <v>1</v>
      </c>
      <c r="O175" s="748">
        <v>0.5</v>
      </c>
      <c r="P175" s="666"/>
      <c r="Q175" s="681">
        <v>0</v>
      </c>
      <c r="R175" s="665"/>
      <c r="S175" s="681">
        <v>0</v>
      </c>
      <c r="T175" s="748"/>
      <c r="U175" s="704">
        <v>0</v>
      </c>
    </row>
    <row r="176" spans="1:21" ht="14.4" customHeight="1" x14ac:dyDescent="0.3">
      <c r="A176" s="664">
        <v>50</v>
      </c>
      <c r="B176" s="665" t="s">
        <v>549</v>
      </c>
      <c r="C176" s="665" t="s">
        <v>3182</v>
      </c>
      <c r="D176" s="746" t="s">
        <v>4862</v>
      </c>
      <c r="E176" s="747" t="s">
        <v>3194</v>
      </c>
      <c r="F176" s="665" t="s">
        <v>3179</v>
      </c>
      <c r="G176" s="665" t="s">
        <v>3419</v>
      </c>
      <c r="H176" s="665" t="s">
        <v>550</v>
      </c>
      <c r="I176" s="665" t="s">
        <v>894</v>
      </c>
      <c r="J176" s="665" t="s">
        <v>895</v>
      </c>
      <c r="K176" s="665" t="s">
        <v>3420</v>
      </c>
      <c r="L176" s="666">
        <v>0</v>
      </c>
      <c r="M176" s="666">
        <v>0</v>
      </c>
      <c r="N176" s="665">
        <v>1</v>
      </c>
      <c r="O176" s="748">
        <v>0.5</v>
      </c>
      <c r="P176" s="666"/>
      <c r="Q176" s="681"/>
      <c r="R176" s="665"/>
      <c r="S176" s="681">
        <v>0</v>
      </c>
      <c r="T176" s="748"/>
      <c r="U176" s="704">
        <v>0</v>
      </c>
    </row>
    <row r="177" spans="1:21" ht="14.4" customHeight="1" x14ac:dyDescent="0.3">
      <c r="A177" s="664">
        <v>50</v>
      </c>
      <c r="B177" s="665" t="s">
        <v>549</v>
      </c>
      <c r="C177" s="665" t="s">
        <v>3182</v>
      </c>
      <c r="D177" s="746" t="s">
        <v>4862</v>
      </c>
      <c r="E177" s="747" t="s">
        <v>3194</v>
      </c>
      <c r="F177" s="665" t="s">
        <v>3179</v>
      </c>
      <c r="G177" s="665" t="s">
        <v>3421</v>
      </c>
      <c r="H177" s="665" t="s">
        <v>550</v>
      </c>
      <c r="I177" s="665" t="s">
        <v>3422</v>
      </c>
      <c r="J177" s="665" t="s">
        <v>3423</v>
      </c>
      <c r="K177" s="665" t="s">
        <v>2955</v>
      </c>
      <c r="L177" s="666">
        <v>0</v>
      </c>
      <c r="M177" s="666">
        <v>0</v>
      </c>
      <c r="N177" s="665">
        <v>1</v>
      </c>
      <c r="O177" s="748">
        <v>0.5</v>
      </c>
      <c r="P177" s="666">
        <v>0</v>
      </c>
      <c r="Q177" s="681"/>
      <c r="R177" s="665">
        <v>1</v>
      </c>
      <c r="S177" s="681">
        <v>1</v>
      </c>
      <c r="T177" s="748">
        <v>0.5</v>
      </c>
      <c r="U177" s="704">
        <v>1</v>
      </c>
    </row>
    <row r="178" spans="1:21" ht="14.4" customHeight="1" x14ac:dyDescent="0.3">
      <c r="A178" s="664">
        <v>50</v>
      </c>
      <c r="B178" s="665" t="s">
        <v>549</v>
      </c>
      <c r="C178" s="665" t="s">
        <v>3182</v>
      </c>
      <c r="D178" s="746" t="s">
        <v>4862</v>
      </c>
      <c r="E178" s="747" t="s">
        <v>3194</v>
      </c>
      <c r="F178" s="665" t="s">
        <v>3179</v>
      </c>
      <c r="G178" s="665" t="s">
        <v>3270</v>
      </c>
      <c r="H178" s="665" t="s">
        <v>550</v>
      </c>
      <c r="I178" s="665" t="s">
        <v>2133</v>
      </c>
      <c r="J178" s="665" t="s">
        <v>2134</v>
      </c>
      <c r="K178" s="665" t="s">
        <v>3424</v>
      </c>
      <c r="L178" s="666">
        <v>78.33</v>
      </c>
      <c r="M178" s="666">
        <v>156.66</v>
      </c>
      <c r="N178" s="665">
        <v>2</v>
      </c>
      <c r="O178" s="748">
        <v>1.5</v>
      </c>
      <c r="P178" s="666"/>
      <c r="Q178" s="681">
        <v>0</v>
      </c>
      <c r="R178" s="665"/>
      <c r="S178" s="681">
        <v>0</v>
      </c>
      <c r="T178" s="748"/>
      <c r="U178" s="704">
        <v>0</v>
      </c>
    </row>
    <row r="179" spans="1:21" ht="14.4" customHeight="1" x14ac:dyDescent="0.3">
      <c r="A179" s="664">
        <v>50</v>
      </c>
      <c r="B179" s="665" t="s">
        <v>549</v>
      </c>
      <c r="C179" s="665" t="s">
        <v>3182</v>
      </c>
      <c r="D179" s="746" t="s">
        <v>4862</v>
      </c>
      <c r="E179" s="747" t="s">
        <v>3194</v>
      </c>
      <c r="F179" s="665" t="s">
        <v>3179</v>
      </c>
      <c r="G179" s="665" t="s">
        <v>3425</v>
      </c>
      <c r="H179" s="665" t="s">
        <v>1650</v>
      </c>
      <c r="I179" s="665" t="s">
        <v>1797</v>
      </c>
      <c r="J179" s="665" t="s">
        <v>1798</v>
      </c>
      <c r="K179" s="665" t="s">
        <v>2955</v>
      </c>
      <c r="L179" s="666">
        <v>42.57</v>
      </c>
      <c r="M179" s="666">
        <v>42.57</v>
      </c>
      <c r="N179" s="665">
        <v>1</v>
      </c>
      <c r="O179" s="748">
        <v>0.5</v>
      </c>
      <c r="P179" s="666"/>
      <c r="Q179" s="681">
        <v>0</v>
      </c>
      <c r="R179" s="665"/>
      <c r="S179" s="681">
        <v>0</v>
      </c>
      <c r="T179" s="748"/>
      <c r="U179" s="704">
        <v>0</v>
      </c>
    </row>
    <row r="180" spans="1:21" ht="14.4" customHeight="1" x14ac:dyDescent="0.3">
      <c r="A180" s="664">
        <v>50</v>
      </c>
      <c r="B180" s="665" t="s">
        <v>549</v>
      </c>
      <c r="C180" s="665" t="s">
        <v>3182</v>
      </c>
      <c r="D180" s="746" t="s">
        <v>4862</v>
      </c>
      <c r="E180" s="747" t="s">
        <v>3194</v>
      </c>
      <c r="F180" s="665" t="s">
        <v>3179</v>
      </c>
      <c r="G180" s="665" t="s">
        <v>3425</v>
      </c>
      <c r="H180" s="665" t="s">
        <v>1650</v>
      </c>
      <c r="I180" s="665" t="s">
        <v>1862</v>
      </c>
      <c r="J180" s="665" t="s">
        <v>1863</v>
      </c>
      <c r="K180" s="665" t="s">
        <v>2992</v>
      </c>
      <c r="L180" s="666">
        <v>132</v>
      </c>
      <c r="M180" s="666">
        <v>132</v>
      </c>
      <c r="N180" s="665">
        <v>1</v>
      </c>
      <c r="O180" s="748">
        <v>1</v>
      </c>
      <c r="P180" s="666"/>
      <c r="Q180" s="681">
        <v>0</v>
      </c>
      <c r="R180" s="665"/>
      <c r="S180" s="681">
        <v>0</v>
      </c>
      <c r="T180" s="748"/>
      <c r="U180" s="704">
        <v>0</v>
      </c>
    </row>
    <row r="181" spans="1:21" ht="14.4" customHeight="1" x14ac:dyDescent="0.3">
      <c r="A181" s="664">
        <v>50</v>
      </c>
      <c r="B181" s="665" t="s">
        <v>549</v>
      </c>
      <c r="C181" s="665" t="s">
        <v>3182</v>
      </c>
      <c r="D181" s="746" t="s">
        <v>4862</v>
      </c>
      <c r="E181" s="747" t="s">
        <v>3194</v>
      </c>
      <c r="F181" s="665" t="s">
        <v>3179</v>
      </c>
      <c r="G181" s="665" t="s">
        <v>3426</v>
      </c>
      <c r="H181" s="665" t="s">
        <v>550</v>
      </c>
      <c r="I181" s="665" t="s">
        <v>878</v>
      </c>
      <c r="J181" s="665" t="s">
        <v>3427</v>
      </c>
      <c r="K181" s="665" t="s">
        <v>3428</v>
      </c>
      <c r="L181" s="666">
        <v>23.72</v>
      </c>
      <c r="M181" s="666">
        <v>47.44</v>
      </c>
      <c r="N181" s="665">
        <v>2</v>
      </c>
      <c r="O181" s="748">
        <v>1</v>
      </c>
      <c r="P181" s="666"/>
      <c r="Q181" s="681">
        <v>0</v>
      </c>
      <c r="R181" s="665"/>
      <c r="S181" s="681">
        <v>0</v>
      </c>
      <c r="T181" s="748"/>
      <c r="U181" s="704">
        <v>0</v>
      </c>
    </row>
    <row r="182" spans="1:21" ht="14.4" customHeight="1" x14ac:dyDescent="0.3">
      <c r="A182" s="664">
        <v>50</v>
      </c>
      <c r="B182" s="665" t="s">
        <v>549</v>
      </c>
      <c r="C182" s="665" t="s">
        <v>3182</v>
      </c>
      <c r="D182" s="746" t="s">
        <v>4862</v>
      </c>
      <c r="E182" s="747" t="s">
        <v>3194</v>
      </c>
      <c r="F182" s="665" t="s">
        <v>3179</v>
      </c>
      <c r="G182" s="665" t="s">
        <v>3429</v>
      </c>
      <c r="H182" s="665" t="s">
        <v>550</v>
      </c>
      <c r="I182" s="665" t="s">
        <v>1317</v>
      </c>
      <c r="J182" s="665" t="s">
        <v>1318</v>
      </c>
      <c r="K182" s="665" t="s">
        <v>3430</v>
      </c>
      <c r="L182" s="666">
        <v>48.72</v>
      </c>
      <c r="M182" s="666">
        <v>97.44</v>
      </c>
      <c r="N182" s="665">
        <v>2</v>
      </c>
      <c r="O182" s="748">
        <v>1</v>
      </c>
      <c r="P182" s="666">
        <v>48.72</v>
      </c>
      <c r="Q182" s="681">
        <v>0.5</v>
      </c>
      <c r="R182" s="665">
        <v>1</v>
      </c>
      <c r="S182" s="681">
        <v>0.5</v>
      </c>
      <c r="T182" s="748">
        <v>0.5</v>
      </c>
      <c r="U182" s="704">
        <v>0.5</v>
      </c>
    </row>
    <row r="183" spans="1:21" ht="14.4" customHeight="1" x14ac:dyDescent="0.3">
      <c r="A183" s="664">
        <v>50</v>
      </c>
      <c r="B183" s="665" t="s">
        <v>549</v>
      </c>
      <c r="C183" s="665" t="s">
        <v>3182</v>
      </c>
      <c r="D183" s="746" t="s">
        <v>4862</v>
      </c>
      <c r="E183" s="747" t="s">
        <v>3194</v>
      </c>
      <c r="F183" s="665" t="s">
        <v>3179</v>
      </c>
      <c r="G183" s="665" t="s">
        <v>3431</v>
      </c>
      <c r="H183" s="665" t="s">
        <v>550</v>
      </c>
      <c r="I183" s="665" t="s">
        <v>751</v>
      </c>
      <c r="J183" s="665" t="s">
        <v>752</v>
      </c>
      <c r="K183" s="665" t="s">
        <v>3432</v>
      </c>
      <c r="L183" s="666">
        <v>91.11</v>
      </c>
      <c r="M183" s="666">
        <v>91.11</v>
      </c>
      <c r="N183" s="665">
        <v>1</v>
      </c>
      <c r="O183" s="748">
        <v>0.5</v>
      </c>
      <c r="P183" s="666"/>
      <c r="Q183" s="681">
        <v>0</v>
      </c>
      <c r="R183" s="665"/>
      <c r="S183" s="681">
        <v>0</v>
      </c>
      <c r="T183" s="748"/>
      <c r="U183" s="704">
        <v>0</v>
      </c>
    </row>
    <row r="184" spans="1:21" ht="14.4" customHeight="1" x14ac:dyDescent="0.3">
      <c r="A184" s="664">
        <v>50</v>
      </c>
      <c r="B184" s="665" t="s">
        <v>549</v>
      </c>
      <c r="C184" s="665" t="s">
        <v>3182</v>
      </c>
      <c r="D184" s="746" t="s">
        <v>4862</v>
      </c>
      <c r="E184" s="747" t="s">
        <v>3194</v>
      </c>
      <c r="F184" s="665" t="s">
        <v>3179</v>
      </c>
      <c r="G184" s="665" t="s">
        <v>3433</v>
      </c>
      <c r="H184" s="665" t="s">
        <v>1650</v>
      </c>
      <c r="I184" s="665" t="s">
        <v>1842</v>
      </c>
      <c r="J184" s="665" t="s">
        <v>3109</v>
      </c>
      <c r="K184" s="665" t="s">
        <v>2955</v>
      </c>
      <c r="L184" s="666">
        <v>132</v>
      </c>
      <c r="M184" s="666">
        <v>132</v>
      </c>
      <c r="N184" s="665">
        <v>1</v>
      </c>
      <c r="O184" s="748">
        <v>0.5</v>
      </c>
      <c r="P184" s="666"/>
      <c r="Q184" s="681">
        <v>0</v>
      </c>
      <c r="R184" s="665"/>
      <c r="S184" s="681">
        <v>0</v>
      </c>
      <c r="T184" s="748"/>
      <c r="U184" s="704">
        <v>0</v>
      </c>
    </row>
    <row r="185" spans="1:21" ht="14.4" customHeight="1" x14ac:dyDescent="0.3">
      <c r="A185" s="664">
        <v>50</v>
      </c>
      <c r="B185" s="665" t="s">
        <v>549</v>
      </c>
      <c r="C185" s="665" t="s">
        <v>3182</v>
      </c>
      <c r="D185" s="746" t="s">
        <v>4862</v>
      </c>
      <c r="E185" s="747" t="s">
        <v>3194</v>
      </c>
      <c r="F185" s="665" t="s">
        <v>3179</v>
      </c>
      <c r="G185" s="665" t="s">
        <v>3434</v>
      </c>
      <c r="H185" s="665" t="s">
        <v>550</v>
      </c>
      <c r="I185" s="665" t="s">
        <v>623</v>
      </c>
      <c r="J185" s="665" t="s">
        <v>3435</v>
      </c>
      <c r="K185" s="665" t="s">
        <v>3436</v>
      </c>
      <c r="L185" s="666">
        <v>1065.51</v>
      </c>
      <c r="M185" s="666">
        <v>2131.02</v>
      </c>
      <c r="N185" s="665">
        <v>2</v>
      </c>
      <c r="O185" s="748">
        <v>0.5</v>
      </c>
      <c r="P185" s="666">
        <v>1065.51</v>
      </c>
      <c r="Q185" s="681">
        <v>0.5</v>
      </c>
      <c r="R185" s="665">
        <v>1</v>
      </c>
      <c r="S185" s="681">
        <v>0.5</v>
      </c>
      <c r="T185" s="748">
        <v>0.25</v>
      </c>
      <c r="U185" s="704">
        <v>0.5</v>
      </c>
    </row>
    <row r="186" spans="1:21" ht="14.4" customHeight="1" x14ac:dyDescent="0.3">
      <c r="A186" s="664">
        <v>50</v>
      </c>
      <c r="B186" s="665" t="s">
        <v>549</v>
      </c>
      <c r="C186" s="665" t="s">
        <v>3182</v>
      </c>
      <c r="D186" s="746" t="s">
        <v>4862</v>
      </c>
      <c r="E186" s="747" t="s">
        <v>3194</v>
      </c>
      <c r="F186" s="665" t="s">
        <v>3179</v>
      </c>
      <c r="G186" s="665" t="s">
        <v>3434</v>
      </c>
      <c r="H186" s="665" t="s">
        <v>550</v>
      </c>
      <c r="I186" s="665" t="s">
        <v>3437</v>
      </c>
      <c r="J186" s="665" t="s">
        <v>3435</v>
      </c>
      <c r="K186" s="665" t="s">
        <v>3438</v>
      </c>
      <c r="L186" s="666">
        <v>0</v>
      </c>
      <c r="M186" s="666">
        <v>0</v>
      </c>
      <c r="N186" s="665">
        <v>1</v>
      </c>
      <c r="O186" s="748">
        <v>0.5</v>
      </c>
      <c r="P186" s="666"/>
      <c r="Q186" s="681"/>
      <c r="R186" s="665"/>
      <c r="S186" s="681">
        <v>0</v>
      </c>
      <c r="T186" s="748"/>
      <c r="U186" s="704">
        <v>0</v>
      </c>
    </row>
    <row r="187" spans="1:21" ht="14.4" customHeight="1" x14ac:dyDescent="0.3">
      <c r="A187" s="664">
        <v>50</v>
      </c>
      <c r="B187" s="665" t="s">
        <v>549</v>
      </c>
      <c r="C187" s="665" t="s">
        <v>3182</v>
      </c>
      <c r="D187" s="746" t="s">
        <v>4862</v>
      </c>
      <c r="E187" s="747" t="s">
        <v>3194</v>
      </c>
      <c r="F187" s="665" t="s">
        <v>3179</v>
      </c>
      <c r="G187" s="665" t="s">
        <v>3439</v>
      </c>
      <c r="H187" s="665" t="s">
        <v>1650</v>
      </c>
      <c r="I187" s="665" t="s">
        <v>3440</v>
      </c>
      <c r="J187" s="665" t="s">
        <v>3441</v>
      </c>
      <c r="K187" s="665" t="s">
        <v>3442</v>
      </c>
      <c r="L187" s="666">
        <v>185.34</v>
      </c>
      <c r="M187" s="666">
        <v>185.34</v>
      </c>
      <c r="N187" s="665">
        <v>1</v>
      </c>
      <c r="O187" s="748">
        <v>0.5</v>
      </c>
      <c r="P187" s="666"/>
      <c r="Q187" s="681">
        <v>0</v>
      </c>
      <c r="R187" s="665"/>
      <c r="S187" s="681">
        <v>0</v>
      </c>
      <c r="T187" s="748"/>
      <c r="U187" s="704">
        <v>0</v>
      </c>
    </row>
    <row r="188" spans="1:21" ht="14.4" customHeight="1" x14ac:dyDescent="0.3">
      <c r="A188" s="664">
        <v>50</v>
      </c>
      <c r="B188" s="665" t="s">
        <v>549</v>
      </c>
      <c r="C188" s="665" t="s">
        <v>3182</v>
      </c>
      <c r="D188" s="746" t="s">
        <v>4862</v>
      </c>
      <c r="E188" s="747" t="s">
        <v>3194</v>
      </c>
      <c r="F188" s="665" t="s">
        <v>3179</v>
      </c>
      <c r="G188" s="665" t="s">
        <v>3443</v>
      </c>
      <c r="H188" s="665" t="s">
        <v>550</v>
      </c>
      <c r="I188" s="665" t="s">
        <v>3444</v>
      </c>
      <c r="J188" s="665" t="s">
        <v>1642</v>
      </c>
      <c r="K188" s="665" t="s">
        <v>3445</v>
      </c>
      <c r="L188" s="666">
        <v>75.180000000000007</v>
      </c>
      <c r="M188" s="666">
        <v>150.36000000000001</v>
      </c>
      <c r="N188" s="665">
        <v>2</v>
      </c>
      <c r="O188" s="748">
        <v>0.5</v>
      </c>
      <c r="P188" s="666">
        <v>150.36000000000001</v>
      </c>
      <c r="Q188" s="681">
        <v>1</v>
      </c>
      <c r="R188" s="665">
        <v>2</v>
      </c>
      <c r="S188" s="681">
        <v>1</v>
      </c>
      <c r="T188" s="748">
        <v>0.5</v>
      </c>
      <c r="U188" s="704">
        <v>1</v>
      </c>
    </row>
    <row r="189" spans="1:21" ht="14.4" customHeight="1" x14ac:dyDescent="0.3">
      <c r="A189" s="664">
        <v>50</v>
      </c>
      <c r="B189" s="665" t="s">
        <v>549</v>
      </c>
      <c r="C189" s="665" t="s">
        <v>3182</v>
      </c>
      <c r="D189" s="746" t="s">
        <v>4862</v>
      </c>
      <c r="E189" s="747" t="s">
        <v>3194</v>
      </c>
      <c r="F189" s="665" t="s">
        <v>3179</v>
      </c>
      <c r="G189" s="665" t="s">
        <v>3446</v>
      </c>
      <c r="H189" s="665" t="s">
        <v>550</v>
      </c>
      <c r="I189" s="665" t="s">
        <v>3447</v>
      </c>
      <c r="J189" s="665" t="s">
        <v>768</v>
      </c>
      <c r="K189" s="665" t="s">
        <v>3448</v>
      </c>
      <c r="L189" s="666">
        <v>0</v>
      </c>
      <c r="M189" s="666">
        <v>0</v>
      </c>
      <c r="N189" s="665">
        <v>1</v>
      </c>
      <c r="O189" s="748">
        <v>0.5</v>
      </c>
      <c r="P189" s="666"/>
      <c r="Q189" s="681"/>
      <c r="R189" s="665"/>
      <c r="S189" s="681">
        <v>0</v>
      </c>
      <c r="T189" s="748"/>
      <c r="U189" s="704">
        <v>0</v>
      </c>
    </row>
    <row r="190" spans="1:21" ht="14.4" customHeight="1" x14ac:dyDescent="0.3">
      <c r="A190" s="664">
        <v>50</v>
      </c>
      <c r="B190" s="665" t="s">
        <v>549</v>
      </c>
      <c r="C190" s="665" t="s">
        <v>3182</v>
      </c>
      <c r="D190" s="746" t="s">
        <v>4862</v>
      </c>
      <c r="E190" s="747" t="s">
        <v>3194</v>
      </c>
      <c r="F190" s="665" t="s">
        <v>3179</v>
      </c>
      <c r="G190" s="665" t="s">
        <v>3213</v>
      </c>
      <c r="H190" s="665" t="s">
        <v>550</v>
      </c>
      <c r="I190" s="665" t="s">
        <v>3214</v>
      </c>
      <c r="J190" s="665" t="s">
        <v>938</v>
      </c>
      <c r="K190" s="665" t="s">
        <v>3215</v>
      </c>
      <c r="L190" s="666">
        <v>0</v>
      </c>
      <c r="M190" s="666">
        <v>0</v>
      </c>
      <c r="N190" s="665">
        <v>16</v>
      </c>
      <c r="O190" s="748">
        <v>8</v>
      </c>
      <c r="P190" s="666">
        <v>0</v>
      </c>
      <c r="Q190" s="681"/>
      <c r="R190" s="665">
        <v>2</v>
      </c>
      <c r="S190" s="681">
        <v>0.125</v>
      </c>
      <c r="T190" s="748">
        <v>1</v>
      </c>
      <c r="U190" s="704">
        <v>0.125</v>
      </c>
    </row>
    <row r="191" spans="1:21" ht="14.4" customHeight="1" x14ac:dyDescent="0.3">
      <c r="A191" s="664">
        <v>50</v>
      </c>
      <c r="B191" s="665" t="s">
        <v>549</v>
      </c>
      <c r="C191" s="665" t="s">
        <v>3182</v>
      </c>
      <c r="D191" s="746" t="s">
        <v>4862</v>
      </c>
      <c r="E191" s="747" t="s">
        <v>3194</v>
      </c>
      <c r="F191" s="665" t="s">
        <v>3179</v>
      </c>
      <c r="G191" s="665" t="s">
        <v>3213</v>
      </c>
      <c r="H191" s="665" t="s">
        <v>550</v>
      </c>
      <c r="I191" s="665" t="s">
        <v>937</v>
      </c>
      <c r="J191" s="665" t="s">
        <v>938</v>
      </c>
      <c r="K191" s="665" t="s">
        <v>3274</v>
      </c>
      <c r="L191" s="666">
        <v>63.7</v>
      </c>
      <c r="M191" s="666">
        <v>127.4</v>
      </c>
      <c r="N191" s="665">
        <v>2</v>
      </c>
      <c r="O191" s="748">
        <v>1</v>
      </c>
      <c r="P191" s="666"/>
      <c r="Q191" s="681">
        <v>0</v>
      </c>
      <c r="R191" s="665"/>
      <c r="S191" s="681">
        <v>0</v>
      </c>
      <c r="T191" s="748"/>
      <c r="U191" s="704">
        <v>0</v>
      </c>
    </row>
    <row r="192" spans="1:21" ht="14.4" customHeight="1" x14ac:dyDescent="0.3">
      <c r="A192" s="664">
        <v>50</v>
      </c>
      <c r="B192" s="665" t="s">
        <v>549</v>
      </c>
      <c r="C192" s="665" t="s">
        <v>3182</v>
      </c>
      <c r="D192" s="746" t="s">
        <v>4862</v>
      </c>
      <c r="E192" s="747" t="s">
        <v>3194</v>
      </c>
      <c r="F192" s="665" t="s">
        <v>3179</v>
      </c>
      <c r="G192" s="665" t="s">
        <v>3213</v>
      </c>
      <c r="H192" s="665" t="s">
        <v>550</v>
      </c>
      <c r="I192" s="665" t="s">
        <v>937</v>
      </c>
      <c r="J192" s="665" t="s">
        <v>938</v>
      </c>
      <c r="K192" s="665" t="s">
        <v>3274</v>
      </c>
      <c r="L192" s="666">
        <v>42.51</v>
      </c>
      <c r="M192" s="666">
        <v>127.53</v>
      </c>
      <c r="N192" s="665">
        <v>3</v>
      </c>
      <c r="O192" s="748">
        <v>1</v>
      </c>
      <c r="P192" s="666">
        <v>85.02</v>
      </c>
      <c r="Q192" s="681">
        <v>0.66666666666666663</v>
      </c>
      <c r="R192" s="665">
        <v>2</v>
      </c>
      <c r="S192" s="681">
        <v>0.66666666666666663</v>
      </c>
      <c r="T192" s="748">
        <v>0.5</v>
      </c>
      <c r="U192" s="704">
        <v>0.5</v>
      </c>
    </row>
    <row r="193" spans="1:21" ht="14.4" customHeight="1" x14ac:dyDescent="0.3">
      <c r="A193" s="664">
        <v>50</v>
      </c>
      <c r="B193" s="665" t="s">
        <v>549</v>
      </c>
      <c r="C193" s="665" t="s">
        <v>3182</v>
      </c>
      <c r="D193" s="746" t="s">
        <v>4862</v>
      </c>
      <c r="E193" s="747" t="s">
        <v>3194</v>
      </c>
      <c r="F193" s="665" t="s">
        <v>3179</v>
      </c>
      <c r="G193" s="665" t="s">
        <v>3449</v>
      </c>
      <c r="H193" s="665" t="s">
        <v>1650</v>
      </c>
      <c r="I193" s="665" t="s">
        <v>3450</v>
      </c>
      <c r="J193" s="665" t="s">
        <v>2917</v>
      </c>
      <c r="K193" s="665" t="s">
        <v>3420</v>
      </c>
      <c r="L193" s="666">
        <v>46.25</v>
      </c>
      <c r="M193" s="666">
        <v>92.5</v>
      </c>
      <c r="N193" s="665">
        <v>2</v>
      </c>
      <c r="O193" s="748">
        <v>1</v>
      </c>
      <c r="P193" s="666"/>
      <c r="Q193" s="681">
        <v>0</v>
      </c>
      <c r="R193" s="665"/>
      <c r="S193" s="681">
        <v>0</v>
      </c>
      <c r="T193" s="748"/>
      <c r="U193" s="704">
        <v>0</v>
      </c>
    </row>
    <row r="194" spans="1:21" ht="14.4" customHeight="1" x14ac:dyDescent="0.3">
      <c r="A194" s="664">
        <v>50</v>
      </c>
      <c r="B194" s="665" t="s">
        <v>549</v>
      </c>
      <c r="C194" s="665" t="s">
        <v>3182</v>
      </c>
      <c r="D194" s="746" t="s">
        <v>4862</v>
      </c>
      <c r="E194" s="747" t="s">
        <v>3194</v>
      </c>
      <c r="F194" s="665" t="s">
        <v>3179</v>
      </c>
      <c r="G194" s="665" t="s">
        <v>3449</v>
      </c>
      <c r="H194" s="665" t="s">
        <v>550</v>
      </c>
      <c r="I194" s="665" t="s">
        <v>3451</v>
      </c>
      <c r="J194" s="665" t="s">
        <v>3452</v>
      </c>
      <c r="K194" s="665" t="s">
        <v>3453</v>
      </c>
      <c r="L194" s="666">
        <v>0</v>
      </c>
      <c r="M194" s="666">
        <v>0</v>
      </c>
      <c r="N194" s="665">
        <v>1</v>
      </c>
      <c r="O194" s="748">
        <v>0.5</v>
      </c>
      <c r="P194" s="666"/>
      <c r="Q194" s="681"/>
      <c r="R194" s="665"/>
      <c r="S194" s="681">
        <v>0</v>
      </c>
      <c r="T194" s="748"/>
      <c r="U194" s="704">
        <v>0</v>
      </c>
    </row>
    <row r="195" spans="1:21" ht="14.4" customHeight="1" x14ac:dyDescent="0.3">
      <c r="A195" s="664">
        <v>50</v>
      </c>
      <c r="B195" s="665" t="s">
        <v>549</v>
      </c>
      <c r="C195" s="665" t="s">
        <v>3182</v>
      </c>
      <c r="D195" s="746" t="s">
        <v>4862</v>
      </c>
      <c r="E195" s="747" t="s">
        <v>3194</v>
      </c>
      <c r="F195" s="665" t="s">
        <v>3179</v>
      </c>
      <c r="G195" s="665" t="s">
        <v>3216</v>
      </c>
      <c r="H195" s="665" t="s">
        <v>550</v>
      </c>
      <c r="I195" s="665" t="s">
        <v>3217</v>
      </c>
      <c r="J195" s="665" t="s">
        <v>3218</v>
      </c>
      <c r="K195" s="665" t="s">
        <v>3219</v>
      </c>
      <c r="L195" s="666">
        <v>0</v>
      </c>
      <c r="M195" s="666">
        <v>0</v>
      </c>
      <c r="N195" s="665">
        <v>1</v>
      </c>
      <c r="O195" s="748">
        <v>0.5</v>
      </c>
      <c r="P195" s="666"/>
      <c r="Q195" s="681"/>
      <c r="R195" s="665"/>
      <c r="S195" s="681">
        <v>0</v>
      </c>
      <c r="T195" s="748"/>
      <c r="U195" s="704">
        <v>0</v>
      </c>
    </row>
    <row r="196" spans="1:21" ht="14.4" customHeight="1" x14ac:dyDescent="0.3">
      <c r="A196" s="664">
        <v>50</v>
      </c>
      <c r="B196" s="665" t="s">
        <v>549</v>
      </c>
      <c r="C196" s="665" t="s">
        <v>3182</v>
      </c>
      <c r="D196" s="746" t="s">
        <v>4862</v>
      </c>
      <c r="E196" s="747" t="s">
        <v>3194</v>
      </c>
      <c r="F196" s="665" t="s">
        <v>3179</v>
      </c>
      <c r="G196" s="665" t="s">
        <v>3216</v>
      </c>
      <c r="H196" s="665" t="s">
        <v>550</v>
      </c>
      <c r="I196" s="665" t="s">
        <v>2285</v>
      </c>
      <c r="J196" s="665" t="s">
        <v>2286</v>
      </c>
      <c r="K196" s="665" t="s">
        <v>3454</v>
      </c>
      <c r="L196" s="666">
        <v>50.64</v>
      </c>
      <c r="M196" s="666">
        <v>50.64</v>
      </c>
      <c r="N196" s="665">
        <v>1</v>
      </c>
      <c r="O196" s="748">
        <v>0.5</v>
      </c>
      <c r="P196" s="666"/>
      <c r="Q196" s="681">
        <v>0</v>
      </c>
      <c r="R196" s="665"/>
      <c r="S196" s="681">
        <v>0</v>
      </c>
      <c r="T196" s="748"/>
      <c r="U196" s="704">
        <v>0</v>
      </c>
    </row>
    <row r="197" spans="1:21" ht="14.4" customHeight="1" x14ac:dyDescent="0.3">
      <c r="A197" s="664">
        <v>50</v>
      </c>
      <c r="B197" s="665" t="s">
        <v>549</v>
      </c>
      <c r="C197" s="665" t="s">
        <v>3182</v>
      </c>
      <c r="D197" s="746" t="s">
        <v>4862</v>
      </c>
      <c r="E197" s="747" t="s">
        <v>3194</v>
      </c>
      <c r="F197" s="665" t="s">
        <v>3179</v>
      </c>
      <c r="G197" s="665" t="s">
        <v>3455</v>
      </c>
      <c r="H197" s="665" t="s">
        <v>550</v>
      </c>
      <c r="I197" s="665" t="s">
        <v>1133</v>
      </c>
      <c r="J197" s="665" t="s">
        <v>1134</v>
      </c>
      <c r="K197" s="665" t="s">
        <v>3456</v>
      </c>
      <c r="L197" s="666">
        <v>420.07</v>
      </c>
      <c r="M197" s="666">
        <v>840.14</v>
      </c>
      <c r="N197" s="665">
        <v>2</v>
      </c>
      <c r="O197" s="748">
        <v>0.5</v>
      </c>
      <c r="P197" s="666"/>
      <c r="Q197" s="681">
        <v>0</v>
      </c>
      <c r="R197" s="665"/>
      <c r="S197" s="681">
        <v>0</v>
      </c>
      <c r="T197" s="748"/>
      <c r="U197" s="704">
        <v>0</v>
      </c>
    </row>
    <row r="198" spans="1:21" ht="14.4" customHeight="1" x14ac:dyDescent="0.3">
      <c r="A198" s="664">
        <v>50</v>
      </c>
      <c r="B198" s="665" t="s">
        <v>549</v>
      </c>
      <c r="C198" s="665" t="s">
        <v>3182</v>
      </c>
      <c r="D198" s="746" t="s">
        <v>4862</v>
      </c>
      <c r="E198" s="747" t="s">
        <v>3194</v>
      </c>
      <c r="F198" s="665" t="s">
        <v>3179</v>
      </c>
      <c r="G198" s="665" t="s">
        <v>3277</v>
      </c>
      <c r="H198" s="665" t="s">
        <v>550</v>
      </c>
      <c r="I198" s="665" t="s">
        <v>991</v>
      </c>
      <c r="J198" s="665" t="s">
        <v>992</v>
      </c>
      <c r="K198" s="665" t="s">
        <v>3347</v>
      </c>
      <c r="L198" s="666">
        <v>33</v>
      </c>
      <c r="M198" s="666">
        <v>132</v>
      </c>
      <c r="N198" s="665">
        <v>4</v>
      </c>
      <c r="O198" s="748">
        <v>3</v>
      </c>
      <c r="P198" s="666">
        <v>66</v>
      </c>
      <c r="Q198" s="681">
        <v>0.5</v>
      </c>
      <c r="R198" s="665">
        <v>2</v>
      </c>
      <c r="S198" s="681">
        <v>0.5</v>
      </c>
      <c r="T198" s="748">
        <v>1.5</v>
      </c>
      <c r="U198" s="704">
        <v>0.5</v>
      </c>
    </row>
    <row r="199" spans="1:21" ht="14.4" customHeight="1" x14ac:dyDescent="0.3">
      <c r="A199" s="664">
        <v>50</v>
      </c>
      <c r="B199" s="665" t="s">
        <v>549</v>
      </c>
      <c r="C199" s="665" t="s">
        <v>3182</v>
      </c>
      <c r="D199" s="746" t="s">
        <v>4862</v>
      </c>
      <c r="E199" s="747" t="s">
        <v>3194</v>
      </c>
      <c r="F199" s="665" t="s">
        <v>3179</v>
      </c>
      <c r="G199" s="665" t="s">
        <v>3280</v>
      </c>
      <c r="H199" s="665" t="s">
        <v>550</v>
      </c>
      <c r="I199" s="665" t="s">
        <v>926</v>
      </c>
      <c r="J199" s="665" t="s">
        <v>927</v>
      </c>
      <c r="K199" s="665" t="s">
        <v>3348</v>
      </c>
      <c r="L199" s="666">
        <v>45.86</v>
      </c>
      <c r="M199" s="666">
        <v>45.86</v>
      </c>
      <c r="N199" s="665">
        <v>1</v>
      </c>
      <c r="O199" s="748">
        <v>0.5</v>
      </c>
      <c r="P199" s="666"/>
      <c r="Q199" s="681">
        <v>0</v>
      </c>
      <c r="R199" s="665"/>
      <c r="S199" s="681">
        <v>0</v>
      </c>
      <c r="T199" s="748"/>
      <c r="U199" s="704">
        <v>0</v>
      </c>
    </row>
    <row r="200" spans="1:21" ht="14.4" customHeight="1" x14ac:dyDescent="0.3">
      <c r="A200" s="664">
        <v>50</v>
      </c>
      <c r="B200" s="665" t="s">
        <v>549</v>
      </c>
      <c r="C200" s="665" t="s">
        <v>3182</v>
      </c>
      <c r="D200" s="746" t="s">
        <v>4862</v>
      </c>
      <c r="E200" s="747" t="s">
        <v>3194</v>
      </c>
      <c r="F200" s="665" t="s">
        <v>3179</v>
      </c>
      <c r="G200" s="665" t="s">
        <v>3457</v>
      </c>
      <c r="H200" s="665" t="s">
        <v>550</v>
      </c>
      <c r="I200" s="665" t="s">
        <v>1057</v>
      </c>
      <c r="J200" s="665" t="s">
        <v>1058</v>
      </c>
      <c r="K200" s="665" t="s">
        <v>3237</v>
      </c>
      <c r="L200" s="666">
        <v>166.1</v>
      </c>
      <c r="M200" s="666">
        <v>166.1</v>
      </c>
      <c r="N200" s="665">
        <v>1</v>
      </c>
      <c r="O200" s="748">
        <v>0.5</v>
      </c>
      <c r="P200" s="666"/>
      <c r="Q200" s="681">
        <v>0</v>
      </c>
      <c r="R200" s="665"/>
      <c r="S200" s="681">
        <v>0</v>
      </c>
      <c r="T200" s="748"/>
      <c r="U200" s="704">
        <v>0</v>
      </c>
    </row>
    <row r="201" spans="1:21" ht="14.4" customHeight="1" x14ac:dyDescent="0.3">
      <c r="A201" s="664">
        <v>50</v>
      </c>
      <c r="B201" s="665" t="s">
        <v>549</v>
      </c>
      <c r="C201" s="665" t="s">
        <v>3182</v>
      </c>
      <c r="D201" s="746" t="s">
        <v>4862</v>
      </c>
      <c r="E201" s="747" t="s">
        <v>3194</v>
      </c>
      <c r="F201" s="665" t="s">
        <v>3179</v>
      </c>
      <c r="G201" s="665" t="s">
        <v>3457</v>
      </c>
      <c r="H201" s="665" t="s">
        <v>550</v>
      </c>
      <c r="I201" s="665" t="s">
        <v>3458</v>
      </c>
      <c r="J201" s="665" t="s">
        <v>3459</v>
      </c>
      <c r="K201" s="665" t="s">
        <v>3430</v>
      </c>
      <c r="L201" s="666">
        <v>118.65</v>
      </c>
      <c r="M201" s="666">
        <v>118.65</v>
      </c>
      <c r="N201" s="665">
        <v>1</v>
      </c>
      <c r="O201" s="748">
        <v>0.5</v>
      </c>
      <c r="P201" s="666"/>
      <c r="Q201" s="681">
        <v>0</v>
      </c>
      <c r="R201" s="665"/>
      <c r="S201" s="681">
        <v>0</v>
      </c>
      <c r="T201" s="748"/>
      <c r="U201" s="704">
        <v>0</v>
      </c>
    </row>
    <row r="202" spans="1:21" ht="14.4" customHeight="1" x14ac:dyDescent="0.3">
      <c r="A202" s="664">
        <v>50</v>
      </c>
      <c r="B202" s="665" t="s">
        <v>549</v>
      </c>
      <c r="C202" s="665" t="s">
        <v>3182</v>
      </c>
      <c r="D202" s="746" t="s">
        <v>4862</v>
      </c>
      <c r="E202" s="747" t="s">
        <v>3194</v>
      </c>
      <c r="F202" s="665" t="s">
        <v>3179</v>
      </c>
      <c r="G202" s="665" t="s">
        <v>3460</v>
      </c>
      <c r="H202" s="665" t="s">
        <v>550</v>
      </c>
      <c r="I202" s="665" t="s">
        <v>3461</v>
      </c>
      <c r="J202" s="665" t="s">
        <v>3462</v>
      </c>
      <c r="K202" s="665" t="s">
        <v>3463</v>
      </c>
      <c r="L202" s="666">
        <v>31.09</v>
      </c>
      <c r="M202" s="666">
        <v>31.09</v>
      </c>
      <c r="N202" s="665">
        <v>1</v>
      </c>
      <c r="O202" s="748">
        <v>0.5</v>
      </c>
      <c r="P202" s="666">
        <v>31.09</v>
      </c>
      <c r="Q202" s="681">
        <v>1</v>
      </c>
      <c r="R202" s="665">
        <v>1</v>
      </c>
      <c r="S202" s="681">
        <v>1</v>
      </c>
      <c r="T202" s="748">
        <v>0.5</v>
      </c>
      <c r="U202" s="704">
        <v>1</v>
      </c>
    </row>
    <row r="203" spans="1:21" ht="14.4" customHeight="1" x14ac:dyDescent="0.3">
      <c r="A203" s="664">
        <v>50</v>
      </c>
      <c r="B203" s="665" t="s">
        <v>549</v>
      </c>
      <c r="C203" s="665" t="s">
        <v>3182</v>
      </c>
      <c r="D203" s="746" t="s">
        <v>4862</v>
      </c>
      <c r="E203" s="747" t="s">
        <v>3194</v>
      </c>
      <c r="F203" s="665" t="s">
        <v>3179</v>
      </c>
      <c r="G203" s="665" t="s">
        <v>3464</v>
      </c>
      <c r="H203" s="665" t="s">
        <v>550</v>
      </c>
      <c r="I203" s="665" t="s">
        <v>3465</v>
      </c>
      <c r="J203" s="665" t="s">
        <v>3410</v>
      </c>
      <c r="K203" s="665"/>
      <c r="L203" s="666">
        <v>0</v>
      </c>
      <c r="M203" s="666">
        <v>0</v>
      </c>
      <c r="N203" s="665">
        <v>1</v>
      </c>
      <c r="O203" s="748">
        <v>0.5</v>
      </c>
      <c r="P203" s="666"/>
      <c r="Q203" s="681"/>
      <c r="R203" s="665"/>
      <c r="S203" s="681">
        <v>0</v>
      </c>
      <c r="T203" s="748"/>
      <c r="U203" s="704">
        <v>0</v>
      </c>
    </row>
    <row r="204" spans="1:21" ht="14.4" customHeight="1" x14ac:dyDescent="0.3">
      <c r="A204" s="664">
        <v>50</v>
      </c>
      <c r="B204" s="665" t="s">
        <v>549</v>
      </c>
      <c r="C204" s="665" t="s">
        <v>3182</v>
      </c>
      <c r="D204" s="746" t="s">
        <v>4862</v>
      </c>
      <c r="E204" s="747" t="s">
        <v>3194</v>
      </c>
      <c r="F204" s="665" t="s">
        <v>3179</v>
      </c>
      <c r="G204" s="665" t="s">
        <v>3466</v>
      </c>
      <c r="H204" s="665" t="s">
        <v>550</v>
      </c>
      <c r="I204" s="665" t="s">
        <v>3467</v>
      </c>
      <c r="J204" s="665" t="s">
        <v>3468</v>
      </c>
      <c r="K204" s="665" t="s">
        <v>3469</v>
      </c>
      <c r="L204" s="666">
        <v>0</v>
      </c>
      <c r="M204" s="666">
        <v>0</v>
      </c>
      <c r="N204" s="665">
        <v>1</v>
      </c>
      <c r="O204" s="748">
        <v>0.5</v>
      </c>
      <c r="P204" s="666"/>
      <c r="Q204" s="681"/>
      <c r="R204" s="665"/>
      <c r="S204" s="681">
        <v>0</v>
      </c>
      <c r="T204" s="748"/>
      <c r="U204" s="704">
        <v>0</v>
      </c>
    </row>
    <row r="205" spans="1:21" ht="14.4" customHeight="1" x14ac:dyDescent="0.3">
      <c r="A205" s="664">
        <v>50</v>
      </c>
      <c r="B205" s="665" t="s">
        <v>549</v>
      </c>
      <c r="C205" s="665" t="s">
        <v>3182</v>
      </c>
      <c r="D205" s="746" t="s">
        <v>4862</v>
      </c>
      <c r="E205" s="747" t="s">
        <v>3194</v>
      </c>
      <c r="F205" s="665" t="s">
        <v>3179</v>
      </c>
      <c r="G205" s="665" t="s">
        <v>3224</v>
      </c>
      <c r="H205" s="665" t="s">
        <v>550</v>
      </c>
      <c r="I205" s="665" t="s">
        <v>3470</v>
      </c>
      <c r="J205" s="665" t="s">
        <v>3471</v>
      </c>
      <c r="K205" s="665" t="s">
        <v>2957</v>
      </c>
      <c r="L205" s="666">
        <v>8.7899999999999991</v>
      </c>
      <c r="M205" s="666">
        <v>8.7899999999999991</v>
      </c>
      <c r="N205" s="665">
        <v>1</v>
      </c>
      <c r="O205" s="748">
        <v>0.5</v>
      </c>
      <c r="P205" s="666"/>
      <c r="Q205" s="681">
        <v>0</v>
      </c>
      <c r="R205" s="665"/>
      <c r="S205" s="681">
        <v>0</v>
      </c>
      <c r="T205" s="748"/>
      <c r="U205" s="704">
        <v>0</v>
      </c>
    </row>
    <row r="206" spans="1:21" ht="14.4" customHeight="1" x14ac:dyDescent="0.3">
      <c r="A206" s="664">
        <v>50</v>
      </c>
      <c r="B206" s="665" t="s">
        <v>549</v>
      </c>
      <c r="C206" s="665" t="s">
        <v>3182</v>
      </c>
      <c r="D206" s="746" t="s">
        <v>4862</v>
      </c>
      <c r="E206" s="747" t="s">
        <v>3194</v>
      </c>
      <c r="F206" s="665" t="s">
        <v>3179</v>
      </c>
      <c r="G206" s="665" t="s">
        <v>3224</v>
      </c>
      <c r="H206" s="665" t="s">
        <v>550</v>
      </c>
      <c r="I206" s="665" t="s">
        <v>3472</v>
      </c>
      <c r="J206" s="665" t="s">
        <v>3473</v>
      </c>
      <c r="K206" s="665" t="s">
        <v>3474</v>
      </c>
      <c r="L206" s="666">
        <v>0</v>
      </c>
      <c r="M206" s="666">
        <v>0</v>
      </c>
      <c r="N206" s="665">
        <v>1</v>
      </c>
      <c r="O206" s="748">
        <v>0.5</v>
      </c>
      <c r="P206" s="666"/>
      <c r="Q206" s="681"/>
      <c r="R206" s="665"/>
      <c r="S206" s="681">
        <v>0</v>
      </c>
      <c r="T206" s="748"/>
      <c r="U206" s="704">
        <v>0</v>
      </c>
    </row>
    <row r="207" spans="1:21" ht="14.4" customHeight="1" x14ac:dyDescent="0.3">
      <c r="A207" s="664">
        <v>50</v>
      </c>
      <c r="B207" s="665" t="s">
        <v>549</v>
      </c>
      <c r="C207" s="665" t="s">
        <v>3182</v>
      </c>
      <c r="D207" s="746" t="s">
        <v>4862</v>
      </c>
      <c r="E207" s="747" t="s">
        <v>3194</v>
      </c>
      <c r="F207" s="665" t="s">
        <v>3179</v>
      </c>
      <c r="G207" s="665" t="s">
        <v>3475</v>
      </c>
      <c r="H207" s="665" t="s">
        <v>550</v>
      </c>
      <c r="I207" s="665" t="s">
        <v>2058</v>
      </c>
      <c r="J207" s="665" t="s">
        <v>3476</v>
      </c>
      <c r="K207" s="665" t="s">
        <v>3477</v>
      </c>
      <c r="L207" s="666">
        <v>132.97999999999999</v>
      </c>
      <c r="M207" s="666">
        <v>132.97999999999999</v>
      </c>
      <c r="N207" s="665">
        <v>1</v>
      </c>
      <c r="O207" s="748">
        <v>0.5</v>
      </c>
      <c r="P207" s="666">
        <v>132.97999999999999</v>
      </c>
      <c r="Q207" s="681">
        <v>1</v>
      </c>
      <c r="R207" s="665">
        <v>1</v>
      </c>
      <c r="S207" s="681">
        <v>1</v>
      </c>
      <c r="T207" s="748">
        <v>0.5</v>
      </c>
      <c r="U207" s="704">
        <v>1</v>
      </c>
    </row>
    <row r="208" spans="1:21" ht="14.4" customHeight="1" x14ac:dyDescent="0.3">
      <c r="A208" s="664">
        <v>50</v>
      </c>
      <c r="B208" s="665" t="s">
        <v>549</v>
      </c>
      <c r="C208" s="665" t="s">
        <v>3182</v>
      </c>
      <c r="D208" s="746" t="s">
        <v>4862</v>
      </c>
      <c r="E208" s="747" t="s">
        <v>3194</v>
      </c>
      <c r="F208" s="665" t="s">
        <v>3179</v>
      </c>
      <c r="G208" s="665" t="s">
        <v>3227</v>
      </c>
      <c r="H208" s="665" t="s">
        <v>1650</v>
      </c>
      <c r="I208" s="665" t="s">
        <v>1914</v>
      </c>
      <c r="J208" s="665" t="s">
        <v>2935</v>
      </c>
      <c r="K208" s="665" t="s">
        <v>2936</v>
      </c>
      <c r="L208" s="666">
        <v>93.43</v>
      </c>
      <c r="M208" s="666">
        <v>1588.3100000000006</v>
      </c>
      <c r="N208" s="665">
        <v>17</v>
      </c>
      <c r="O208" s="748">
        <v>7.5</v>
      </c>
      <c r="P208" s="666"/>
      <c r="Q208" s="681">
        <v>0</v>
      </c>
      <c r="R208" s="665"/>
      <c r="S208" s="681">
        <v>0</v>
      </c>
      <c r="T208" s="748"/>
      <c r="U208" s="704">
        <v>0</v>
      </c>
    </row>
    <row r="209" spans="1:21" ht="14.4" customHeight="1" x14ac:dyDescent="0.3">
      <c r="A209" s="664">
        <v>50</v>
      </c>
      <c r="B209" s="665" t="s">
        <v>549</v>
      </c>
      <c r="C209" s="665" t="s">
        <v>3182</v>
      </c>
      <c r="D209" s="746" t="s">
        <v>4862</v>
      </c>
      <c r="E209" s="747" t="s">
        <v>3194</v>
      </c>
      <c r="F209" s="665" t="s">
        <v>3179</v>
      </c>
      <c r="G209" s="665" t="s">
        <v>3227</v>
      </c>
      <c r="H209" s="665" t="s">
        <v>1650</v>
      </c>
      <c r="I209" s="665" t="s">
        <v>1935</v>
      </c>
      <c r="J209" s="665" t="s">
        <v>2935</v>
      </c>
      <c r="K209" s="665" t="s">
        <v>2937</v>
      </c>
      <c r="L209" s="666">
        <v>186.87</v>
      </c>
      <c r="M209" s="666">
        <v>373.74</v>
      </c>
      <c r="N209" s="665">
        <v>2</v>
      </c>
      <c r="O209" s="748">
        <v>1.5</v>
      </c>
      <c r="P209" s="666"/>
      <c r="Q209" s="681">
        <v>0</v>
      </c>
      <c r="R209" s="665"/>
      <c r="S209" s="681">
        <v>0</v>
      </c>
      <c r="T209" s="748"/>
      <c r="U209" s="704">
        <v>0</v>
      </c>
    </row>
    <row r="210" spans="1:21" ht="14.4" customHeight="1" x14ac:dyDescent="0.3">
      <c r="A210" s="664">
        <v>50</v>
      </c>
      <c r="B210" s="665" t="s">
        <v>549</v>
      </c>
      <c r="C210" s="665" t="s">
        <v>3182</v>
      </c>
      <c r="D210" s="746" t="s">
        <v>4862</v>
      </c>
      <c r="E210" s="747" t="s">
        <v>3194</v>
      </c>
      <c r="F210" s="665" t="s">
        <v>3179</v>
      </c>
      <c r="G210" s="665" t="s">
        <v>3227</v>
      </c>
      <c r="H210" s="665" t="s">
        <v>550</v>
      </c>
      <c r="I210" s="665" t="s">
        <v>3478</v>
      </c>
      <c r="J210" s="665" t="s">
        <v>3479</v>
      </c>
      <c r="K210" s="665" t="s">
        <v>3480</v>
      </c>
      <c r="L210" s="666">
        <v>0</v>
      </c>
      <c r="M210" s="666">
        <v>0</v>
      </c>
      <c r="N210" s="665">
        <v>1</v>
      </c>
      <c r="O210" s="748">
        <v>0.5</v>
      </c>
      <c r="P210" s="666"/>
      <c r="Q210" s="681"/>
      <c r="R210" s="665"/>
      <c r="S210" s="681">
        <v>0</v>
      </c>
      <c r="T210" s="748"/>
      <c r="U210" s="704">
        <v>0</v>
      </c>
    </row>
    <row r="211" spans="1:21" ht="14.4" customHeight="1" x14ac:dyDescent="0.3">
      <c r="A211" s="664">
        <v>50</v>
      </c>
      <c r="B211" s="665" t="s">
        <v>549</v>
      </c>
      <c r="C211" s="665" t="s">
        <v>3182</v>
      </c>
      <c r="D211" s="746" t="s">
        <v>4862</v>
      </c>
      <c r="E211" s="747" t="s">
        <v>3194</v>
      </c>
      <c r="F211" s="665" t="s">
        <v>3179</v>
      </c>
      <c r="G211" s="665" t="s">
        <v>3228</v>
      </c>
      <c r="H211" s="665" t="s">
        <v>550</v>
      </c>
      <c r="I211" s="665" t="s">
        <v>3229</v>
      </c>
      <c r="J211" s="665" t="s">
        <v>3230</v>
      </c>
      <c r="K211" s="665" t="s">
        <v>3231</v>
      </c>
      <c r="L211" s="666">
        <v>0</v>
      </c>
      <c r="M211" s="666">
        <v>0</v>
      </c>
      <c r="N211" s="665">
        <v>27</v>
      </c>
      <c r="O211" s="748">
        <v>12</v>
      </c>
      <c r="P211" s="666">
        <v>0</v>
      </c>
      <c r="Q211" s="681"/>
      <c r="R211" s="665">
        <v>3</v>
      </c>
      <c r="S211" s="681">
        <v>0.1111111111111111</v>
      </c>
      <c r="T211" s="748">
        <v>1</v>
      </c>
      <c r="U211" s="704">
        <v>8.3333333333333329E-2</v>
      </c>
    </row>
    <row r="212" spans="1:21" ht="14.4" customHeight="1" x14ac:dyDescent="0.3">
      <c r="A212" s="664">
        <v>50</v>
      </c>
      <c r="B212" s="665" t="s">
        <v>549</v>
      </c>
      <c r="C212" s="665" t="s">
        <v>3182</v>
      </c>
      <c r="D212" s="746" t="s">
        <v>4862</v>
      </c>
      <c r="E212" s="747" t="s">
        <v>3194</v>
      </c>
      <c r="F212" s="665" t="s">
        <v>3179</v>
      </c>
      <c r="G212" s="665" t="s">
        <v>3228</v>
      </c>
      <c r="H212" s="665" t="s">
        <v>550</v>
      </c>
      <c r="I212" s="665" t="s">
        <v>1032</v>
      </c>
      <c r="J212" s="665" t="s">
        <v>1023</v>
      </c>
      <c r="K212" s="665" t="s">
        <v>3288</v>
      </c>
      <c r="L212" s="666">
        <v>26.37</v>
      </c>
      <c r="M212" s="666">
        <v>131.85</v>
      </c>
      <c r="N212" s="665">
        <v>5</v>
      </c>
      <c r="O212" s="748">
        <v>2.5</v>
      </c>
      <c r="P212" s="666"/>
      <c r="Q212" s="681">
        <v>0</v>
      </c>
      <c r="R212" s="665"/>
      <c r="S212" s="681">
        <v>0</v>
      </c>
      <c r="T212" s="748"/>
      <c r="U212" s="704">
        <v>0</v>
      </c>
    </row>
    <row r="213" spans="1:21" ht="14.4" customHeight="1" x14ac:dyDescent="0.3">
      <c r="A213" s="664">
        <v>50</v>
      </c>
      <c r="B213" s="665" t="s">
        <v>549</v>
      </c>
      <c r="C213" s="665" t="s">
        <v>3182</v>
      </c>
      <c r="D213" s="746" t="s">
        <v>4862</v>
      </c>
      <c r="E213" s="747" t="s">
        <v>3194</v>
      </c>
      <c r="F213" s="665" t="s">
        <v>3179</v>
      </c>
      <c r="G213" s="665" t="s">
        <v>3228</v>
      </c>
      <c r="H213" s="665" t="s">
        <v>550</v>
      </c>
      <c r="I213" s="665" t="s">
        <v>1032</v>
      </c>
      <c r="J213" s="665" t="s">
        <v>1023</v>
      </c>
      <c r="K213" s="665" t="s">
        <v>3288</v>
      </c>
      <c r="L213" s="666">
        <v>29.31</v>
      </c>
      <c r="M213" s="666">
        <v>29.31</v>
      </c>
      <c r="N213" s="665">
        <v>1</v>
      </c>
      <c r="O213" s="748">
        <v>0.5</v>
      </c>
      <c r="P213" s="666"/>
      <c r="Q213" s="681">
        <v>0</v>
      </c>
      <c r="R213" s="665"/>
      <c r="S213" s="681">
        <v>0</v>
      </c>
      <c r="T213" s="748"/>
      <c r="U213" s="704">
        <v>0</v>
      </c>
    </row>
    <row r="214" spans="1:21" ht="14.4" customHeight="1" x14ac:dyDescent="0.3">
      <c r="A214" s="664">
        <v>50</v>
      </c>
      <c r="B214" s="665" t="s">
        <v>549</v>
      </c>
      <c r="C214" s="665" t="s">
        <v>3182</v>
      </c>
      <c r="D214" s="746" t="s">
        <v>4862</v>
      </c>
      <c r="E214" s="747" t="s">
        <v>3194</v>
      </c>
      <c r="F214" s="665" t="s">
        <v>3179</v>
      </c>
      <c r="G214" s="665" t="s">
        <v>3228</v>
      </c>
      <c r="H214" s="665" t="s">
        <v>550</v>
      </c>
      <c r="I214" s="665" t="s">
        <v>3352</v>
      </c>
      <c r="J214" s="665" t="s">
        <v>1023</v>
      </c>
      <c r="K214" s="665" t="s">
        <v>3353</v>
      </c>
      <c r="L214" s="666">
        <v>10.55</v>
      </c>
      <c r="M214" s="666">
        <v>21.1</v>
      </c>
      <c r="N214" s="665">
        <v>2</v>
      </c>
      <c r="O214" s="748">
        <v>1</v>
      </c>
      <c r="P214" s="666"/>
      <c r="Q214" s="681">
        <v>0</v>
      </c>
      <c r="R214" s="665"/>
      <c r="S214" s="681">
        <v>0</v>
      </c>
      <c r="T214" s="748"/>
      <c r="U214" s="704">
        <v>0</v>
      </c>
    </row>
    <row r="215" spans="1:21" ht="14.4" customHeight="1" x14ac:dyDescent="0.3">
      <c r="A215" s="664">
        <v>50</v>
      </c>
      <c r="B215" s="665" t="s">
        <v>549</v>
      </c>
      <c r="C215" s="665" t="s">
        <v>3182</v>
      </c>
      <c r="D215" s="746" t="s">
        <v>4862</v>
      </c>
      <c r="E215" s="747" t="s">
        <v>3194</v>
      </c>
      <c r="F215" s="665" t="s">
        <v>3179</v>
      </c>
      <c r="G215" s="665" t="s">
        <v>3228</v>
      </c>
      <c r="H215" s="665" t="s">
        <v>550</v>
      </c>
      <c r="I215" s="665" t="s">
        <v>3481</v>
      </c>
      <c r="J215" s="665" t="s">
        <v>3482</v>
      </c>
      <c r="K215" s="665" t="s">
        <v>3483</v>
      </c>
      <c r="L215" s="666">
        <v>0</v>
      </c>
      <c r="M215" s="666">
        <v>0</v>
      </c>
      <c r="N215" s="665">
        <v>3</v>
      </c>
      <c r="O215" s="748">
        <v>1.5</v>
      </c>
      <c r="P215" s="666"/>
      <c r="Q215" s="681"/>
      <c r="R215" s="665"/>
      <c r="S215" s="681">
        <v>0</v>
      </c>
      <c r="T215" s="748"/>
      <c r="U215" s="704">
        <v>0</v>
      </c>
    </row>
    <row r="216" spans="1:21" ht="14.4" customHeight="1" x14ac:dyDescent="0.3">
      <c r="A216" s="664">
        <v>50</v>
      </c>
      <c r="B216" s="665" t="s">
        <v>549</v>
      </c>
      <c r="C216" s="665" t="s">
        <v>3182</v>
      </c>
      <c r="D216" s="746" t="s">
        <v>4862</v>
      </c>
      <c r="E216" s="747" t="s">
        <v>3194</v>
      </c>
      <c r="F216" s="665" t="s">
        <v>3179</v>
      </c>
      <c r="G216" s="665" t="s">
        <v>3228</v>
      </c>
      <c r="H216" s="665" t="s">
        <v>550</v>
      </c>
      <c r="I216" s="665" t="s">
        <v>3484</v>
      </c>
      <c r="J216" s="665" t="s">
        <v>3485</v>
      </c>
      <c r="K216" s="665" t="s">
        <v>3486</v>
      </c>
      <c r="L216" s="666">
        <v>0</v>
      </c>
      <c r="M216" s="666">
        <v>0</v>
      </c>
      <c r="N216" s="665">
        <v>1</v>
      </c>
      <c r="O216" s="748">
        <v>0.5</v>
      </c>
      <c r="P216" s="666"/>
      <c r="Q216" s="681"/>
      <c r="R216" s="665"/>
      <c r="S216" s="681">
        <v>0</v>
      </c>
      <c r="T216" s="748"/>
      <c r="U216" s="704">
        <v>0</v>
      </c>
    </row>
    <row r="217" spans="1:21" ht="14.4" customHeight="1" x14ac:dyDescent="0.3">
      <c r="A217" s="664">
        <v>50</v>
      </c>
      <c r="B217" s="665" t="s">
        <v>549</v>
      </c>
      <c r="C217" s="665" t="s">
        <v>3182</v>
      </c>
      <c r="D217" s="746" t="s">
        <v>4862</v>
      </c>
      <c r="E217" s="747" t="s">
        <v>3194</v>
      </c>
      <c r="F217" s="665" t="s">
        <v>3179</v>
      </c>
      <c r="G217" s="665" t="s">
        <v>3487</v>
      </c>
      <c r="H217" s="665" t="s">
        <v>1650</v>
      </c>
      <c r="I217" s="665" t="s">
        <v>1680</v>
      </c>
      <c r="J217" s="665" t="s">
        <v>1681</v>
      </c>
      <c r="K217" s="665" t="s">
        <v>2902</v>
      </c>
      <c r="L217" s="666">
        <v>57.64</v>
      </c>
      <c r="M217" s="666">
        <v>57.64</v>
      </c>
      <c r="N217" s="665">
        <v>1</v>
      </c>
      <c r="O217" s="748">
        <v>0.5</v>
      </c>
      <c r="P217" s="666"/>
      <c r="Q217" s="681">
        <v>0</v>
      </c>
      <c r="R217" s="665"/>
      <c r="S217" s="681">
        <v>0</v>
      </c>
      <c r="T217" s="748"/>
      <c r="U217" s="704">
        <v>0</v>
      </c>
    </row>
    <row r="218" spans="1:21" ht="14.4" customHeight="1" x14ac:dyDescent="0.3">
      <c r="A218" s="664">
        <v>50</v>
      </c>
      <c r="B218" s="665" t="s">
        <v>549</v>
      </c>
      <c r="C218" s="665" t="s">
        <v>3182</v>
      </c>
      <c r="D218" s="746" t="s">
        <v>4862</v>
      </c>
      <c r="E218" s="747" t="s">
        <v>3194</v>
      </c>
      <c r="F218" s="665" t="s">
        <v>3179</v>
      </c>
      <c r="G218" s="665" t="s">
        <v>3488</v>
      </c>
      <c r="H218" s="665" t="s">
        <v>550</v>
      </c>
      <c r="I218" s="665" t="s">
        <v>3489</v>
      </c>
      <c r="J218" s="665" t="s">
        <v>3490</v>
      </c>
      <c r="K218" s="665" t="s">
        <v>3491</v>
      </c>
      <c r="L218" s="666">
        <v>0</v>
      </c>
      <c r="M218" s="666">
        <v>0</v>
      </c>
      <c r="N218" s="665">
        <v>1</v>
      </c>
      <c r="O218" s="748">
        <v>0.5</v>
      </c>
      <c r="P218" s="666"/>
      <c r="Q218" s="681"/>
      <c r="R218" s="665"/>
      <c r="S218" s="681">
        <v>0</v>
      </c>
      <c r="T218" s="748"/>
      <c r="U218" s="704">
        <v>0</v>
      </c>
    </row>
    <row r="219" spans="1:21" ht="14.4" customHeight="1" x14ac:dyDescent="0.3">
      <c r="A219" s="664">
        <v>50</v>
      </c>
      <c r="B219" s="665" t="s">
        <v>549</v>
      </c>
      <c r="C219" s="665" t="s">
        <v>3182</v>
      </c>
      <c r="D219" s="746" t="s">
        <v>4862</v>
      </c>
      <c r="E219" s="747" t="s">
        <v>3194</v>
      </c>
      <c r="F219" s="665" t="s">
        <v>3179</v>
      </c>
      <c r="G219" s="665" t="s">
        <v>3492</v>
      </c>
      <c r="H219" s="665" t="s">
        <v>1650</v>
      </c>
      <c r="I219" s="665" t="s">
        <v>2594</v>
      </c>
      <c r="J219" s="665" t="s">
        <v>2595</v>
      </c>
      <c r="K219" s="665" t="s">
        <v>3142</v>
      </c>
      <c r="L219" s="666">
        <v>59.27</v>
      </c>
      <c r="M219" s="666">
        <v>118.54</v>
      </c>
      <c r="N219" s="665">
        <v>2</v>
      </c>
      <c r="O219" s="748">
        <v>1</v>
      </c>
      <c r="P219" s="666"/>
      <c r="Q219" s="681">
        <v>0</v>
      </c>
      <c r="R219" s="665"/>
      <c r="S219" s="681">
        <v>0</v>
      </c>
      <c r="T219" s="748"/>
      <c r="U219" s="704">
        <v>0</v>
      </c>
    </row>
    <row r="220" spans="1:21" ht="14.4" customHeight="1" x14ac:dyDescent="0.3">
      <c r="A220" s="664">
        <v>50</v>
      </c>
      <c r="B220" s="665" t="s">
        <v>549</v>
      </c>
      <c r="C220" s="665" t="s">
        <v>3182</v>
      </c>
      <c r="D220" s="746" t="s">
        <v>4862</v>
      </c>
      <c r="E220" s="747" t="s">
        <v>3194</v>
      </c>
      <c r="F220" s="665" t="s">
        <v>3179</v>
      </c>
      <c r="G220" s="665" t="s">
        <v>3492</v>
      </c>
      <c r="H220" s="665" t="s">
        <v>1650</v>
      </c>
      <c r="I220" s="665" t="s">
        <v>1955</v>
      </c>
      <c r="J220" s="665" t="s">
        <v>1956</v>
      </c>
      <c r="K220" s="665" t="s">
        <v>3013</v>
      </c>
      <c r="L220" s="666">
        <v>79.03</v>
      </c>
      <c r="M220" s="666">
        <v>79.03</v>
      </c>
      <c r="N220" s="665">
        <v>1</v>
      </c>
      <c r="O220" s="748">
        <v>0.5</v>
      </c>
      <c r="P220" s="666"/>
      <c r="Q220" s="681">
        <v>0</v>
      </c>
      <c r="R220" s="665"/>
      <c r="S220" s="681">
        <v>0</v>
      </c>
      <c r="T220" s="748"/>
      <c r="U220" s="704">
        <v>0</v>
      </c>
    </row>
    <row r="221" spans="1:21" ht="14.4" customHeight="1" x14ac:dyDescent="0.3">
      <c r="A221" s="664">
        <v>50</v>
      </c>
      <c r="B221" s="665" t="s">
        <v>549</v>
      </c>
      <c r="C221" s="665" t="s">
        <v>3182</v>
      </c>
      <c r="D221" s="746" t="s">
        <v>4862</v>
      </c>
      <c r="E221" s="747" t="s">
        <v>3194</v>
      </c>
      <c r="F221" s="665" t="s">
        <v>3179</v>
      </c>
      <c r="G221" s="665" t="s">
        <v>3492</v>
      </c>
      <c r="H221" s="665" t="s">
        <v>1650</v>
      </c>
      <c r="I221" s="665" t="s">
        <v>3493</v>
      </c>
      <c r="J221" s="665" t="s">
        <v>3011</v>
      </c>
      <c r="K221" s="665" t="s">
        <v>3494</v>
      </c>
      <c r="L221" s="666">
        <v>59.27</v>
      </c>
      <c r="M221" s="666">
        <v>118.54</v>
      </c>
      <c r="N221" s="665">
        <v>2</v>
      </c>
      <c r="O221" s="748">
        <v>0.5</v>
      </c>
      <c r="P221" s="666"/>
      <c r="Q221" s="681">
        <v>0</v>
      </c>
      <c r="R221" s="665"/>
      <c r="S221" s="681">
        <v>0</v>
      </c>
      <c r="T221" s="748"/>
      <c r="U221" s="704">
        <v>0</v>
      </c>
    </row>
    <row r="222" spans="1:21" ht="14.4" customHeight="1" x14ac:dyDescent="0.3">
      <c r="A222" s="664">
        <v>50</v>
      </c>
      <c r="B222" s="665" t="s">
        <v>549</v>
      </c>
      <c r="C222" s="665" t="s">
        <v>3182</v>
      </c>
      <c r="D222" s="746" t="s">
        <v>4862</v>
      </c>
      <c r="E222" s="747" t="s">
        <v>3194</v>
      </c>
      <c r="F222" s="665" t="s">
        <v>3179</v>
      </c>
      <c r="G222" s="665" t="s">
        <v>3492</v>
      </c>
      <c r="H222" s="665" t="s">
        <v>1650</v>
      </c>
      <c r="I222" s="665" t="s">
        <v>3495</v>
      </c>
      <c r="J222" s="665" t="s">
        <v>1956</v>
      </c>
      <c r="K222" s="665" t="s">
        <v>3496</v>
      </c>
      <c r="L222" s="666">
        <v>79.03</v>
      </c>
      <c r="M222" s="666">
        <v>79.03</v>
      </c>
      <c r="N222" s="665">
        <v>1</v>
      </c>
      <c r="O222" s="748">
        <v>0.5</v>
      </c>
      <c r="P222" s="666"/>
      <c r="Q222" s="681">
        <v>0</v>
      </c>
      <c r="R222" s="665"/>
      <c r="S222" s="681">
        <v>0</v>
      </c>
      <c r="T222" s="748"/>
      <c r="U222" s="704">
        <v>0</v>
      </c>
    </row>
    <row r="223" spans="1:21" ht="14.4" customHeight="1" x14ac:dyDescent="0.3">
      <c r="A223" s="664">
        <v>50</v>
      </c>
      <c r="B223" s="665" t="s">
        <v>549</v>
      </c>
      <c r="C223" s="665" t="s">
        <v>3182</v>
      </c>
      <c r="D223" s="746" t="s">
        <v>4862</v>
      </c>
      <c r="E223" s="747" t="s">
        <v>3194</v>
      </c>
      <c r="F223" s="665" t="s">
        <v>3179</v>
      </c>
      <c r="G223" s="665" t="s">
        <v>3492</v>
      </c>
      <c r="H223" s="665" t="s">
        <v>1650</v>
      </c>
      <c r="I223" s="665" t="s">
        <v>3497</v>
      </c>
      <c r="J223" s="665" t="s">
        <v>3011</v>
      </c>
      <c r="K223" s="665" t="s">
        <v>3498</v>
      </c>
      <c r="L223" s="666">
        <v>0</v>
      </c>
      <c r="M223" s="666">
        <v>0</v>
      </c>
      <c r="N223" s="665">
        <v>2</v>
      </c>
      <c r="O223" s="748">
        <v>1</v>
      </c>
      <c r="P223" s="666"/>
      <c r="Q223" s="681"/>
      <c r="R223" s="665"/>
      <c r="S223" s="681">
        <v>0</v>
      </c>
      <c r="T223" s="748"/>
      <c r="U223" s="704">
        <v>0</v>
      </c>
    </row>
    <row r="224" spans="1:21" ht="14.4" customHeight="1" x14ac:dyDescent="0.3">
      <c r="A224" s="664">
        <v>50</v>
      </c>
      <c r="B224" s="665" t="s">
        <v>549</v>
      </c>
      <c r="C224" s="665" t="s">
        <v>3182</v>
      </c>
      <c r="D224" s="746" t="s">
        <v>4862</v>
      </c>
      <c r="E224" s="747" t="s">
        <v>3194</v>
      </c>
      <c r="F224" s="665" t="s">
        <v>3179</v>
      </c>
      <c r="G224" s="665" t="s">
        <v>3492</v>
      </c>
      <c r="H224" s="665" t="s">
        <v>550</v>
      </c>
      <c r="I224" s="665" t="s">
        <v>3499</v>
      </c>
      <c r="J224" s="665" t="s">
        <v>3011</v>
      </c>
      <c r="K224" s="665" t="s">
        <v>3500</v>
      </c>
      <c r="L224" s="666">
        <v>79.03</v>
      </c>
      <c r="M224" s="666">
        <v>237.09</v>
      </c>
      <c r="N224" s="665">
        <v>3</v>
      </c>
      <c r="O224" s="748">
        <v>1</v>
      </c>
      <c r="P224" s="666"/>
      <c r="Q224" s="681">
        <v>0</v>
      </c>
      <c r="R224" s="665"/>
      <c r="S224" s="681">
        <v>0</v>
      </c>
      <c r="T224" s="748"/>
      <c r="U224" s="704">
        <v>0</v>
      </c>
    </row>
    <row r="225" spans="1:21" ht="14.4" customHeight="1" x14ac:dyDescent="0.3">
      <c r="A225" s="664">
        <v>50</v>
      </c>
      <c r="B225" s="665" t="s">
        <v>549</v>
      </c>
      <c r="C225" s="665" t="s">
        <v>3182</v>
      </c>
      <c r="D225" s="746" t="s">
        <v>4862</v>
      </c>
      <c r="E225" s="747" t="s">
        <v>3194</v>
      </c>
      <c r="F225" s="665" t="s">
        <v>3179</v>
      </c>
      <c r="G225" s="665" t="s">
        <v>3501</v>
      </c>
      <c r="H225" s="665" t="s">
        <v>550</v>
      </c>
      <c r="I225" s="665" t="s">
        <v>3502</v>
      </c>
      <c r="J225" s="665" t="s">
        <v>3503</v>
      </c>
      <c r="K225" s="665" t="s">
        <v>3504</v>
      </c>
      <c r="L225" s="666">
        <v>0</v>
      </c>
      <c r="M225" s="666">
        <v>0</v>
      </c>
      <c r="N225" s="665">
        <v>1</v>
      </c>
      <c r="O225" s="748">
        <v>0.5</v>
      </c>
      <c r="P225" s="666"/>
      <c r="Q225" s="681"/>
      <c r="R225" s="665"/>
      <c r="S225" s="681">
        <v>0</v>
      </c>
      <c r="T225" s="748"/>
      <c r="U225" s="704">
        <v>0</v>
      </c>
    </row>
    <row r="226" spans="1:21" ht="14.4" customHeight="1" x14ac:dyDescent="0.3">
      <c r="A226" s="664">
        <v>50</v>
      </c>
      <c r="B226" s="665" t="s">
        <v>549</v>
      </c>
      <c r="C226" s="665" t="s">
        <v>3182</v>
      </c>
      <c r="D226" s="746" t="s">
        <v>4862</v>
      </c>
      <c r="E226" s="747" t="s">
        <v>3194</v>
      </c>
      <c r="F226" s="665" t="s">
        <v>3179</v>
      </c>
      <c r="G226" s="665" t="s">
        <v>3505</v>
      </c>
      <c r="H226" s="665" t="s">
        <v>1650</v>
      </c>
      <c r="I226" s="665" t="s">
        <v>3506</v>
      </c>
      <c r="J226" s="665" t="s">
        <v>1911</v>
      </c>
      <c r="K226" s="665" t="s">
        <v>3507</v>
      </c>
      <c r="L226" s="666">
        <v>54.98</v>
      </c>
      <c r="M226" s="666">
        <v>54.98</v>
      </c>
      <c r="N226" s="665">
        <v>1</v>
      </c>
      <c r="O226" s="748">
        <v>0.5</v>
      </c>
      <c r="P226" s="666"/>
      <c r="Q226" s="681">
        <v>0</v>
      </c>
      <c r="R226" s="665"/>
      <c r="S226" s="681">
        <v>0</v>
      </c>
      <c r="T226" s="748"/>
      <c r="U226" s="704">
        <v>0</v>
      </c>
    </row>
    <row r="227" spans="1:21" ht="14.4" customHeight="1" x14ac:dyDescent="0.3">
      <c r="A227" s="664">
        <v>50</v>
      </c>
      <c r="B227" s="665" t="s">
        <v>549</v>
      </c>
      <c r="C227" s="665" t="s">
        <v>3182</v>
      </c>
      <c r="D227" s="746" t="s">
        <v>4862</v>
      </c>
      <c r="E227" s="747" t="s">
        <v>3194</v>
      </c>
      <c r="F227" s="665" t="s">
        <v>3179</v>
      </c>
      <c r="G227" s="665" t="s">
        <v>3508</v>
      </c>
      <c r="H227" s="665" t="s">
        <v>550</v>
      </c>
      <c r="I227" s="665" t="s">
        <v>3509</v>
      </c>
      <c r="J227" s="665" t="s">
        <v>3510</v>
      </c>
      <c r="K227" s="665" t="s">
        <v>3511</v>
      </c>
      <c r="L227" s="666">
        <v>0</v>
      </c>
      <c r="M227" s="666">
        <v>0</v>
      </c>
      <c r="N227" s="665">
        <v>1</v>
      </c>
      <c r="O227" s="748">
        <v>1</v>
      </c>
      <c r="P227" s="666"/>
      <c r="Q227" s="681"/>
      <c r="R227" s="665"/>
      <c r="S227" s="681">
        <v>0</v>
      </c>
      <c r="T227" s="748"/>
      <c r="U227" s="704">
        <v>0</v>
      </c>
    </row>
    <row r="228" spans="1:21" ht="14.4" customHeight="1" x14ac:dyDescent="0.3">
      <c r="A228" s="664">
        <v>50</v>
      </c>
      <c r="B228" s="665" t="s">
        <v>549</v>
      </c>
      <c r="C228" s="665" t="s">
        <v>3182</v>
      </c>
      <c r="D228" s="746" t="s">
        <v>4862</v>
      </c>
      <c r="E228" s="747" t="s">
        <v>3194</v>
      </c>
      <c r="F228" s="665" t="s">
        <v>3179</v>
      </c>
      <c r="G228" s="665" t="s">
        <v>3508</v>
      </c>
      <c r="H228" s="665" t="s">
        <v>550</v>
      </c>
      <c r="I228" s="665" t="s">
        <v>3512</v>
      </c>
      <c r="J228" s="665" t="s">
        <v>3510</v>
      </c>
      <c r="K228" s="665" t="s">
        <v>3513</v>
      </c>
      <c r="L228" s="666">
        <v>0</v>
      </c>
      <c r="M228" s="666">
        <v>0</v>
      </c>
      <c r="N228" s="665">
        <v>1</v>
      </c>
      <c r="O228" s="748">
        <v>1</v>
      </c>
      <c r="P228" s="666"/>
      <c r="Q228" s="681"/>
      <c r="R228" s="665"/>
      <c r="S228" s="681">
        <v>0</v>
      </c>
      <c r="T228" s="748"/>
      <c r="U228" s="704">
        <v>0</v>
      </c>
    </row>
    <row r="229" spans="1:21" ht="14.4" customHeight="1" x14ac:dyDescent="0.3">
      <c r="A229" s="664">
        <v>50</v>
      </c>
      <c r="B229" s="665" t="s">
        <v>549</v>
      </c>
      <c r="C229" s="665" t="s">
        <v>3182</v>
      </c>
      <c r="D229" s="746" t="s">
        <v>4862</v>
      </c>
      <c r="E229" s="747" t="s">
        <v>3194</v>
      </c>
      <c r="F229" s="665" t="s">
        <v>3179</v>
      </c>
      <c r="G229" s="665" t="s">
        <v>3514</v>
      </c>
      <c r="H229" s="665" t="s">
        <v>550</v>
      </c>
      <c r="I229" s="665" t="s">
        <v>3515</v>
      </c>
      <c r="J229" s="665" t="s">
        <v>3516</v>
      </c>
      <c r="K229" s="665" t="s">
        <v>3432</v>
      </c>
      <c r="L229" s="666">
        <v>43.21</v>
      </c>
      <c r="M229" s="666">
        <v>86.42</v>
      </c>
      <c r="N229" s="665">
        <v>2</v>
      </c>
      <c r="O229" s="748">
        <v>1</v>
      </c>
      <c r="P229" s="666"/>
      <c r="Q229" s="681">
        <v>0</v>
      </c>
      <c r="R229" s="665"/>
      <c r="S229" s="681">
        <v>0</v>
      </c>
      <c r="T229" s="748"/>
      <c r="U229" s="704">
        <v>0</v>
      </c>
    </row>
    <row r="230" spans="1:21" ht="14.4" customHeight="1" x14ac:dyDescent="0.3">
      <c r="A230" s="664">
        <v>50</v>
      </c>
      <c r="B230" s="665" t="s">
        <v>549</v>
      </c>
      <c r="C230" s="665" t="s">
        <v>3182</v>
      </c>
      <c r="D230" s="746" t="s">
        <v>4862</v>
      </c>
      <c r="E230" s="747" t="s">
        <v>3194</v>
      </c>
      <c r="F230" s="665" t="s">
        <v>3179</v>
      </c>
      <c r="G230" s="665" t="s">
        <v>3514</v>
      </c>
      <c r="H230" s="665" t="s">
        <v>550</v>
      </c>
      <c r="I230" s="665" t="s">
        <v>3517</v>
      </c>
      <c r="J230" s="665" t="s">
        <v>3518</v>
      </c>
      <c r="K230" s="665" t="s">
        <v>3519</v>
      </c>
      <c r="L230" s="666">
        <v>0</v>
      </c>
      <c r="M230" s="666">
        <v>0</v>
      </c>
      <c r="N230" s="665">
        <v>1</v>
      </c>
      <c r="O230" s="748">
        <v>1</v>
      </c>
      <c r="P230" s="666"/>
      <c r="Q230" s="681"/>
      <c r="R230" s="665"/>
      <c r="S230" s="681">
        <v>0</v>
      </c>
      <c r="T230" s="748"/>
      <c r="U230" s="704">
        <v>0</v>
      </c>
    </row>
    <row r="231" spans="1:21" ht="14.4" customHeight="1" x14ac:dyDescent="0.3">
      <c r="A231" s="664">
        <v>50</v>
      </c>
      <c r="B231" s="665" t="s">
        <v>549</v>
      </c>
      <c r="C231" s="665" t="s">
        <v>3182</v>
      </c>
      <c r="D231" s="746" t="s">
        <v>4862</v>
      </c>
      <c r="E231" s="747" t="s">
        <v>3194</v>
      </c>
      <c r="F231" s="665" t="s">
        <v>3179</v>
      </c>
      <c r="G231" s="665" t="s">
        <v>3514</v>
      </c>
      <c r="H231" s="665" t="s">
        <v>550</v>
      </c>
      <c r="I231" s="665" t="s">
        <v>3520</v>
      </c>
      <c r="J231" s="665" t="s">
        <v>3521</v>
      </c>
      <c r="K231" s="665" t="s">
        <v>2914</v>
      </c>
      <c r="L231" s="666">
        <v>86.41</v>
      </c>
      <c r="M231" s="666">
        <v>86.41</v>
      </c>
      <c r="N231" s="665">
        <v>1</v>
      </c>
      <c r="O231" s="748">
        <v>0.5</v>
      </c>
      <c r="P231" s="666"/>
      <c r="Q231" s="681">
        <v>0</v>
      </c>
      <c r="R231" s="665"/>
      <c r="S231" s="681">
        <v>0</v>
      </c>
      <c r="T231" s="748"/>
      <c r="U231" s="704">
        <v>0</v>
      </c>
    </row>
    <row r="232" spans="1:21" ht="14.4" customHeight="1" x14ac:dyDescent="0.3">
      <c r="A232" s="664">
        <v>50</v>
      </c>
      <c r="B232" s="665" t="s">
        <v>549</v>
      </c>
      <c r="C232" s="665" t="s">
        <v>3182</v>
      </c>
      <c r="D232" s="746" t="s">
        <v>4862</v>
      </c>
      <c r="E232" s="747" t="s">
        <v>3194</v>
      </c>
      <c r="F232" s="665" t="s">
        <v>3179</v>
      </c>
      <c r="G232" s="665" t="s">
        <v>3514</v>
      </c>
      <c r="H232" s="665" t="s">
        <v>1650</v>
      </c>
      <c r="I232" s="665" t="s">
        <v>1712</v>
      </c>
      <c r="J232" s="665" t="s">
        <v>1713</v>
      </c>
      <c r="K232" s="665" t="s">
        <v>2915</v>
      </c>
      <c r="L232" s="666">
        <v>43.21</v>
      </c>
      <c r="M232" s="666">
        <v>43.21</v>
      </c>
      <c r="N232" s="665">
        <v>1</v>
      </c>
      <c r="O232" s="748">
        <v>0.5</v>
      </c>
      <c r="P232" s="666"/>
      <c r="Q232" s="681">
        <v>0</v>
      </c>
      <c r="R232" s="665"/>
      <c r="S232" s="681">
        <v>0</v>
      </c>
      <c r="T232" s="748"/>
      <c r="U232" s="704">
        <v>0</v>
      </c>
    </row>
    <row r="233" spans="1:21" ht="14.4" customHeight="1" x14ac:dyDescent="0.3">
      <c r="A233" s="664">
        <v>50</v>
      </c>
      <c r="B233" s="665" t="s">
        <v>549</v>
      </c>
      <c r="C233" s="665" t="s">
        <v>3182</v>
      </c>
      <c r="D233" s="746" t="s">
        <v>4862</v>
      </c>
      <c r="E233" s="747" t="s">
        <v>3194</v>
      </c>
      <c r="F233" s="665" t="s">
        <v>3179</v>
      </c>
      <c r="G233" s="665" t="s">
        <v>3514</v>
      </c>
      <c r="H233" s="665" t="s">
        <v>1650</v>
      </c>
      <c r="I233" s="665" t="s">
        <v>1921</v>
      </c>
      <c r="J233" s="665" t="s">
        <v>1922</v>
      </c>
      <c r="K233" s="665" t="s">
        <v>2914</v>
      </c>
      <c r="L233" s="666">
        <v>86.41</v>
      </c>
      <c r="M233" s="666">
        <v>172.82</v>
      </c>
      <c r="N233" s="665">
        <v>2</v>
      </c>
      <c r="O233" s="748">
        <v>1</v>
      </c>
      <c r="P233" s="666"/>
      <c r="Q233" s="681">
        <v>0</v>
      </c>
      <c r="R233" s="665"/>
      <c r="S233" s="681">
        <v>0</v>
      </c>
      <c r="T233" s="748"/>
      <c r="U233" s="704">
        <v>0</v>
      </c>
    </row>
    <row r="234" spans="1:21" ht="14.4" customHeight="1" x14ac:dyDescent="0.3">
      <c r="A234" s="664">
        <v>50</v>
      </c>
      <c r="B234" s="665" t="s">
        <v>549</v>
      </c>
      <c r="C234" s="665" t="s">
        <v>3182</v>
      </c>
      <c r="D234" s="746" t="s">
        <v>4862</v>
      </c>
      <c r="E234" s="747" t="s">
        <v>3194</v>
      </c>
      <c r="F234" s="665" t="s">
        <v>3179</v>
      </c>
      <c r="G234" s="665" t="s">
        <v>3514</v>
      </c>
      <c r="H234" s="665" t="s">
        <v>550</v>
      </c>
      <c r="I234" s="665" t="s">
        <v>3522</v>
      </c>
      <c r="J234" s="665" t="s">
        <v>3523</v>
      </c>
      <c r="K234" s="665" t="s">
        <v>3524</v>
      </c>
      <c r="L234" s="666">
        <v>0</v>
      </c>
      <c r="M234" s="666">
        <v>0</v>
      </c>
      <c r="N234" s="665">
        <v>1</v>
      </c>
      <c r="O234" s="748">
        <v>0.5</v>
      </c>
      <c r="P234" s="666">
        <v>0</v>
      </c>
      <c r="Q234" s="681"/>
      <c r="R234" s="665">
        <v>1</v>
      </c>
      <c r="S234" s="681">
        <v>1</v>
      </c>
      <c r="T234" s="748">
        <v>0.5</v>
      </c>
      <c r="U234" s="704">
        <v>1</v>
      </c>
    </row>
    <row r="235" spans="1:21" ht="14.4" customHeight="1" x14ac:dyDescent="0.3">
      <c r="A235" s="664">
        <v>50</v>
      </c>
      <c r="B235" s="665" t="s">
        <v>549</v>
      </c>
      <c r="C235" s="665" t="s">
        <v>3182</v>
      </c>
      <c r="D235" s="746" t="s">
        <v>4862</v>
      </c>
      <c r="E235" s="747" t="s">
        <v>3194</v>
      </c>
      <c r="F235" s="665" t="s">
        <v>3179</v>
      </c>
      <c r="G235" s="665" t="s">
        <v>3514</v>
      </c>
      <c r="H235" s="665" t="s">
        <v>550</v>
      </c>
      <c r="I235" s="665" t="s">
        <v>3525</v>
      </c>
      <c r="J235" s="665" t="s">
        <v>1922</v>
      </c>
      <c r="K235" s="665" t="s">
        <v>3526</v>
      </c>
      <c r="L235" s="666">
        <v>0</v>
      </c>
      <c r="M235" s="666">
        <v>0</v>
      </c>
      <c r="N235" s="665">
        <v>1</v>
      </c>
      <c r="O235" s="748">
        <v>0.5</v>
      </c>
      <c r="P235" s="666"/>
      <c r="Q235" s="681"/>
      <c r="R235" s="665"/>
      <c r="S235" s="681">
        <v>0</v>
      </c>
      <c r="T235" s="748"/>
      <c r="U235" s="704">
        <v>0</v>
      </c>
    </row>
    <row r="236" spans="1:21" ht="14.4" customHeight="1" x14ac:dyDescent="0.3">
      <c r="A236" s="664">
        <v>50</v>
      </c>
      <c r="B236" s="665" t="s">
        <v>549</v>
      </c>
      <c r="C236" s="665" t="s">
        <v>3182</v>
      </c>
      <c r="D236" s="746" t="s">
        <v>4862</v>
      </c>
      <c r="E236" s="747" t="s">
        <v>3194</v>
      </c>
      <c r="F236" s="665" t="s">
        <v>3179</v>
      </c>
      <c r="G236" s="665" t="s">
        <v>3514</v>
      </c>
      <c r="H236" s="665" t="s">
        <v>550</v>
      </c>
      <c r="I236" s="665" t="s">
        <v>3527</v>
      </c>
      <c r="J236" s="665" t="s">
        <v>3528</v>
      </c>
      <c r="K236" s="665" t="s">
        <v>3529</v>
      </c>
      <c r="L236" s="666">
        <v>0</v>
      </c>
      <c r="M236" s="666">
        <v>0</v>
      </c>
      <c r="N236" s="665">
        <v>1</v>
      </c>
      <c r="O236" s="748">
        <v>0.5</v>
      </c>
      <c r="P236" s="666"/>
      <c r="Q236" s="681"/>
      <c r="R236" s="665"/>
      <c r="S236" s="681">
        <v>0</v>
      </c>
      <c r="T236" s="748"/>
      <c r="U236" s="704">
        <v>0</v>
      </c>
    </row>
    <row r="237" spans="1:21" ht="14.4" customHeight="1" x14ac:dyDescent="0.3">
      <c r="A237" s="664">
        <v>50</v>
      </c>
      <c r="B237" s="665" t="s">
        <v>549</v>
      </c>
      <c r="C237" s="665" t="s">
        <v>3182</v>
      </c>
      <c r="D237" s="746" t="s">
        <v>4862</v>
      </c>
      <c r="E237" s="747" t="s">
        <v>3194</v>
      </c>
      <c r="F237" s="665" t="s">
        <v>3179</v>
      </c>
      <c r="G237" s="665" t="s">
        <v>3530</v>
      </c>
      <c r="H237" s="665" t="s">
        <v>550</v>
      </c>
      <c r="I237" s="665" t="s">
        <v>3531</v>
      </c>
      <c r="J237" s="665" t="s">
        <v>3532</v>
      </c>
      <c r="K237" s="665" t="s">
        <v>3533</v>
      </c>
      <c r="L237" s="666">
        <v>0</v>
      </c>
      <c r="M237" s="666">
        <v>0</v>
      </c>
      <c r="N237" s="665">
        <v>1</v>
      </c>
      <c r="O237" s="748">
        <v>0.5</v>
      </c>
      <c r="P237" s="666"/>
      <c r="Q237" s="681"/>
      <c r="R237" s="665"/>
      <c r="S237" s="681">
        <v>0</v>
      </c>
      <c r="T237" s="748"/>
      <c r="U237" s="704">
        <v>0</v>
      </c>
    </row>
    <row r="238" spans="1:21" ht="14.4" customHeight="1" x14ac:dyDescent="0.3">
      <c r="A238" s="664">
        <v>50</v>
      </c>
      <c r="B238" s="665" t="s">
        <v>549</v>
      </c>
      <c r="C238" s="665" t="s">
        <v>3182</v>
      </c>
      <c r="D238" s="746" t="s">
        <v>4862</v>
      </c>
      <c r="E238" s="747" t="s">
        <v>3194</v>
      </c>
      <c r="F238" s="665" t="s">
        <v>3179</v>
      </c>
      <c r="G238" s="665" t="s">
        <v>3234</v>
      </c>
      <c r="H238" s="665" t="s">
        <v>550</v>
      </c>
      <c r="I238" s="665" t="s">
        <v>796</v>
      </c>
      <c r="J238" s="665" t="s">
        <v>3236</v>
      </c>
      <c r="K238" s="665" t="s">
        <v>3238</v>
      </c>
      <c r="L238" s="666">
        <v>38.04</v>
      </c>
      <c r="M238" s="666">
        <v>38.04</v>
      </c>
      <c r="N238" s="665">
        <v>1</v>
      </c>
      <c r="O238" s="748">
        <v>0.5</v>
      </c>
      <c r="P238" s="666"/>
      <c r="Q238" s="681">
        <v>0</v>
      </c>
      <c r="R238" s="665"/>
      <c r="S238" s="681">
        <v>0</v>
      </c>
      <c r="T238" s="748"/>
      <c r="U238" s="704">
        <v>0</v>
      </c>
    </row>
    <row r="239" spans="1:21" ht="14.4" customHeight="1" x14ac:dyDescent="0.3">
      <c r="A239" s="664">
        <v>50</v>
      </c>
      <c r="B239" s="665" t="s">
        <v>549</v>
      </c>
      <c r="C239" s="665" t="s">
        <v>3182</v>
      </c>
      <c r="D239" s="746" t="s">
        <v>4862</v>
      </c>
      <c r="E239" s="747" t="s">
        <v>3194</v>
      </c>
      <c r="F239" s="665" t="s">
        <v>3179</v>
      </c>
      <c r="G239" s="665" t="s">
        <v>3234</v>
      </c>
      <c r="H239" s="665" t="s">
        <v>550</v>
      </c>
      <c r="I239" s="665" t="s">
        <v>2254</v>
      </c>
      <c r="J239" s="665" t="s">
        <v>3236</v>
      </c>
      <c r="K239" s="665" t="s">
        <v>3239</v>
      </c>
      <c r="L239" s="666">
        <v>10.65</v>
      </c>
      <c r="M239" s="666">
        <v>53.25</v>
      </c>
      <c r="N239" s="665">
        <v>5</v>
      </c>
      <c r="O239" s="748">
        <v>1.5</v>
      </c>
      <c r="P239" s="666">
        <v>10.65</v>
      </c>
      <c r="Q239" s="681">
        <v>0.2</v>
      </c>
      <c r="R239" s="665">
        <v>1</v>
      </c>
      <c r="S239" s="681">
        <v>0.2</v>
      </c>
      <c r="T239" s="748">
        <v>0.5</v>
      </c>
      <c r="U239" s="704">
        <v>0.33333333333333331</v>
      </c>
    </row>
    <row r="240" spans="1:21" ht="14.4" customHeight="1" x14ac:dyDescent="0.3">
      <c r="A240" s="664">
        <v>50</v>
      </c>
      <c r="B240" s="665" t="s">
        <v>549</v>
      </c>
      <c r="C240" s="665" t="s">
        <v>3182</v>
      </c>
      <c r="D240" s="746" t="s">
        <v>4862</v>
      </c>
      <c r="E240" s="747" t="s">
        <v>3194</v>
      </c>
      <c r="F240" s="665" t="s">
        <v>3179</v>
      </c>
      <c r="G240" s="665" t="s">
        <v>3234</v>
      </c>
      <c r="H240" s="665" t="s">
        <v>550</v>
      </c>
      <c r="I240" s="665" t="s">
        <v>3534</v>
      </c>
      <c r="J240" s="665" t="s">
        <v>3535</v>
      </c>
      <c r="K240" s="665" t="s">
        <v>3536</v>
      </c>
      <c r="L240" s="666">
        <v>70.23</v>
      </c>
      <c r="M240" s="666">
        <v>70.23</v>
      </c>
      <c r="N240" s="665">
        <v>1</v>
      </c>
      <c r="O240" s="748">
        <v>0.5</v>
      </c>
      <c r="P240" s="666"/>
      <c r="Q240" s="681">
        <v>0</v>
      </c>
      <c r="R240" s="665"/>
      <c r="S240" s="681">
        <v>0</v>
      </c>
      <c r="T240" s="748"/>
      <c r="U240" s="704">
        <v>0</v>
      </c>
    </row>
    <row r="241" spans="1:21" ht="14.4" customHeight="1" x14ac:dyDescent="0.3">
      <c r="A241" s="664">
        <v>50</v>
      </c>
      <c r="B241" s="665" t="s">
        <v>549</v>
      </c>
      <c r="C241" s="665" t="s">
        <v>3182</v>
      </c>
      <c r="D241" s="746" t="s">
        <v>4862</v>
      </c>
      <c r="E241" s="747" t="s">
        <v>3194</v>
      </c>
      <c r="F241" s="665" t="s">
        <v>3179</v>
      </c>
      <c r="G241" s="665" t="s">
        <v>3234</v>
      </c>
      <c r="H241" s="665" t="s">
        <v>550</v>
      </c>
      <c r="I241" s="665" t="s">
        <v>3354</v>
      </c>
      <c r="J241" s="665" t="s">
        <v>3236</v>
      </c>
      <c r="K241" s="665" t="s">
        <v>3355</v>
      </c>
      <c r="L241" s="666">
        <v>0</v>
      </c>
      <c r="M241" s="666">
        <v>0</v>
      </c>
      <c r="N241" s="665">
        <v>3</v>
      </c>
      <c r="O241" s="748">
        <v>1.5</v>
      </c>
      <c r="P241" s="666"/>
      <c r="Q241" s="681"/>
      <c r="R241" s="665"/>
      <c r="S241" s="681">
        <v>0</v>
      </c>
      <c r="T241" s="748"/>
      <c r="U241" s="704">
        <v>0</v>
      </c>
    </row>
    <row r="242" spans="1:21" ht="14.4" customHeight="1" x14ac:dyDescent="0.3">
      <c r="A242" s="664">
        <v>50</v>
      </c>
      <c r="B242" s="665" t="s">
        <v>549</v>
      </c>
      <c r="C242" s="665" t="s">
        <v>3182</v>
      </c>
      <c r="D242" s="746" t="s">
        <v>4862</v>
      </c>
      <c r="E242" s="747" t="s">
        <v>3194</v>
      </c>
      <c r="F242" s="665" t="s">
        <v>3179</v>
      </c>
      <c r="G242" s="665" t="s">
        <v>3234</v>
      </c>
      <c r="H242" s="665" t="s">
        <v>550</v>
      </c>
      <c r="I242" s="665" t="s">
        <v>3240</v>
      </c>
      <c r="J242" s="665" t="s">
        <v>3236</v>
      </c>
      <c r="K242" s="665" t="s">
        <v>3241</v>
      </c>
      <c r="L242" s="666">
        <v>0</v>
      </c>
      <c r="M242" s="666">
        <v>0</v>
      </c>
      <c r="N242" s="665">
        <v>7</v>
      </c>
      <c r="O242" s="748">
        <v>3.5</v>
      </c>
      <c r="P242" s="666"/>
      <c r="Q242" s="681"/>
      <c r="R242" s="665"/>
      <c r="S242" s="681">
        <v>0</v>
      </c>
      <c r="T242" s="748"/>
      <c r="U242" s="704">
        <v>0</v>
      </c>
    </row>
    <row r="243" spans="1:21" ht="14.4" customHeight="1" x14ac:dyDescent="0.3">
      <c r="A243" s="664">
        <v>50</v>
      </c>
      <c r="B243" s="665" t="s">
        <v>549</v>
      </c>
      <c r="C243" s="665" t="s">
        <v>3182</v>
      </c>
      <c r="D243" s="746" t="s">
        <v>4862</v>
      </c>
      <c r="E243" s="747" t="s">
        <v>3194</v>
      </c>
      <c r="F243" s="665" t="s">
        <v>3179</v>
      </c>
      <c r="G243" s="665" t="s">
        <v>3234</v>
      </c>
      <c r="H243" s="665" t="s">
        <v>550</v>
      </c>
      <c r="I243" s="665" t="s">
        <v>3537</v>
      </c>
      <c r="J243" s="665" t="s">
        <v>3236</v>
      </c>
      <c r="K243" s="665" t="s">
        <v>3538</v>
      </c>
      <c r="L243" s="666">
        <v>0</v>
      </c>
      <c r="M243" s="666">
        <v>0</v>
      </c>
      <c r="N243" s="665">
        <v>1</v>
      </c>
      <c r="O243" s="748">
        <v>0.5</v>
      </c>
      <c r="P243" s="666"/>
      <c r="Q243" s="681"/>
      <c r="R243" s="665"/>
      <c r="S243" s="681">
        <v>0</v>
      </c>
      <c r="T243" s="748"/>
      <c r="U243" s="704">
        <v>0</v>
      </c>
    </row>
    <row r="244" spans="1:21" ht="14.4" customHeight="1" x14ac:dyDescent="0.3">
      <c r="A244" s="664">
        <v>50</v>
      </c>
      <c r="B244" s="665" t="s">
        <v>549</v>
      </c>
      <c r="C244" s="665" t="s">
        <v>3182</v>
      </c>
      <c r="D244" s="746" t="s">
        <v>4862</v>
      </c>
      <c r="E244" s="747" t="s">
        <v>3194</v>
      </c>
      <c r="F244" s="665" t="s">
        <v>3179</v>
      </c>
      <c r="G244" s="665" t="s">
        <v>3234</v>
      </c>
      <c r="H244" s="665" t="s">
        <v>550</v>
      </c>
      <c r="I244" s="665" t="s">
        <v>3539</v>
      </c>
      <c r="J244" s="665" t="s">
        <v>3236</v>
      </c>
      <c r="K244" s="665" t="s">
        <v>3540</v>
      </c>
      <c r="L244" s="666">
        <v>0</v>
      </c>
      <c r="M244" s="666">
        <v>0</v>
      </c>
      <c r="N244" s="665">
        <v>1</v>
      </c>
      <c r="O244" s="748">
        <v>0.5</v>
      </c>
      <c r="P244" s="666"/>
      <c r="Q244" s="681"/>
      <c r="R244" s="665"/>
      <c r="S244" s="681">
        <v>0</v>
      </c>
      <c r="T244" s="748"/>
      <c r="U244" s="704">
        <v>0</v>
      </c>
    </row>
    <row r="245" spans="1:21" ht="14.4" customHeight="1" x14ac:dyDescent="0.3">
      <c r="A245" s="664">
        <v>50</v>
      </c>
      <c r="B245" s="665" t="s">
        <v>549</v>
      </c>
      <c r="C245" s="665" t="s">
        <v>3182</v>
      </c>
      <c r="D245" s="746" t="s">
        <v>4862</v>
      </c>
      <c r="E245" s="747" t="s">
        <v>3194</v>
      </c>
      <c r="F245" s="665" t="s">
        <v>3179</v>
      </c>
      <c r="G245" s="665" t="s">
        <v>3296</v>
      </c>
      <c r="H245" s="665" t="s">
        <v>1650</v>
      </c>
      <c r="I245" s="665" t="s">
        <v>3541</v>
      </c>
      <c r="J245" s="665" t="s">
        <v>1691</v>
      </c>
      <c r="K245" s="665" t="s">
        <v>3542</v>
      </c>
      <c r="L245" s="666">
        <v>147.26</v>
      </c>
      <c r="M245" s="666">
        <v>294.52</v>
      </c>
      <c r="N245" s="665">
        <v>2</v>
      </c>
      <c r="O245" s="748">
        <v>0.5</v>
      </c>
      <c r="P245" s="666"/>
      <c r="Q245" s="681">
        <v>0</v>
      </c>
      <c r="R245" s="665"/>
      <c r="S245" s="681">
        <v>0</v>
      </c>
      <c r="T245" s="748"/>
      <c r="U245" s="704">
        <v>0</v>
      </c>
    </row>
    <row r="246" spans="1:21" ht="14.4" customHeight="1" x14ac:dyDescent="0.3">
      <c r="A246" s="664">
        <v>50</v>
      </c>
      <c r="B246" s="665" t="s">
        <v>549</v>
      </c>
      <c r="C246" s="665" t="s">
        <v>3182</v>
      </c>
      <c r="D246" s="746" t="s">
        <v>4862</v>
      </c>
      <c r="E246" s="747" t="s">
        <v>3194</v>
      </c>
      <c r="F246" s="665" t="s">
        <v>3179</v>
      </c>
      <c r="G246" s="665" t="s">
        <v>3296</v>
      </c>
      <c r="H246" s="665" t="s">
        <v>1650</v>
      </c>
      <c r="I246" s="665" t="s">
        <v>3297</v>
      </c>
      <c r="J246" s="665" t="s">
        <v>1691</v>
      </c>
      <c r="K246" s="665" t="s">
        <v>2929</v>
      </c>
      <c r="L246" s="666">
        <v>815.1</v>
      </c>
      <c r="M246" s="666">
        <v>815.1</v>
      </c>
      <c r="N246" s="665">
        <v>1</v>
      </c>
      <c r="O246" s="748">
        <v>1</v>
      </c>
      <c r="P246" s="666">
        <v>815.1</v>
      </c>
      <c r="Q246" s="681">
        <v>1</v>
      </c>
      <c r="R246" s="665">
        <v>1</v>
      </c>
      <c r="S246" s="681">
        <v>1</v>
      </c>
      <c r="T246" s="748">
        <v>1</v>
      </c>
      <c r="U246" s="704">
        <v>1</v>
      </c>
    </row>
    <row r="247" spans="1:21" ht="14.4" customHeight="1" x14ac:dyDescent="0.3">
      <c r="A247" s="664">
        <v>50</v>
      </c>
      <c r="B247" s="665" t="s">
        <v>549</v>
      </c>
      <c r="C247" s="665" t="s">
        <v>3182</v>
      </c>
      <c r="D247" s="746" t="s">
        <v>4862</v>
      </c>
      <c r="E247" s="747" t="s">
        <v>3194</v>
      </c>
      <c r="F247" s="665" t="s">
        <v>3179</v>
      </c>
      <c r="G247" s="665" t="s">
        <v>3296</v>
      </c>
      <c r="H247" s="665" t="s">
        <v>1650</v>
      </c>
      <c r="I247" s="665" t="s">
        <v>3543</v>
      </c>
      <c r="J247" s="665" t="s">
        <v>1691</v>
      </c>
      <c r="K247" s="665" t="s">
        <v>3544</v>
      </c>
      <c r="L247" s="666">
        <v>0</v>
      </c>
      <c r="M247" s="666">
        <v>0</v>
      </c>
      <c r="N247" s="665">
        <v>3</v>
      </c>
      <c r="O247" s="748">
        <v>1</v>
      </c>
      <c r="P247" s="666"/>
      <c r="Q247" s="681"/>
      <c r="R247" s="665"/>
      <c r="S247" s="681">
        <v>0</v>
      </c>
      <c r="T247" s="748"/>
      <c r="U247" s="704">
        <v>0</v>
      </c>
    </row>
    <row r="248" spans="1:21" ht="14.4" customHeight="1" x14ac:dyDescent="0.3">
      <c r="A248" s="664">
        <v>50</v>
      </c>
      <c r="B248" s="665" t="s">
        <v>549</v>
      </c>
      <c r="C248" s="665" t="s">
        <v>3182</v>
      </c>
      <c r="D248" s="746" t="s">
        <v>4862</v>
      </c>
      <c r="E248" s="747" t="s">
        <v>3194</v>
      </c>
      <c r="F248" s="665" t="s">
        <v>3179</v>
      </c>
      <c r="G248" s="665" t="s">
        <v>3296</v>
      </c>
      <c r="H248" s="665" t="s">
        <v>1650</v>
      </c>
      <c r="I248" s="665" t="s">
        <v>1690</v>
      </c>
      <c r="J248" s="665" t="s">
        <v>1691</v>
      </c>
      <c r="K248" s="665" t="s">
        <v>2932</v>
      </c>
      <c r="L248" s="666">
        <v>923.74</v>
      </c>
      <c r="M248" s="666">
        <v>1847.48</v>
      </c>
      <c r="N248" s="665">
        <v>2</v>
      </c>
      <c r="O248" s="748">
        <v>1.5</v>
      </c>
      <c r="P248" s="666">
        <v>923.74</v>
      </c>
      <c r="Q248" s="681">
        <v>0.5</v>
      </c>
      <c r="R248" s="665">
        <v>1</v>
      </c>
      <c r="S248" s="681">
        <v>0.5</v>
      </c>
      <c r="T248" s="748">
        <v>1</v>
      </c>
      <c r="U248" s="704">
        <v>0.66666666666666663</v>
      </c>
    </row>
    <row r="249" spans="1:21" ht="14.4" customHeight="1" x14ac:dyDescent="0.3">
      <c r="A249" s="664">
        <v>50</v>
      </c>
      <c r="B249" s="665" t="s">
        <v>549</v>
      </c>
      <c r="C249" s="665" t="s">
        <v>3182</v>
      </c>
      <c r="D249" s="746" t="s">
        <v>4862</v>
      </c>
      <c r="E249" s="747" t="s">
        <v>3194</v>
      </c>
      <c r="F249" s="665" t="s">
        <v>3179</v>
      </c>
      <c r="G249" s="665" t="s">
        <v>3296</v>
      </c>
      <c r="H249" s="665" t="s">
        <v>1650</v>
      </c>
      <c r="I249" s="665" t="s">
        <v>3545</v>
      </c>
      <c r="J249" s="665" t="s">
        <v>1691</v>
      </c>
      <c r="K249" s="665" t="s">
        <v>2930</v>
      </c>
      <c r="L249" s="666">
        <v>1154.68</v>
      </c>
      <c r="M249" s="666">
        <v>1154.68</v>
      </c>
      <c r="N249" s="665">
        <v>1</v>
      </c>
      <c r="O249" s="748">
        <v>1</v>
      </c>
      <c r="P249" s="666"/>
      <c r="Q249" s="681">
        <v>0</v>
      </c>
      <c r="R249" s="665"/>
      <c r="S249" s="681">
        <v>0</v>
      </c>
      <c r="T249" s="748"/>
      <c r="U249" s="704">
        <v>0</v>
      </c>
    </row>
    <row r="250" spans="1:21" ht="14.4" customHeight="1" x14ac:dyDescent="0.3">
      <c r="A250" s="664">
        <v>50</v>
      </c>
      <c r="B250" s="665" t="s">
        <v>549</v>
      </c>
      <c r="C250" s="665" t="s">
        <v>3182</v>
      </c>
      <c r="D250" s="746" t="s">
        <v>4862</v>
      </c>
      <c r="E250" s="747" t="s">
        <v>3194</v>
      </c>
      <c r="F250" s="665" t="s">
        <v>3179</v>
      </c>
      <c r="G250" s="665" t="s">
        <v>3296</v>
      </c>
      <c r="H250" s="665" t="s">
        <v>1650</v>
      </c>
      <c r="I250" s="665" t="s">
        <v>3546</v>
      </c>
      <c r="J250" s="665" t="s">
        <v>1725</v>
      </c>
      <c r="K250" s="665" t="s">
        <v>3547</v>
      </c>
      <c r="L250" s="666">
        <v>369.5</v>
      </c>
      <c r="M250" s="666">
        <v>2586.5</v>
      </c>
      <c r="N250" s="665">
        <v>7</v>
      </c>
      <c r="O250" s="748">
        <v>2.5</v>
      </c>
      <c r="P250" s="666">
        <v>739</v>
      </c>
      <c r="Q250" s="681">
        <v>0.2857142857142857</v>
      </c>
      <c r="R250" s="665">
        <v>2</v>
      </c>
      <c r="S250" s="681">
        <v>0.2857142857142857</v>
      </c>
      <c r="T250" s="748">
        <v>0.5</v>
      </c>
      <c r="U250" s="704">
        <v>0.2</v>
      </c>
    </row>
    <row r="251" spans="1:21" ht="14.4" customHeight="1" x14ac:dyDescent="0.3">
      <c r="A251" s="664">
        <v>50</v>
      </c>
      <c r="B251" s="665" t="s">
        <v>549</v>
      </c>
      <c r="C251" s="665" t="s">
        <v>3182</v>
      </c>
      <c r="D251" s="746" t="s">
        <v>4862</v>
      </c>
      <c r="E251" s="747" t="s">
        <v>3194</v>
      </c>
      <c r="F251" s="665" t="s">
        <v>3179</v>
      </c>
      <c r="G251" s="665" t="s">
        <v>3296</v>
      </c>
      <c r="H251" s="665" t="s">
        <v>1650</v>
      </c>
      <c r="I251" s="665" t="s">
        <v>1937</v>
      </c>
      <c r="J251" s="665" t="s">
        <v>1725</v>
      </c>
      <c r="K251" s="665" t="s">
        <v>3299</v>
      </c>
      <c r="L251" s="666">
        <v>1385.62</v>
      </c>
      <c r="M251" s="666">
        <v>1385.62</v>
      </c>
      <c r="N251" s="665">
        <v>1</v>
      </c>
      <c r="O251" s="748">
        <v>1</v>
      </c>
      <c r="P251" s="666">
        <v>1385.62</v>
      </c>
      <c r="Q251" s="681">
        <v>1</v>
      </c>
      <c r="R251" s="665">
        <v>1</v>
      </c>
      <c r="S251" s="681">
        <v>1</v>
      </c>
      <c r="T251" s="748">
        <v>1</v>
      </c>
      <c r="U251" s="704">
        <v>1</v>
      </c>
    </row>
    <row r="252" spans="1:21" ht="14.4" customHeight="1" x14ac:dyDescent="0.3">
      <c r="A252" s="664">
        <v>50</v>
      </c>
      <c r="B252" s="665" t="s">
        <v>549</v>
      </c>
      <c r="C252" s="665" t="s">
        <v>3182</v>
      </c>
      <c r="D252" s="746" t="s">
        <v>4862</v>
      </c>
      <c r="E252" s="747" t="s">
        <v>3194</v>
      </c>
      <c r="F252" s="665" t="s">
        <v>3179</v>
      </c>
      <c r="G252" s="665" t="s">
        <v>3356</v>
      </c>
      <c r="H252" s="665" t="s">
        <v>550</v>
      </c>
      <c r="I252" s="665" t="s">
        <v>1070</v>
      </c>
      <c r="J252" s="665" t="s">
        <v>1071</v>
      </c>
      <c r="K252" s="665" t="s">
        <v>3342</v>
      </c>
      <c r="L252" s="666">
        <v>32.76</v>
      </c>
      <c r="M252" s="666">
        <v>65.52</v>
      </c>
      <c r="N252" s="665">
        <v>2</v>
      </c>
      <c r="O252" s="748">
        <v>1</v>
      </c>
      <c r="P252" s="666"/>
      <c r="Q252" s="681">
        <v>0</v>
      </c>
      <c r="R252" s="665"/>
      <c r="S252" s="681">
        <v>0</v>
      </c>
      <c r="T252" s="748"/>
      <c r="U252" s="704">
        <v>0</v>
      </c>
    </row>
    <row r="253" spans="1:21" ht="14.4" customHeight="1" x14ac:dyDescent="0.3">
      <c r="A253" s="664">
        <v>50</v>
      </c>
      <c r="B253" s="665" t="s">
        <v>549</v>
      </c>
      <c r="C253" s="665" t="s">
        <v>3182</v>
      </c>
      <c r="D253" s="746" t="s">
        <v>4862</v>
      </c>
      <c r="E253" s="747" t="s">
        <v>3194</v>
      </c>
      <c r="F253" s="665" t="s">
        <v>3179</v>
      </c>
      <c r="G253" s="665" t="s">
        <v>3301</v>
      </c>
      <c r="H253" s="665" t="s">
        <v>550</v>
      </c>
      <c r="I253" s="665" t="s">
        <v>3548</v>
      </c>
      <c r="J253" s="665" t="s">
        <v>3549</v>
      </c>
      <c r="K253" s="665" t="s">
        <v>3550</v>
      </c>
      <c r="L253" s="666">
        <v>29.02</v>
      </c>
      <c r="M253" s="666">
        <v>29.02</v>
      </c>
      <c r="N253" s="665">
        <v>1</v>
      </c>
      <c r="O253" s="748">
        <v>0.5</v>
      </c>
      <c r="P253" s="666"/>
      <c r="Q253" s="681">
        <v>0</v>
      </c>
      <c r="R253" s="665"/>
      <c r="S253" s="681">
        <v>0</v>
      </c>
      <c r="T253" s="748"/>
      <c r="U253" s="704">
        <v>0</v>
      </c>
    </row>
    <row r="254" spans="1:21" ht="14.4" customHeight="1" x14ac:dyDescent="0.3">
      <c r="A254" s="664">
        <v>50</v>
      </c>
      <c r="B254" s="665" t="s">
        <v>549</v>
      </c>
      <c r="C254" s="665" t="s">
        <v>3182</v>
      </c>
      <c r="D254" s="746" t="s">
        <v>4862</v>
      </c>
      <c r="E254" s="747" t="s">
        <v>3194</v>
      </c>
      <c r="F254" s="665" t="s">
        <v>3179</v>
      </c>
      <c r="G254" s="665" t="s">
        <v>3304</v>
      </c>
      <c r="H254" s="665" t="s">
        <v>550</v>
      </c>
      <c r="I254" s="665" t="s">
        <v>2140</v>
      </c>
      <c r="J254" s="665" t="s">
        <v>3551</v>
      </c>
      <c r="K254" s="665" t="s">
        <v>3231</v>
      </c>
      <c r="L254" s="666">
        <v>88.1</v>
      </c>
      <c r="M254" s="666">
        <v>88.1</v>
      </c>
      <c r="N254" s="665">
        <v>1</v>
      </c>
      <c r="O254" s="748">
        <v>0.5</v>
      </c>
      <c r="P254" s="666"/>
      <c r="Q254" s="681">
        <v>0</v>
      </c>
      <c r="R254" s="665"/>
      <c r="S254" s="681">
        <v>0</v>
      </c>
      <c r="T254" s="748"/>
      <c r="U254" s="704">
        <v>0</v>
      </c>
    </row>
    <row r="255" spans="1:21" ht="14.4" customHeight="1" x14ac:dyDescent="0.3">
      <c r="A255" s="664">
        <v>50</v>
      </c>
      <c r="B255" s="665" t="s">
        <v>549</v>
      </c>
      <c r="C255" s="665" t="s">
        <v>3182</v>
      </c>
      <c r="D255" s="746" t="s">
        <v>4862</v>
      </c>
      <c r="E255" s="747" t="s">
        <v>3194</v>
      </c>
      <c r="F255" s="665" t="s">
        <v>3179</v>
      </c>
      <c r="G255" s="665" t="s">
        <v>3552</v>
      </c>
      <c r="H255" s="665" t="s">
        <v>550</v>
      </c>
      <c r="I255" s="665" t="s">
        <v>3553</v>
      </c>
      <c r="J255" s="665" t="s">
        <v>1605</v>
      </c>
      <c r="K255" s="665" t="s">
        <v>3554</v>
      </c>
      <c r="L255" s="666">
        <v>93.71</v>
      </c>
      <c r="M255" s="666">
        <v>93.71</v>
      </c>
      <c r="N255" s="665">
        <v>1</v>
      </c>
      <c r="O255" s="748">
        <v>0.5</v>
      </c>
      <c r="P255" s="666"/>
      <c r="Q255" s="681">
        <v>0</v>
      </c>
      <c r="R255" s="665"/>
      <c r="S255" s="681">
        <v>0</v>
      </c>
      <c r="T255" s="748"/>
      <c r="U255" s="704">
        <v>0</v>
      </c>
    </row>
    <row r="256" spans="1:21" ht="14.4" customHeight="1" x14ac:dyDescent="0.3">
      <c r="A256" s="664">
        <v>50</v>
      </c>
      <c r="B256" s="665" t="s">
        <v>549</v>
      </c>
      <c r="C256" s="665" t="s">
        <v>3182</v>
      </c>
      <c r="D256" s="746" t="s">
        <v>4862</v>
      </c>
      <c r="E256" s="747" t="s">
        <v>3194</v>
      </c>
      <c r="F256" s="665" t="s">
        <v>3179</v>
      </c>
      <c r="G256" s="665" t="s">
        <v>3552</v>
      </c>
      <c r="H256" s="665" t="s">
        <v>550</v>
      </c>
      <c r="I256" s="665" t="s">
        <v>3555</v>
      </c>
      <c r="J256" s="665" t="s">
        <v>3556</v>
      </c>
      <c r="K256" s="665" t="s">
        <v>3554</v>
      </c>
      <c r="L256" s="666">
        <v>57.64</v>
      </c>
      <c r="M256" s="666">
        <v>115.28</v>
      </c>
      <c r="N256" s="665">
        <v>2</v>
      </c>
      <c r="O256" s="748">
        <v>1</v>
      </c>
      <c r="P256" s="666"/>
      <c r="Q256" s="681">
        <v>0</v>
      </c>
      <c r="R256" s="665"/>
      <c r="S256" s="681">
        <v>0</v>
      </c>
      <c r="T256" s="748"/>
      <c r="U256" s="704">
        <v>0</v>
      </c>
    </row>
    <row r="257" spans="1:21" ht="14.4" customHeight="1" x14ac:dyDescent="0.3">
      <c r="A257" s="664">
        <v>50</v>
      </c>
      <c r="B257" s="665" t="s">
        <v>549</v>
      </c>
      <c r="C257" s="665" t="s">
        <v>3182</v>
      </c>
      <c r="D257" s="746" t="s">
        <v>4862</v>
      </c>
      <c r="E257" s="747" t="s">
        <v>3194</v>
      </c>
      <c r="F257" s="665" t="s">
        <v>3179</v>
      </c>
      <c r="G257" s="665" t="s">
        <v>3552</v>
      </c>
      <c r="H257" s="665" t="s">
        <v>550</v>
      </c>
      <c r="I257" s="665" t="s">
        <v>3557</v>
      </c>
      <c r="J257" s="665" t="s">
        <v>1605</v>
      </c>
      <c r="K257" s="665" t="s">
        <v>3554</v>
      </c>
      <c r="L257" s="666">
        <v>57.64</v>
      </c>
      <c r="M257" s="666">
        <v>57.64</v>
      </c>
      <c r="N257" s="665">
        <v>1</v>
      </c>
      <c r="O257" s="748">
        <v>0.5</v>
      </c>
      <c r="P257" s="666"/>
      <c r="Q257" s="681">
        <v>0</v>
      </c>
      <c r="R257" s="665"/>
      <c r="S257" s="681">
        <v>0</v>
      </c>
      <c r="T257" s="748"/>
      <c r="U257" s="704">
        <v>0</v>
      </c>
    </row>
    <row r="258" spans="1:21" ht="14.4" customHeight="1" x14ac:dyDescent="0.3">
      <c r="A258" s="664">
        <v>50</v>
      </c>
      <c r="B258" s="665" t="s">
        <v>549</v>
      </c>
      <c r="C258" s="665" t="s">
        <v>3182</v>
      </c>
      <c r="D258" s="746" t="s">
        <v>4862</v>
      </c>
      <c r="E258" s="747" t="s">
        <v>3194</v>
      </c>
      <c r="F258" s="665" t="s">
        <v>3179</v>
      </c>
      <c r="G258" s="665" t="s">
        <v>3308</v>
      </c>
      <c r="H258" s="665" t="s">
        <v>1650</v>
      </c>
      <c r="I258" s="665" t="s">
        <v>3558</v>
      </c>
      <c r="J258" s="665" t="s">
        <v>2897</v>
      </c>
      <c r="K258" s="665" t="s">
        <v>3559</v>
      </c>
      <c r="L258" s="666">
        <v>28.81</v>
      </c>
      <c r="M258" s="666">
        <v>28.81</v>
      </c>
      <c r="N258" s="665">
        <v>1</v>
      </c>
      <c r="O258" s="748">
        <v>0.5</v>
      </c>
      <c r="P258" s="666"/>
      <c r="Q258" s="681">
        <v>0</v>
      </c>
      <c r="R258" s="665"/>
      <c r="S258" s="681">
        <v>0</v>
      </c>
      <c r="T258" s="748"/>
      <c r="U258" s="704">
        <v>0</v>
      </c>
    </row>
    <row r="259" spans="1:21" ht="14.4" customHeight="1" x14ac:dyDescent="0.3">
      <c r="A259" s="664">
        <v>50</v>
      </c>
      <c r="B259" s="665" t="s">
        <v>549</v>
      </c>
      <c r="C259" s="665" t="s">
        <v>3182</v>
      </c>
      <c r="D259" s="746" t="s">
        <v>4862</v>
      </c>
      <c r="E259" s="747" t="s">
        <v>3194</v>
      </c>
      <c r="F259" s="665" t="s">
        <v>3179</v>
      </c>
      <c r="G259" s="665" t="s">
        <v>3308</v>
      </c>
      <c r="H259" s="665" t="s">
        <v>1650</v>
      </c>
      <c r="I259" s="665" t="s">
        <v>3309</v>
      </c>
      <c r="J259" s="665" t="s">
        <v>2897</v>
      </c>
      <c r="K259" s="665" t="s">
        <v>3310</v>
      </c>
      <c r="L259" s="666">
        <v>0</v>
      </c>
      <c r="M259" s="666">
        <v>0</v>
      </c>
      <c r="N259" s="665">
        <v>1</v>
      </c>
      <c r="O259" s="748">
        <v>0.5</v>
      </c>
      <c r="P259" s="666">
        <v>0</v>
      </c>
      <c r="Q259" s="681"/>
      <c r="R259" s="665">
        <v>1</v>
      </c>
      <c r="S259" s="681">
        <v>1</v>
      </c>
      <c r="T259" s="748">
        <v>0.5</v>
      </c>
      <c r="U259" s="704">
        <v>1</v>
      </c>
    </row>
    <row r="260" spans="1:21" ht="14.4" customHeight="1" x14ac:dyDescent="0.3">
      <c r="A260" s="664">
        <v>50</v>
      </c>
      <c r="B260" s="665" t="s">
        <v>549</v>
      </c>
      <c r="C260" s="665" t="s">
        <v>3182</v>
      </c>
      <c r="D260" s="746" t="s">
        <v>4862</v>
      </c>
      <c r="E260" s="747" t="s">
        <v>3194</v>
      </c>
      <c r="F260" s="665" t="s">
        <v>3179</v>
      </c>
      <c r="G260" s="665" t="s">
        <v>3308</v>
      </c>
      <c r="H260" s="665" t="s">
        <v>550</v>
      </c>
      <c r="I260" s="665" t="s">
        <v>3560</v>
      </c>
      <c r="J260" s="665" t="s">
        <v>3561</v>
      </c>
      <c r="K260" s="665" t="s">
        <v>3562</v>
      </c>
      <c r="L260" s="666">
        <v>0</v>
      </c>
      <c r="M260" s="666">
        <v>0</v>
      </c>
      <c r="N260" s="665">
        <v>1</v>
      </c>
      <c r="O260" s="748">
        <v>0.5</v>
      </c>
      <c r="P260" s="666"/>
      <c r="Q260" s="681"/>
      <c r="R260" s="665"/>
      <c r="S260" s="681">
        <v>0</v>
      </c>
      <c r="T260" s="748"/>
      <c r="U260" s="704">
        <v>0</v>
      </c>
    </row>
    <row r="261" spans="1:21" ht="14.4" customHeight="1" x14ac:dyDescent="0.3">
      <c r="A261" s="664">
        <v>50</v>
      </c>
      <c r="B261" s="665" t="s">
        <v>549</v>
      </c>
      <c r="C261" s="665" t="s">
        <v>3182</v>
      </c>
      <c r="D261" s="746" t="s">
        <v>4862</v>
      </c>
      <c r="E261" s="747" t="s">
        <v>3194</v>
      </c>
      <c r="F261" s="665" t="s">
        <v>3179</v>
      </c>
      <c r="G261" s="665" t="s">
        <v>3242</v>
      </c>
      <c r="H261" s="665" t="s">
        <v>1650</v>
      </c>
      <c r="I261" s="665" t="s">
        <v>3243</v>
      </c>
      <c r="J261" s="665" t="s">
        <v>1767</v>
      </c>
      <c r="K261" s="665" t="s">
        <v>2954</v>
      </c>
      <c r="L261" s="666">
        <v>48.27</v>
      </c>
      <c r="M261" s="666">
        <v>820.58999999999992</v>
      </c>
      <c r="N261" s="665">
        <v>17</v>
      </c>
      <c r="O261" s="748">
        <v>8</v>
      </c>
      <c r="P261" s="666">
        <v>193.08</v>
      </c>
      <c r="Q261" s="681">
        <v>0.23529411764705888</v>
      </c>
      <c r="R261" s="665">
        <v>4</v>
      </c>
      <c r="S261" s="681">
        <v>0.23529411764705882</v>
      </c>
      <c r="T261" s="748">
        <v>2</v>
      </c>
      <c r="U261" s="704">
        <v>0.25</v>
      </c>
    </row>
    <row r="262" spans="1:21" ht="14.4" customHeight="1" x14ac:dyDescent="0.3">
      <c r="A262" s="664">
        <v>50</v>
      </c>
      <c r="B262" s="665" t="s">
        <v>549</v>
      </c>
      <c r="C262" s="665" t="s">
        <v>3182</v>
      </c>
      <c r="D262" s="746" t="s">
        <v>4862</v>
      </c>
      <c r="E262" s="747" t="s">
        <v>3194</v>
      </c>
      <c r="F262" s="665" t="s">
        <v>3179</v>
      </c>
      <c r="G262" s="665" t="s">
        <v>3242</v>
      </c>
      <c r="H262" s="665" t="s">
        <v>1650</v>
      </c>
      <c r="I262" s="665" t="s">
        <v>3563</v>
      </c>
      <c r="J262" s="665" t="s">
        <v>1855</v>
      </c>
      <c r="K262" s="665" t="s">
        <v>2955</v>
      </c>
      <c r="L262" s="666">
        <v>96.53</v>
      </c>
      <c r="M262" s="666">
        <v>482.65</v>
      </c>
      <c r="N262" s="665">
        <v>5</v>
      </c>
      <c r="O262" s="748">
        <v>2.5</v>
      </c>
      <c r="P262" s="666"/>
      <c r="Q262" s="681">
        <v>0</v>
      </c>
      <c r="R262" s="665"/>
      <c r="S262" s="681">
        <v>0</v>
      </c>
      <c r="T262" s="748"/>
      <c r="U262" s="704">
        <v>0</v>
      </c>
    </row>
    <row r="263" spans="1:21" ht="14.4" customHeight="1" x14ac:dyDescent="0.3">
      <c r="A263" s="664">
        <v>50</v>
      </c>
      <c r="B263" s="665" t="s">
        <v>549</v>
      </c>
      <c r="C263" s="665" t="s">
        <v>3182</v>
      </c>
      <c r="D263" s="746" t="s">
        <v>4862</v>
      </c>
      <c r="E263" s="747" t="s">
        <v>3194</v>
      </c>
      <c r="F263" s="665" t="s">
        <v>3179</v>
      </c>
      <c r="G263" s="665" t="s">
        <v>3242</v>
      </c>
      <c r="H263" s="665" t="s">
        <v>550</v>
      </c>
      <c r="I263" s="665" t="s">
        <v>3564</v>
      </c>
      <c r="J263" s="665" t="s">
        <v>3565</v>
      </c>
      <c r="K263" s="665" t="s">
        <v>2948</v>
      </c>
      <c r="L263" s="666">
        <v>48.27</v>
      </c>
      <c r="M263" s="666">
        <v>96.54</v>
      </c>
      <c r="N263" s="665">
        <v>2</v>
      </c>
      <c r="O263" s="748">
        <v>0.66666666666666663</v>
      </c>
      <c r="P263" s="666">
        <v>96.54</v>
      </c>
      <c r="Q263" s="681">
        <v>1</v>
      </c>
      <c r="R263" s="665">
        <v>2</v>
      </c>
      <c r="S263" s="681">
        <v>1</v>
      </c>
      <c r="T263" s="748">
        <v>0.66666666666666663</v>
      </c>
      <c r="U263" s="704">
        <v>1</v>
      </c>
    </row>
    <row r="264" spans="1:21" ht="14.4" customHeight="1" x14ac:dyDescent="0.3">
      <c r="A264" s="664">
        <v>50</v>
      </c>
      <c r="B264" s="665" t="s">
        <v>549</v>
      </c>
      <c r="C264" s="665" t="s">
        <v>3182</v>
      </c>
      <c r="D264" s="746" t="s">
        <v>4862</v>
      </c>
      <c r="E264" s="747" t="s">
        <v>3194</v>
      </c>
      <c r="F264" s="665" t="s">
        <v>3179</v>
      </c>
      <c r="G264" s="665" t="s">
        <v>3246</v>
      </c>
      <c r="H264" s="665" t="s">
        <v>1650</v>
      </c>
      <c r="I264" s="665" t="s">
        <v>1770</v>
      </c>
      <c r="J264" s="665" t="s">
        <v>2974</v>
      </c>
      <c r="K264" s="665" t="s">
        <v>2975</v>
      </c>
      <c r="L264" s="666">
        <v>87.41</v>
      </c>
      <c r="M264" s="666">
        <v>174.82</v>
      </c>
      <c r="N264" s="665">
        <v>2</v>
      </c>
      <c r="O264" s="748">
        <v>1</v>
      </c>
      <c r="P264" s="666"/>
      <c r="Q264" s="681">
        <v>0</v>
      </c>
      <c r="R264" s="665"/>
      <c r="S264" s="681">
        <v>0</v>
      </c>
      <c r="T264" s="748"/>
      <c r="U264" s="704">
        <v>0</v>
      </c>
    </row>
    <row r="265" spans="1:21" ht="14.4" customHeight="1" x14ac:dyDescent="0.3">
      <c r="A265" s="664">
        <v>50</v>
      </c>
      <c r="B265" s="665" t="s">
        <v>549</v>
      </c>
      <c r="C265" s="665" t="s">
        <v>3182</v>
      </c>
      <c r="D265" s="746" t="s">
        <v>4862</v>
      </c>
      <c r="E265" s="747" t="s">
        <v>3194</v>
      </c>
      <c r="F265" s="665" t="s">
        <v>3179</v>
      </c>
      <c r="G265" s="665" t="s">
        <v>3247</v>
      </c>
      <c r="H265" s="665" t="s">
        <v>1650</v>
      </c>
      <c r="I265" s="665" t="s">
        <v>1677</v>
      </c>
      <c r="J265" s="665" t="s">
        <v>2968</v>
      </c>
      <c r="K265" s="665" t="s">
        <v>2969</v>
      </c>
      <c r="L265" s="666">
        <v>96.53</v>
      </c>
      <c r="M265" s="666">
        <v>96.53</v>
      </c>
      <c r="N265" s="665">
        <v>1</v>
      </c>
      <c r="O265" s="748">
        <v>0.5</v>
      </c>
      <c r="P265" s="666"/>
      <c r="Q265" s="681">
        <v>0</v>
      </c>
      <c r="R265" s="665"/>
      <c r="S265" s="681">
        <v>0</v>
      </c>
      <c r="T265" s="748"/>
      <c r="U265" s="704">
        <v>0</v>
      </c>
    </row>
    <row r="266" spans="1:21" ht="14.4" customHeight="1" x14ac:dyDescent="0.3">
      <c r="A266" s="664">
        <v>50</v>
      </c>
      <c r="B266" s="665" t="s">
        <v>549</v>
      </c>
      <c r="C266" s="665" t="s">
        <v>3182</v>
      </c>
      <c r="D266" s="746" t="s">
        <v>4862</v>
      </c>
      <c r="E266" s="747" t="s">
        <v>3194</v>
      </c>
      <c r="F266" s="665" t="s">
        <v>3179</v>
      </c>
      <c r="G266" s="665" t="s">
        <v>3247</v>
      </c>
      <c r="H266" s="665" t="s">
        <v>1650</v>
      </c>
      <c r="I266" s="665" t="s">
        <v>3313</v>
      </c>
      <c r="J266" s="665" t="s">
        <v>2968</v>
      </c>
      <c r="K266" s="665" t="s">
        <v>3314</v>
      </c>
      <c r="L266" s="666">
        <v>0</v>
      </c>
      <c r="M266" s="666">
        <v>0</v>
      </c>
      <c r="N266" s="665">
        <v>6</v>
      </c>
      <c r="O266" s="748">
        <v>2.5</v>
      </c>
      <c r="P266" s="666"/>
      <c r="Q266" s="681"/>
      <c r="R266" s="665"/>
      <c r="S266" s="681">
        <v>0</v>
      </c>
      <c r="T266" s="748"/>
      <c r="U266" s="704">
        <v>0</v>
      </c>
    </row>
    <row r="267" spans="1:21" ht="14.4" customHeight="1" x14ac:dyDescent="0.3">
      <c r="A267" s="664">
        <v>50</v>
      </c>
      <c r="B267" s="665" t="s">
        <v>549</v>
      </c>
      <c r="C267" s="665" t="s">
        <v>3182</v>
      </c>
      <c r="D267" s="746" t="s">
        <v>4862</v>
      </c>
      <c r="E267" s="747" t="s">
        <v>3194</v>
      </c>
      <c r="F267" s="665" t="s">
        <v>3179</v>
      </c>
      <c r="G267" s="665" t="s">
        <v>3247</v>
      </c>
      <c r="H267" s="665" t="s">
        <v>1650</v>
      </c>
      <c r="I267" s="665" t="s">
        <v>3315</v>
      </c>
      <c r="J267" s="665" t="s">
        <v>2968</v>
      </c>
      <c r="K267" s="665" t="s">
        <v>3316</v>
      </c>
      <c r="L267" s="666">
        <v>0</v>
      </c>
      <c r="M267" s="666">
        <v>0</v>
      </c>
      <c r="N267" s="665">
        <v>4</v>
      </c>
      <c r="O267" s="748">
        <v>2</v>
      </c>
      <c r="P267" s="666">
        <v>0</v>
      </c>
      <c r="Q267" s="681"/>
      <c r="R267" s="665">
        <v>2</v>
      </c>
      <c r="S267" s="681">
        <v>0.5</v>
      </c>
      <c r="T267" s="748">
        <v>1</v>
      </c>
      <c r="U267" s="704">
        <v>0.5</v>
      </c>
    </row>
    <row r="268" spans="1:21" ht="14.4" customHeight="1" x14ac:dyDescent="0.3">
      <c r="A268" s="664">
        <v>50</v>
      </c>
      <c r="B268" s="665" t="s">
        <v>549</v>
      </c>
      <c r="C268" s="665" t="s">
        <v>3182</v>
      </c>
      <c r="D268" s="746" t="s">
        <v>4862</v>
      </c>
      <c r="E268" s="747" t="s">
        <v>3194</v>
      </c>
      <c r="F268" s="665" t="s">
        <v>3179</v>
      </c>
      <c r="G268" s="665" t="s">
        <v>3247</v>
      </c>
      <c r="H268" s="665" t="s">
        <v>1650</v>
      </c>
      <c r="I268" s="665" t="s">
        <v>1716</v>
      </c>
      <c r="J268" s="665" t="s">
        <v>2968</v>
      </c>
      <c r="K268" s="665" t="s">
        <v>2972</v>
      </c>
      <c r="L268" s="666">
        <v>48.27</v>
      </c>
      <c r="M268" s="666">
        <v>48.27</v>
      </c>
      <c r="N268" s="665">
        <v>1</v>
      </c>
      <c r="O268" s="748">
        <v>0.5</v>
      </c>
      <c r="P268" s="666"/>
      <c r="Q268" s="681">
        <v>0</v>
      </c>
      <c r="R268" s="665"/>
      <c r="S268" s="681">
        <v>0</v>
      </c>
      <c r="T268" s="748"/>
      <c r="U268" s="704">
        <v>0</v>
      </c>
    </row>
    <row r="269" spans="1:21" ht="14.4" customHeight="1" x14ac:dyDescent="0.3">
      <c r="A269" s="664">
        <v>50</v>
      </c>
      <c r="B269" s="665" t="s">
        <v>549</v>
      </c>
      <c r="C269" s="665" t="s">
        <v>3182</v>
      </c>
      <c r="D269" s="746" t="s">
        <v>4862</v>
      </c>
      <c r="E269" s="747" t="s">
        <v>3194</v>
      </c>
      <c r="F269" s="665" t="s">
        <v>3179</v>
      </c>
      <c r="G269" s="665" t="s">
        <v>3566</v>
      </c>
      <c r="H269" s="665" t="s">
        <v>550</v>
      </c>
      <c r="I269" s="665" t="s">
        <v>3567</v>
      </c>
      <c r="J269" s="665" t="s">
        <v>3568</v>
      </c>
      <c r="K269" s="665" t="s">
        <v>3569</v>
      </c>
      <c r="L269" s="666">
        <v>0</v>
      </c>
      <c r="M269" s="666">
        <v>0</v>
      </c>
      <c r="N269" s="665">
        <v>1</v>
      </c>
      <c r="O269" s="748">
        <v>0.5</v>
      </c>
      <c r="P269" s="666"/>
      <c r="Q269" s="681"/>
      <c r="R269" s="665"/>
      <c r="S269" s="681">
        <v>0</v>
      </c>
      <c r="T269" s="748"/>
      <c r="U269" s="704">
        <v>0</v>
      </c>
    </row>
    <row r="270" spans="1:21" ht="14.4" customHeight="1" x14ac:dyDescent="0.3">
      <c r="A270" s="664">
        <v>50</v>
      </c>
      <c r="B270" s="665" t="s">
        <v>549</v>
      </c>
      <c r="C270" s="665" t="s">
        <v>3182</v>
      </c>
      <c r="D270" s="746" t="s">
        <v>4862</v>
      </c>
      <c r="E270" s="747" t="s">
        <v>3194</v>
      </c>
      <c r="F270" s="665" t="s">
        <v>3179</v>
      </c>
      <c r="G270" s="665" t="s">
        <v>3566</v>
      </c>
      <c r="H270" s="665" t="s">
        <v>550</v>
      </c>
      <c r="I270" s="665" t="s">
        <v>3570</v>
      </c>
      <c r="J270" s="665" t="s">
        <v>3568</v>
      </c>
      <c r="K270" s="665" t="s">
        <v>3571</v>
      </c>
      <c r="L270" s="666">
        <v>105.46</v>
      </c>
      <c r="M270" s="666">
        <v>105.46</v>
      </c>
      <c r="N270" s="665">
        <v>1</v>
      </c>
      <c r="O270" s="748">
        <v>0.5</v>
      </c>
      <c r="P270" s="666"/>
      <c r="Q270" s="681">
        <v>0</v>
      </c>
      <c r="R270" s="665"/>
      <c r="S270" s="681">
        <v>0</v>
      </c>
      <c r="T270" s="748"/>
      <c r="U270" s="704">
        <v>0</v>
      </c>
    </row>
    <row r="271" spans="1:21" ht="14.4" customHeight="1" x14ac:dyDescent="0.3">
      <c r="A271" s="664">
        <v>50</v>
      </c>
      <c r="B271" s="665" t="s">
        <v>549</v>
      </c>
      <c r="C271" s="665" t="s">
        <v>3182</v>
      </c>
      <c r="D271" s="746" t="s">
        <v>4862</v>
      </c>
      <c r="E271" s="747" t="s">
        <v>3194</v>
      </c>
      <c r="F271" s="665" t="s">
        <v>3179</v>
      </c>
      <c r="G271" s="665" t="s">
        <v>3572</v>
      </c>
      <c r="H271" s="665" t="s">
        <v>1650</v>
      </c>
      <c r="I271" s="665" t="s">
        <v>1780</v>
      </c>
      <c r="J271" s="665" t="s">
        <v>2997</v>
      </c>
      <c r="K271" s="665" t="s">
        <v>2992</v>
      </c>
      <c r="L271" s="666">
        <v>181.13</v>
      </c>
      <c r="M271" s="666">
        <v>724.52</v>
      </c>
      <c r="N271" s="665">
        <v>4</v>
      </c>
      <c r="O271" s="748">
        <v>2</v>
      </c>
      <c r="P271" s="666"/>
      <c r="Q271" s="681">
        <v>0</v>
      </c>
      <c r="R271" s="665"/>
      <c r="S271" s="681">
        <v>0</v>
      </c>
      <c r="T271" s="748"/>
      <c r="U271" s="704">
        <v>0</v>
      </c>
    </row>
    <row r="272" spans="1:21" ht="14.4" customHeight="1" x14ac:dyDescent="0.3">
      <c r="A272" s="664">
        <v>50</v>
      </c>
      <c r="B272" s="665" t="s">
        <v>549</v>
      </c>
      <c r="C272" s="665" t="s">
        <v>3182</v>
      </c>
      <c r="D272" s="746" t="s">
        <v>4862</v>
      </c>
      <c r="E272" s="747" t="s">
        <v>3194</v>
      </c>
      <c r="F272" s="665" t="s">
        <v>3179</v>
      </c>
      <c r="G272" s="665" t="s">
        <v>3572</v>
      </c>
      <c r="H272" s="665" t="s">
        <v>1650</v>
      </c>
      <c r="I272" s="665" t="s">
        <v>3573</v>
      </c>
      <c r="J272" s="665" t="s">
        <v>2997</v>
      </c>
      <c r="K272" s="665" t="s">
        <v>2994</v>
      </c>
      <c r="L272" s="666">
        <v>278.64</v>
      </c>
      <c r="M272" s="666">
        <v>557.28</v>
      </c>
      <c r="N272" s="665">
        <v>2</v>
      </c>
      <c r="O272" s="748">
        <v>1.5</v>
      </c>
      <c r="P272" s="666">
        <v>278.64</v>
      </c>
      <c r="Q272" s="681">
        <v>0.5</v>
      </c>
      <c r="R272" s="665">
        <v>1</v>
      </c>
      <c r="S272" s="681">
        <v>0.5</v>
      </c>
      <c r="T272" s="748">
        <v>1</v>
      </c>
      <c r="U272" s="704">
        <v>0.66666666666666663</v>
      </c>
    </row>
    <row r="273" spans="1:21" ht="14.4" customHeight="1" x14ac:dyDescent="0.3">
      <c r="A273" s="664">
        <v>50</v>
      </c>
      <c r="B273" s="665" t="s">
        <v>549</v>
      </c>
      <c r="C273" s="665" t="s">
        <v>3182</v>
      </c>
      <c r="D273" s="746" t="s">
        <v>4862</v>
      </c>
      <c r="E273" s="747" t="s">
        <v>3194</v>
      </c>
      <c r="F273" s="665" t="s">
        <v>3179</v>
      </c>
      <c r="G273" s="665" t="s">
        <v>3572</v>
      </c>
      <c r="H273" s="665" t="s">
        <v>550</v>
      </c>
      <c r="I273" s="665" t="s">
        <v>3574</v>
      </c>
      <c r="J273" s="665" t="s">
        <v>3575</v>
      </c>
      <c r="K273" s="665" t="s">
        <v>2992</v>
      </c>
      <c r="L273" s="666">
        <v>181.13</v>
      </c>
      <c r="M273" s="666">
        <v>181.13</v>
      </c>
      <c r="N273" s="665">
        <v>1</v>
      </c>
      <c r="O273" s="748">
        <v>0.5</v>
      </c>
      <c r="P273" s="666">
        <v>181.13</v>
      </c>
      <c r="Q273" s="681">
        <v>1</v>
      </c>
      <c r="R273" s="665">
        <v>1</v>
      </c>
      <c r="S273" s="681">
        <v>1</v>
      </c>
      <c r="T273" s="748">
        <v>0.5</v>
      </c>
      <c r="U273" s="704">
        <v>1</v>
      </c>
    </row>
    <row r="274" spans="1:21" ht="14.4" customHeight="1" x14ac:dyDescent="0.3">
      <c r="A274" s="664">
        <v>50</v>
      </c>
      <c r="B274" s="665" t="s">
        <v>549</v>
      </c>
      <c r="C274" s="665" t="s">
        <v>3182</v>
      </c>
      <c r="D274" s="746" t="s">
        <v>4862</v>
      </c>
      <c r="E274" s="747" t="s">
        <v>3194</v>
      </c>
      <c r="F274" s="665" t="s">
        <v>3179</v>
      </c>
      <c r="G274" s="665" t="s">
        <v>3572</v>
      </c>
      <c r="H274" s="665" t="s">
        <v>550</v>
      </c>
      <c r="I274" s="665" t="s">
        <v>3576</v>
      </c>
      <c r="J274" s="665" t="s">
        <v>3577</v>
      </c>
      <c r="K274" s="665" t="s">
        <v>3578</v>
      </c>
      <c r="L274" s="666">
        <v>169.04</v>
      </c>
      <c r="M274" s="666">
        <v>169.04</v>
      </c>
      <c r="N274" s="665">
        <v>1</v>
      </c>
      <c r="O274" s="748">
        <v>1</v>
      </c>
      <c r="P274" s="666"/>
      <c r="Q274" s="681">
        <v>0</v>
      </c>
      <c r="R274" s="665"/>
      <c r="S274" s="681">
        <v>0</v>
      </c>
      <c r="T274" s="748"/>
      <c r="U274" s="704">
        <v>0</v>
      </c>
    </row>
    <row r="275" spans="1:21" ht="14.4" customHeight="1" x14ac:dyDescent="0.3">
      <c r="A275" s="664">
        <v>50</v>
      </c>
      <c r="B275" s="665" t="s">
        <v>549</v>
      </c>
      <c r="C275" s="665" t="s">
        <v>3182</v>
      </c>
      <c r="D275" s="746" t="s">
        <v>4862</v>
      </c>
      <c r="E275" s="747" t="s">
        <v>3194</v>
      </c>
      <c r="F275" s="665" t="s">
        <v>3179</v>
      </c>
      <c r="G275" s="665" t="s">
        <v>3572</v>
      </c>
      <c r="H275" s="665" t="s">
        <v>550</v>
      </c>
      <c r="I275" s="665" t="s">
        <v>3579</v>
      </c>
      <c r="J275" s="665" t="s">
        <v>3575</v>
      </c>
      <c r="K275" s="665" t="s">
        <v>2955</v>
      </c>
      <c r="L275" s="666">
        <v>117.73</v>
      </c>
      <c r="M275" s="666">
        <v>117.73</v>
      </c>
      <c r="N275" s="665">
        <v>1</v>
      </c>
      <c r="O275" s="748">
        <v>0.5</v>
      </c>
      <c r="P275" s="666"/>
      <c r="Q275" s="681">
        <v>0</v>
      </c>
      <c r="R275" s="665"/>
      <c r="S275" s="681">
        <v>0</v>
      </c>
      <c r="T275" s="748"/>
      <c r="U275" s="704">
        <v>0</v>
      </c>
    </row>
    <row r="276" spans="1:21" ht="14.4" customHeight="1" x14ac:dyDescent="0.3">
      <c r="A276" s="664">
        <v>50</v>
      </c>
      <c r="B276" s="665" t="s">
        <v>549</v>
      </c>
      <c r="C276" s="665" t="s">
        <v>3182</v>
      </c>
      <c r="D276" s="746" t="s">
        <v>4862</v>
      </c>
      <c r="E276" s="747" t="s">
        <v>3194</v>
      </c>
      <c r="F276" s="665" t="s">
        <v>3179</v>
      </c>
      <c r="G276" s="665" t="s">
        <v>3248</v>
      </c>
      <c r="H276" s="665" t="s">
        <v>550</v>
      </c>
      <c r="I276" s="665" t="s">
        <v>930</v>
      </c>
      <c r="J276" s="665" t="s">
        <v>931</v>
      </c>
      <c r="K276" s="665" t="s">
        <v>3249</v>
      </c>
      <c r="L276" s="666">
        <v>90.53</v>
      </c>
      <c r="M276" s="666">
        <v>181.06</v>
      </c>
      <c r="N276" s="665">
        <v>2</v>
      </c>
      <c r="O276" s="748">
        <v>1.5</v>
      </c>
      <c r="P276" s="666">
        <v>90.53</v>
      </c>
      <c r="Q276" s="681">
        <v>0.5</v>
      </c>
      <c r="R276" s="665">
        <v>1</v>
      </c>
      <c r="S276" s="681">
        <v>0.5</v>
      </c>
      <c r="T276" s="748">
        <v>0.5</v>
      </c>
      <c r="U276" s="704">
        <v>0.33333333333333331</v>
      </c>
    </row>
    <row r="277" spans="1:21" ht="14.4" customHeight="1" x14ac:dyDescent="0.3">
      <c r="A277" s="664">
        <v>50</v>
      </c>
      <c r="B277" s="665" t="s">
        <v>549</v>
      </c>
      <c r="C277" s="665" t="s">
        <v>3182</v>
      </c>
      <c r="D277" s="746" t="s">
        <v>4862</v>
      </c>
      <c r="E277" s="747" t="s">
        <v>3194</v>
      </c>
      <c r="F277" s="665" t="s">
        <v>3179</v>
      </c>
      <c r="G277" s="665" t="s">
        <v>3580</v>
      </c>
      <c r="H277" s="665" t="s">
        <v>550</v>
      </c>
      <c r="I277" s="665" t="s">
        <v>3581</v>
      </c>
      <c r="J277" s="665" t="s">
        <v>3582</v>
      </c>
      <c r="K277" s="665" t="s">
        <v>3583</v>
      </c>
      <c r="L277" s="666">
        <v>0</v>
      </c>
      <c r="M277" s="666">
        <v>0</v>
      </c>
      <c r="N277" s="665">
        <v>1</v>
      </c>
      <c r="O277" s="748">
        <v>0.5</v>
      </c>
      <c r="P277" s="666"/>
      <c r="Q277" s="681"/>
      <c r="R277" s="665"/>
      <c r="S277" s="681">
        <v>0</v>
      </c>
      <c r="T277" s="748"/>
      <c r="U277" s="704">
        <v>0</v>
      </c>
    </row>
    <row r="278" spans="1:21" ht="14.4" customHeight="1" x14ac:dyDescent="0.3">
      <c r="A278" s="664">
        <v>50</v>
      </c>
      <c r="B278" s="665" t="s">
        <v>549</v>
      </c>
      <c r="C278" s="665" t="s">
        <v>3182</v>
      </c>
      <c r="D278" s="746" t="s">
        <v>4862</v>
      </c>
      <c r="E278" s="747" t="s">
        <v>3194</v>
      </c>
      <c r="F278" s="665" t="s">
        <v>3179</v>
      </c>
      <c r="G278" s="665" t="s">
        <v>3584</v>
      </c>
      <c r="H278" s="665" t="s">
        <v>550</v>
      </c>
      <c r="I278" s="665" t="s">
        <v>3585</v>
      </c>
      <c r="J278" s="665" t="s">
        <v>3586</v>
      </c>
      <c r="K278" s="665" t="s">
        <v>2992</v>
      </c>
      <c r="L278" s="666">
        <v>58.86</v>
      </c>
      <c r="M278" s="666">
        <v>58.86</v>
      </c>
      <c r="N278" s="665">
        <v>1</v>
      </c>
      <c r="O278" s="748">
        <v>0.5</v>
      </c>
      <c r="P278" s="666"/>
      <c r="Q278" s="681">
        <v>0</v>
      </c>
      <c r="R278" s="665"/>
      <c r="S278" s="681">
        <v>0</v>
      </c>
      <c r="T278" s="748"/>
      <c r="U278" s="704">
        <v>0</v>
      </c>
    </row>
    <row r="279" spans="1:21" ht="14.4" customHeight="1" x14ac:dyDescent="0.3">
      <c r="A279" s="664">
        <v>50</v>
      </c>
      <c r="B279" s="665" t="s">
        <v>549</v>
      </c>
      <c r="C279" s="665" t="s">
        <v>3182</v>
      </c>
      <c r="D279" s="746" t="s">
        <v>4862</v>
      </c>
      <c r="E279" s="747" t="s">
        <v>3194</v>
      </c>
      <c r="F279" s="665" t="s">
        <v>3179</v>
      </c>
      <c r="G279" s="665" t="s">
        <v>3584</v>
      </c>
      <c r="H279" s="665" t="s">
        <v>550</v>
      </c>
      <c r="I279" s="665" t="s">
        <v>3587</v>
      </c>
      <c r="J279" s="665" t="s">
        <v>3588</v>
      </c>
      <c r="K279" s="665" t="s">
        <v>2951</v>
      </c>
      <c r="L279" s="666">
        <v>54.95</v>
      </c>
      <c r="M279" s="666">
        <v>54.95</v>
      </c>
      <c r="N279" s="665">
        <v>1</v>
      </c>
      <c r="O279" s="748">
        <v>0.5</v>
      </c>
      <c r="P279" s="666"/>
      <c r="Q279" s="681">
        <v>0</v>
      </c>
      <c r="R279" s="665"/>
      <c r="S279" s="681">
        <v>0</v>
      </c>
      <c r="T279" s="748"/>
      <c r="U279" s="704">
        <v>0</v>
      </c>
    </row>
    <row r="280" spans="1:21" ht="14.4" customHeight="1" x14ac:dyDescent="0.3">
      <c r="A280" s="664">
        <v>50</v>
      </c>
      <c r="B280" s="665" t="s">
        <v>549</v>
      </c>
      <c r="C280" s="665" t="s">
        <v>3182</v>
      </c>
      <c r="D280" s="746" t="s">
        <v>4862</v>
      </c>
      <c r="E280" s="747" t="s">
        <v>3194</v>
      </c>
      <c r="F280" s="665" t="s">
        <v>3179</v>
      </c>
      <c r="G280" s="665" t="s">
        <v>3250</v>
      </c>
      <c r="H280" s="665" t="s">
        <v>550</v>
      </c>
      <c r="I280" s="665" t="s">
        <v>793</v>
      </c>
      <c r="J280" s="665" t="s">
        <v>721</v>
      </c>
      <c r="K280" s="665" t="s">
        <v>3318</v>
      </c>
      <c r="L280" s="666">
        <v>210.38</v>
      </c>
      <c r="M280" s="666">
        <v>420.76</v>
      </c>
      <c r="N280" s="665">
        <v>2</v>
      </c>
      <c r="O280" s="748">
        <v>1</v>
      </c>
      <c r="P280" s="666"/>
      <c r="Q280" s="681">
        <v>0</v>
      </c>
      <c r="R280" s="665"/>
      <c r="S280" s="681">
        <v>0</v>
      </c>
      <c r="T280" s="748"/>
      <c r="U280" s="704">
        <v>0</v>
      </c>
    </row>
    <row r="281" spans="1:21" ht="14.4" customHeight="1" x14ac:dyDescent="0.3">
      <c r="A281" s="664">
        <v>50</v>
      </c>
      <c r="B281" s="665" t="s">
        <v>549</v>
      </c>
      <c r="C281" s="665" t="s">
        <v>3182</v>
      </c>
      <c r="D281" s="746" t="s">
        <v>4862</v>
      </c>
      <c r="E281" s="747" t="s">
        <v>3194</v>
      </c>
      <c r="F281" s="665" t="s">
        <v>3179</v>
      </c>
      <c r="G281" s="665" t="s">
        <v>3250</v>
      </c>
      <c r="H281" s="665" t="s">
        <v>550</v>
      </c>
      <c r="I281" s="665" t="s">
        <v>720</v>
      </c>
      <c r="J281" s="665" t="s">
        <v>721</v>
      </c>
      <c r="K281" s="665" t="s">
        <v>3251</v>
      </c>
      <c r="L281" s="666">
        <v>42.08</v>
      </c>
      <c r="M281" s="666">
        <v>378.71999999999991</v>
      </c>
      <c r="N281" s="665">
        <v>9</v>
      </c>
      <c r="O281" s="748">
        <v>4.5</v>
      </c>
      <c r="P281" s="666">
        <v>42.08</v>
      </c>
      <c r="Q281" s="681">
        <v>0.11111111111111113</v>
      </c>
      <c r="R281" s="665">
        <v>1</v>
      </c>
      <c r="S281" s="681">
        <v>0.1111111111111111</v>
      </c>
      <c r="T281" s="748">
        <v>0.5</v>
      </c>
      <c r="U281" s="704">
        <v>0.1111111111111111</v>
      </c>
    </row>
    <row r="282" spans="1:21" ht="14.4" customHeight="1" x14ac:dyDescent="0.3">
      <c r="A282" s="664">
        <v>50</v>
      </c>
      <c r="B282" s="665" t="s">
        <v>549</v>
      </c>
      <c r="C282" s="665" t="s">
        <v>3182</v>
      </c>
      <c r="D282" s="746" t="s">
        <v>4862</v>
      </c>
      <c r="E282" s="747" t="s">
        <v>3194</v>
      </c>
      <c r="F282" s="665" t="s">
        <v>3179</v>
      </c>
      <c r="G282" s="665" t="s">
        <v>3320</v>
      </c>
      <c r="H282" s="665" t="s">
        <v>550</v>
      </c>
      <c r="I282" s="665" t="s">
        <v>2031</v>
      </c>
      <c r="J282" s="665" t="s">
        <v>2028</v>
      </c>
      <c r="K282" s="665" t="s">
        <v>3321</v>
      </c>
      <c r="L282" s="666">
        <v>186.27</v>
      </c>
      <c r="M282" s="666">
        <v>745.08</v>
      </c>
      <c r="N282" s="665">
        <v>4</v>
      </c>
      <c r="O282" s="748">
        <v>3</v>
      </c>
      <c r="P282" s="666"/>
      <c r="Q282" s="681">
        <v>0</v>
      </c>
      <c r="R282" s="665"/>
      <c r="S282" s="681">
        <v>0</v>
      </c>
      <c r="T282" s="748"/>
      <c r="U282" s="704">
        <v>0</v>
      </c>
    </row>
    <row r="283" spans="1:21" ht="14.4" customHeight="1" x14ac:dyDescent="0.3">
      <c r="A283" s="664">
        <v>50</v>
      </c>
      <c r="B283" s="665" t="s">
        <v>549</v>
      </c>
      <c r="C283" s="665" t="s">
        <v>3182</v>
      </c>
      <c r="D283" s="746" t="s">
        <v>4862</v>
      </c>
      <c r="E283" s="747" t="s">
        <v>3194</v>
      </c>
      <c r="F283" s="665" t="s">
        <v>3179</v>
      </c>
      <c r="G283" s="665" t="s">
        <v>3322</v>
      </c>
      <c r="H283" s="665" t="s">
        <v>550</v>
      </c>
      <c r="I283" s="665" t="s">
        <v>3323</v>
      </c>
      <c r="J283" s="665" t="s">
        <v>3324</v>
      </c>
      <c r="K283" s="665" t="s">
        <v>3325</v>
      </c>
      <c r="L283" s="666">
        <v>131.54</v>
      </c>
      <c r="M283" s="666">
        <v>131.54</v>
      </c>
      <c r="N283" s="665">
        <v>1</v>
      </c>
      <c r="O283" s="748">
        <v>0.5</v>
      </c>
      <c r="P283" s="666"/>
      <c r="Q283" s="681">
        <v>0</v>
      </c>
      <c r="R283" s="665"/>
      <c r="S283" s="681">
        <v>0</v>
      </c>
      <c r="T283" s="748"/>
      <c r="U283" s="704">
        <v>0</v>
      </c>
    </row>
    <row r="284" spans="1:21" ht="14.4" customHeight="1" x14ac:dyDescent="0.3">
      <c r="A284" s="664">
        <v>50</v>
      </c>
      <c r="B284" s="665" t="s">
        <v>549</v>
      </c>
      <c r="C284" s="665" t="s">
        <v>3182</v>
      </c>
      <c r="D284" s="746" t="s">
        <v>4862</v>
      </c>
      <c r="E284" s="747" t="s">
        <v>3194</v>
      </c>
      <c r="F284" s="665" t="s">
        <v>3179</v>
      </c>
      <c r="G284" s="665" t="s">
        <v>3322</v>
      </c>
      <c r="H284" s="665" t="s">
        <v>550</v>
      </c>
      <c r="I284" s="665" t="s">
        <v>3589</v>
      </c>
      <c r="J284" s="665" t="s">
        <v>3590</v>
      </c>
      <c r="K284" s="665" t="s">
        <v>3591</v>
      </c>
      <c r="L284" s="666">
        <v>0</v>
      </c>
      <c r="M284" s="666">
        <v>0</v>
      </c>
      <c r="N284" s="665">
        <v>1</v>
      </c>
      <c r="O284" s="748">
        <v>0.5</v>
      </c>
      <c r="P284" s="666"/>
      <c r="Q284" s="681"/>
      <c r="R284" s="665"/>
      <c r="S284" s="681">
        <v>0</v>
      </c>
      <c r="T284" s="748"/>
      <c r="U284" s="704">
        <v>0</v>
      </c>
    </row>
    <row r="285" spans="1:21" ht="14.4" customHeight="1" x14ac:dyDescent="0.3">
      <c r="A285" s="664">
        <v>50</v>
      </c>
      <c r="B285" s="665" t="s">
        <v>549</v>
      </c>
      <c r="C285" s="665" t="s">
        <v>3182</v>
      </c>
      <c r="D285" s="746" t="s">
        <v>4862</v>
      </c>
      <c r="E285" s="747" t="s">
        <v>3194</v>
      </c>
      <c r="F285" s="665" t="s">
        <v>3179</v>
      </c>
      <c r="G285" s="665" t="s">
        <v>3322</v>
      </c>
      <c r="H285" s="665" t="s">
        <v>550</v>
      </c>
      <c r="I285" s="665" t="s">
        <v>3592</v>
      </c>
      <c r="J285" s="665" t="s">
        <v>3593</v>
      </c>
      <c r="K285" s="665" t="s">
        <v>3594</v>
      </c>
      <c r="L285" s="666">
        <v>261.69</v>
      </c>
      <c r="M285" s="666">
        <v>261.69</v>
      </c>
      <c r="N285" s="665">
        <v>1</v>
      </c>
      <c r="O285" s="748">
        <v>0.5</v>
      </c>
      <c r="P285" s="666"/>
      <c r="Q285" s="681">
        <v>0</v>
      </c>
      <c r="R285" s="665"/>
      <c r="S285" s="681">
        <v>0</v>
      </c>
      <c r="T285" s="748"/>
      <c r="U285" s="704">
        <v>0</v>
      </c>
    </row>
    <row r="286" spans="1:21" ht="14.4" customHeight="1" x14ac:dyDescent="0.3">
      <c r="A286" s="664">
        <v>50</v>
      </c>
      <c r="B286" s="665" t="s">
        <v>549</v>
      </c>
      <c r="C286" s="665" t="s">
        <v>3182</v>
      </c>
      <c r="D286" s="746" t="s">
        <v>4862</v>
      </c>
      <c r="E286" s="747" t="s">
        <v>3194</v>
      </c>
      <c r="F286" s="665" t="s">
        <v>3179</v>
      </c>
      <c r="G286" s="665" t="s">
        <v>3595</v>
      </c>
      <c r="H286" s="665" t="s">
        <v>550</v>
      </c>
      <c r="I286" s="665" t="s">
        <v>3596</v>
      </c>
      <c r="J286" s="665" t="s">
        <v>3597</v>
      </c>
      <c r="K286" s="665" t="s">
        <v>3598</v>
      </c>
      <c r="L286" s="666">
        <v>0</v>
      </c>
      <c r="M286" s="666">
        <v>0</v>
      </c>
      <c r="N286" s="665">
        <v>1</v>
      </c>
      <c r="O286" s="748">
        <v>0.5</v>
      </c>
      <c r="P286" s="666"/>
      <c r="Q286" s="681"/>
      <c r="R286" s="665"/>
      <c r="S286" s="681">
        <v>0</v>
      </c>
      <c r="T286" s="748"/>
      <c r="U286" s="704">
        <v>0</v>
      </c>
    </row>
    <row r="287" spans="1:21" ht="14.4" customHeight="1" x14ac:dyDescent="0.3">
      <c r="A287" s="664">
        <v>50</v>
      </c>
      <c r="B287" s="665" t="s">
        <v>549</v>
      </c>
      <c r="C287" s="665" t="s">
        <v>3182</v>
      </c>
      <c r="D287" s="746" t="s">
        <v>4862</v>
      </c>
      <c r="E287" s="747" t="s">
        <v>3194</v>
      </c>
      <c r="F287" s="665" t="s">
        <v>3179</v>
      </c>
      <c r="G287" s="665" t="s">
        <v>3326</v>
      </c>
      <c r="H287" s="665" t="s">
        <v>550</v>
      </c>
      <c r="I287" s="665" t="s">
        <v>3599</v>
      </c>
      <c r="J287" s="665" t="s">
        <v>3600</v>
      </c>
      <c r="K287" s="665" t="s">
        <v>2987</v>
      </c>
      <c r="L287" s="666">
        <v>0</v>
      </c>
      <c r="M287" s="666">
        <v>0</v>
      </c>
      <c r="N287" s="665">
        <v>2</v>
      </c>
      <c r="O287" s="748">
        <v>0.5</v>
      </c>
      <c r="P287" s="666"/>
      <c r="Q287" s="681"/>
      <c r="R287" s="665"/>
      <c r="S287" s="681">
        <v>0</v>
      </c>
      <c r="T287" s="748"/>
      <c r="U287" s="704">
        <v>0</v>
      </c>
    </row>
    <row r="288" spans="1:21" ht="14.4" customHeight="1" x14ac:dyDescent="0.3">
      <c r="A288" s="664">
        <v>50</v>
      </c>
      <c r="B288" s="665" t="s">
        <v>549</v>
      </c>
      <c r="C288" s="665" t="s">
        <v>3182</v>
      </c>
      <c r="D288" s="746" t="s">
        <v>4862</v>
      </c>
      <c r="E288" s="747" t="s">
        <v>3194</v>
      </c>
      <c r="F288" s="665" t="s">
        <v>3179</v>
      </c>
      <c r="G288" s="665" t="s">
        <v>3326</v>
      </c>
      <c r="H288" s="665" t="s">
        <v>550</v>
      </c>
      <c r="I288" s="665" t="s">
        <v>3601</v>
      </c>
      <c r="J288" s="665" t="s">
        <v>3602</v>
      </c>
      <c r="K288" s="665" t="s">
        <v>3366</v>
      </c>
      <c r="L288" s="666">
        <v>87.23</v>
      </c>
      <c r="M288" s="666">
        <v>87.23</v>
      </c>
      <c r="N288" s="665">
        <v>1</v>
      </c>
      <c r="O288" s="748">
        <v>1</v>
      </c>
      <c r="P288" s="666"/>
      <c r="Q288" s="681">
        <v>0</v>
      </c>
      <c r="R288" s="665"/>
      <c r="S288" s="681">
        <v>0</v>
      </c>
      <c r="T288" s="748"/>
      <c r="U288" s="704">
        <v>0</v>
      </c>
    </row>
    <row r="289" spans="1:21" ht="14.4" customHeight="1" x14ac:dyDescent="0.3">
      <c r="A289" s="664">
        <v>50</v>
      </c>
      <c r="B289" s="665" t="s">
        <v>549</v>
      </c>
      <c r="C289" s="665" t="s">
        <v>3182</v>
      </c>
      <c r="D289" s="746" t="s">
        <v>4862</v>
      </c>
      <c r="E289" s="747" t="s">
        <v>3194</v>
      </c>
      <c r="F289" s="665" t="s">
        <v>3179</v>
      </c>
      <c r="G289" s="665" t="s">
        <v>3326</v>
      </c>
      <c r="H289" s="665" t="s">
        <v>550</v>
      </c>
      <c r="I289" s="665" t="s">
        <v>3603</v>
      </c>
      <c r="J289" s="665" t="s">
        <v>3365</v>
      </c>
      <c r="K289" s="665" t="s">
        <v>2987</v>
      </c>
      <c r="L289" s="666">
        <v>0</v>
      </c>
      <c r="M289" s="666">
        <v>0</v>
      </c>
      <c r="N289" s="665">
        <v>3</v>
      </c>
      <c r="O289" s="748">
        <v>1.5</v>
      </c>
      <c r="P289" s="666"/>
      <c r="Q289" s="681"/>
      <c r="R289" s="665"/>
      <c r="S289" s="681">
        <v>0</v>
      </c>
      <c r="T289" s="748"/>
      <c r="U289" s="704">
        <v>0</v>
      </c>
    </row>
    <row r="290" spans="1:21" ht="14.4" customHeight="1" x14ac:dyDescent="0.3">
      <c r="A290" s="664">
        <v>50</v>
      </c>
      <c r="B290" s="665" t="s">
        <v>549</v>
      </c>
      <c r="C290" s="665" t="s">
        <v>3182</v>
      </c>
      <c r="D290" s="746" t="s">
        <v>4862</v>
      </c>
      <c r="E290" s="747" t="s">
        <v>3194</v>
      </c>
      <c r="F290" s="665" t="s">
        <v>3179</v>
      </c>
      <c r="G290" s="665" t="s">
        <v>3604</v>
      </c>
      <c r="H290" s="665" t="s">
        <v>550</v>
      </c>
      <c r="I290" s="665" t="s">
        <v>3605</v>
      </c>
      <c r="J290" s="665" t="s">
        <v>3606</v>
      </c>
      <c r="K290" s="665" t="s">
        <v>3607</v>
      </c>
      <c r="L290" s="666">
        <v>301.26</v>
      </c>
      <c r="M290" s="666">
        <v>602.52</v>
      </c>
      <c r="N290" s="665">
        <v>2</v>
      </c>
      <c r="O290" s="748">
        <v>1</v>
      </c>
      <c r="P290" s="666"/>
      <c r="Q290" s="681">
        <v>0</v>
      </c>
      <c r="R290" s="665"/>
      <c r="S290" s="681">
        <v>0</v>
      </c>
      <c r="T290" s="748"/>
      <c r="U290" s="704">
        <v>0</v>
      </c>
    </row>
    <row r="291" spans="1:21" ht="14.4" customHeight="1" x14ac:dyDescent="0.3">
      <c r="A291" s="664">
        <v>50</v>
      </c>
      <c r="B291" s="665" t="s">
        <v>549</v>
      </c>
      <c r="C291" s="665" t="s">
        <v>3182</v>
      </c>
      <c r="D291" s="746" t="s">
        <v>4862</v>
      </c>
      <c r="E291" s="747" t="s">
        <v>3194</v>
      </c>
      <c r="F291" s="665" t="s">
        <v>3179</v>
      </c>
      <c r="G291" s="665" t="s">
        <v>3327</v>
      </c>
      <c r="H291" s="665" t="s">
        <v>550</v>
      </c>
      <c r="I291" s="665" t="s">
        <v>786</v>
      </c>
      <c r="J291" s="665" t="s">
        <v>3328</v>
      </c>
      <c r="K291" s="665" t="s">
        <v>3329</v>
      </c>
      <c r="L291" s="666">
        <v>149.69</v>
      </c>
      <c r="M291" s="666">
        <v>299.38</v>
      </c>
      <c r="N291" s="665">
        <v>2</v>
      </c>
      <c r="O291" s="748">
        <v>0.5</v>
      </c>
      <c r="P291" s="666">
        <v>299.38</v>
      </c>
      <c r="Q291" s="681">
        <v>1</v>
      </c>
      <c r="R291" s="665">
        <v>2</v>
      </c>
      <c r="S291" s="681">
        <v>1</v>
      </c>
      <c r="T291" s="748">
        <v>0.5</v>
      </c>
      <c r="U291" s="704">
        <v>1</v>
      </c>
    </row>
    <row r="292" spans="1:21" ht="14.4" customHeight="1" x14ac:dyDescent="0.3">
      <c r="A292" s="664">
        <v>50</v>
      </c>
      <c r="B292" s="665" t="s">
        <v>549</v>
      </c>
      <c r="C292" s="665" t="s">
        <v>3182</v>
      </c>
      <c r="D292" s="746" t="s">
        <v>4862</v>
      </c>
      <c r="E292" s="747" t="s">
        <v>3194</v>
      </c>
      <c r="F292" s="665" t="s">
        <v>3179</v>
      </c>
      <c r="G292" s="665" t="s">
        <v>3327</v>
      </c>
      <c r="H292" s="665" t="s">
        <v>550</v>
      </c>
      <c r="I292" s="665" t="s">
        <v>3608</v>
      </c>
      <c r="J292" s="665" t="s">
        <v>3372</v>
      </c>
      <c r="K292" s="665" t="s">
        <v>3609</v>
      </c>
      <c r="L292" s="666">
        <v>0</v>
      </c>
      <c r="M292" s="666">
        <v>0</v>
      </c>
      <c r="N292" s="665">
        <v>1</v>
      </c>
      <c r="O292" s="748">
        <v>0.5</v>
      </c>
      <c r="P292" s="666"/>
      <c r="Q292" s="681"/>
      <c r="R292" s="665"/>
      <c r="S292" s="681">
        <v>0</v>
      </c>
      <c r="T292" s="748"/>
      <c r="U292" s="704">
        <v>0</v>
      </c>
    </row>
    <row r="293" spans="1:21" ht="14.4" customHeight="1" x14ac:dyDescent="0.3">
      <c r="A293" s="664">
        <v>50</v>
      </c>
      <c r="B293" s="665" t="s">
        <v>549</v>
      </c>
      <c r="C293" s="665" t="s">
        <v>3182</v>
      </c>
      <c r="D293" s="746" t="s">
        <v>4862</v>
      </c>
      <c r="E293" s="747" t="s">
        <v>3194</v>
      </c>
      <c r="F293" s="665" t="s">
        <v>3179</v>
      </c>
      <c r="G293" s="665" t="s">
        <v>3374</v>
      </c>
      <c r="H293" s="665" t="s">
        <v>550</v>
      </c>
      <c r="I293" s="665" t="s">
        <v>3610</v>
      </c>
      <c r="J293" s="665" t="s">
        <v>3611</v>
      </c>
      <c r="K293" s="665" t="s">
        <v>3612</v>
      </c>
      <c r="L293" s="666">
        <v>0</v>
      </c>
      <c r="M293" s="666">
        <v>0</v>
      </c>
      <c r="N293" s="665">
        <v>1</v>
      </c>
      <c r="O293" s="748">
        <v>0.5</v>
      </c>
      <c r="P293" s="666"/>
      <c r="Q293" s="681"/>
      <c r="R293" s="665"/>
      <c r="S293" s="681">
        <v>0</v>
      </c>
      <c r="T293" s="748"/>
      <c r="U293" s="704">
        <v>0</v>
      </c>
    </row>
    <row r="294" spans="1:21" ht="14.4" customHeight="1" x14ac:dyDescent="0.3">
      <c r="A294" s="664">
        <v>50</v>
      </c>
      <c r="B294" s="665" t="s">
        <v>549</v>
      </c>
      <c r="C294" s="665" t="s">
        <v>3182</v>
      </c>
      <c r="D294" s="746" t="s">
        <v>4862</v>
      </c>
      <c r="E294" s="747" t="s">
        <v>3194</v>
      </c>
      <c r="F294" s="665" t="s">
        <v>3179</v>
      </c>
      <c r="G294" s="665" t="s">
        <v>3374</v>
      </c>
      <c r="H294" s="665" t="s">
        <v>550</v>
      </c>
      <c r="I294" s="665" t="s">
        <v>3613</v>
      </c>
      <c r="J294" s="665" t="s">
        <v>2534</v>
      </c>
      <c r="K294" s="665" t="s">
        <v>3614</v>
      </c>
      <c r="L294" s="666">
        <v>0</v>
      </c>
      <c r="M294" s="666">
        <v>0</v>
      </c>
      <c r="N294" s="665">
        <v>1</v>
      </c>
      <c r="O294" s="748">
        <v>0.5</v>
      </c>
      <c r="P294" s="666"/>
      <c r="Q294" s="681"/>
      <c r="R294" s="665"/>
      <c r="S294" s="681">
        <v>0</v>
      </c>
      <c r="T294" s="748"/>
      <c r="U294" s="704">
        <v>0</v>
      </c>
    </row>
    <row r="295" spans="1:21" ht="14.4" customHeight="1" x14ac:dyDescent="0.3">
      <c r="A295" s="664">
        <v>50</v>
      </c>
      <c r="B295" s="665" t="s">
        <v>549</v>
      </c>
      <c r="C295" s="665" t="s">
        <v>3182</v>
      </c>
      <c r="D295" s="746" t="s">
        <v>4862</v>
      </c>
      <c r="E295" s="747" t="s">
        <v>3194</v>
      </c>
      <c r="F295" s="665" t="s">
        <v>3179</v>
      </c>
      <c r="G295" s="665" t="s">
        <v>3374</v>
      </c>
      <c r="H295" s="665" t="s">
        <v>550</v>
      </c>
      <c r="I295" s="665" t="s">
        <v>3615</v>
      </c>
      <c r="J295" s="665" t="s">
        <v>3616</v>
      </c>
      <c r="K295" s="665" t="s">
        <v>3617</v>
      </c>
      <c r="L295" s="666">
        <v>54.22</v>
      </c>
      <c r="M295" s="666">
        <v>108.44</v>
      </c>
      <c r="N295" s="665">
        <v>2</v>
      </c>
      <c r="O295" s="748">
        <v>0.5</v>
      </c>
      <c r="P295" s="666"/>
      <c r="Q295" s="681">
        <v>0</v>
      </c>
      <c r="R295" s="665"/>
      <c r="S295" s="681">
        <v>0</v>
      </c>
      <c r="T295" s="748"/>
      <c r="U295" s="704">
        <v>0</v>
      </c>
    </row>
    <row r="296" spans="1:21" ht="14.4" customHeight="1" x14ac:dyDescent="0.3">
      <c r="A296" s="664">
        <v>50</v>
      </c>
      <c r="B296" s="665" t="s">
        <v>549</v>
      </c>
      <c r="C296" s="665" t="s">
        <v>3182</v>
      </c>
      <c r="D296" s="746" t="s">
        <v>4862</v>
      </c>
      <c r="E296" s="747" t="s">
        <v>3194</v>
      </c>
      <c r="F296" s="665" t="s">
        <v>3179</v>
      </c>
      <c r="G296" s="665" t="s">
        <v>3618</v>
      </c>
      <c r="H296" s="665" t="s">
        <v>550</v>
      </c>
      <c r="I296" s="665" t="s">
        <v>1302</v>
      </c>
      <c r="J296" s="665" t="s">
        <v>1303</v>
      </c>
      <c r="K296" s="665" t="s">
        <v>3619</v>
      </c>
      <c r="L296" s="666">
        <v>171.07</v>
      </c>
      <c r="M296" s="666">
        <v>171.07</v>
      </c>
      <c r="N296" s="665">
        <v>1</v>
      </c>
      <c r="O296" s="748">
        <v>0.5</v>
      </c>
      <c r="P296" s="666"/>
      <c r="Q296" s="681">
        <v>0</v>
      </c>
      <c r="R296" s="665"/>
      <c r="S296" s="681">
        <v>0</v>
      </c>
      <c r="T296" s="748"/>
      <c r="U296" s="704">
        <v>0</v>
      </c>
    </row>
    <row r="297" spans="1:21" ht="14.4" customHeight="1" x14ac:dyDescent="0.3">
      <c r="A297" s="664">
        <v>50</v>
      </c>
      <c r="B297" s="665" t="s">
        <v>549</v>
      </c>
      <c r="C297" s="665" t="s">
        <v>3182</v>
      </c>
      <c r="D297" s="746" t="s">
        <v>4862</v>
      </c>
      <c r="E297" s="747" t="s">
        <v>3194</v>
      </c>
      <c r="F297" s="665" t="s">
        <v>3179</v>
      </c>
      <c r="G297" s="665" t="s">
        <v>3620</v>
      </c>
      <c r="H297" s="665" t="s">
        <v>550</v>
      </c>
      <c r="I297" s="665" t="s">
        <v>3621</v>
      </c>
      <c r="J297" s="665" t="s">
        <v>3622</v>
      </c>
      <c r="K297" s="665" t="s">
        <v>3623</v>
      </c>
      <c r="L297" s="666">
        <v>0</v>
      </c>
      <c r="M297" s="666">
        <v>0</v>
      </c>
      <c r="N297" s="665">
        <v>1</v>
      </c>
      <c r="O297" s="748">
        <v>0.5</v>
      </c>
      <c r="P297" s="666">
        <v>0</v>
      </c>
      <c r="Q297" s="681"/>
      <c r="R297" s="665">
        <v>1</v>
      </c>
      <c r="S297" s="681">
        <v>1</v>
      </c>
      <c r="T297" s="748">
        <v>0.5</v>
      </c>
      <c r="U297" s="704">
        <v>1</v>
      </c>
    </row>
    <row r="298" spans="1:21" ht="14.4" customHeight="1" x14ac:dyDescent="0.3">
      <c r="A298" s="664">
        <v>50</v>
      </c>
      <c r="B298" s="665" t="s">
        <v>549</v>
      </c>
      <c r="C298" s="665" t="s">
        <v>3182</v>
      </c>
      <c r="D298" s="746" t="s">
        <v>4862</v>
      </c>
      <c r="E298" s="747" t="s">
        <v>3194</v>
      </c>
      <c r="F298" s="665" t="s">
        <v>3179</v>
      </c>
      <c r="G298" s="665" t="s">
        <v>3624</v>
      </c>
      <c r="H298" s="665" t="s">
        <v>550</v>
      </c>
      <c r="I298" s="665" t="s">
        <v>1122</v>
      </c>
      <c r="J298" s="665" t="s">
        <v>1123</v>
      </c>
      <c r="K298" s="665" t="s">
        <v>3625</v>
      </c>
      <c r="L298" s="666">
        <v>65.989999999999995</v>
      </c>
      <c r="M298" s="666">
        <v>65.989999999999995</v>
      </c>
      <c r="N298" s="665">
        <v>1</v>
      </c>
      <c r="O298" s="748">
        <v>0.5</v>
      </c>
      <c r="P298" s="666"/>
      <c r="Q298" s="681">
        <v>0</v>
      </c>
      <c r="R298" s="665"/>
      <c r="S298" s="681">
        <v>0</v>
      </c>
      <c r="T298" s="748"/>
      <c r="U298" s="704">
        <v>0</v>
      </c>
    </row>
    <row r="299" spans="1:21" ht="14.4" customHeight="1" x14ac:dyDescent="0.3">
      <c r="A299" s="664">
        <v>50</v>
      </c>
      <c r="B299" s="665" t="s">
        <v>549</v>
      </c>
      <c r="C299" s="665" t="s">
        <v>3182</v>
      </c>
      <c r="D299" s="746" t="s">
        <v>4862</v>
      </c>
      <c r="E299" s="747" t="s">
        <v>3194</v>
      </c>
      <c r="F299" s="665" t="s">
        <v>3179</v>
      </c>
      <c r="G299" s="665" t="s">
        <v>3626</v>
      </c>
      <c r="H299" s="665" t="s">
        <v>550</v>
      </c>
      <c r="I299" s="665" t="s">
        <v>3627</v>
      </c>
      <c r="J299" s="665" t="s">
        <v>3628</v>
      </c>
      <c r="K299" s="665" t="s">
        <v>3629</v>
      </c>
      <c r="L299" s="666">
        <v>0</v>
      </c>
      <c r="M299" s="666">
        <v>0</v>
      </c>
      <c r="N299" s="665">
        <v>1</v>
      </c>
      <c r="O299" s="748">
        <v>0.5</v>
      </c>
      <c r="P299" s="666"/>
      <c r="Q299" s="681"/>
      <c r="R299" s="665"/>
      <c r="S299" s="681">
        <v>0</v>
      </c>
      <c r="T299" s="748"/>
      <c r="U299" s="704">
        <v>0</v>
      </c>
    </row>
    <row r="300" spans="1:21" ht="14.4" customHeight="1" x14ac:dyDescent="0.3">
      <c r="A300" s="664">
        <v>50</v>
      </c>
      <c r="B300" s="665" t="s">
        <v>549</v>
      </c>
      <c r="C300" s="665" t="s">
        <v>3182</v>
      </c>
      <c r="D300" s="746" t="s">
        <v>4862</v>
      </c>
      <c r="E300" s="747" t="s">
        <v>3194</v>
      </c>
      <c r="F300" s="665" t="s">
        <v>3179</v>
      </c>
      <c r="G300" s="665" t="s">
        <v>3630</v>
      </c>
      <c r="H300" s="665" t="s">
        <v>550</v>
      </c>
      <c r="I300" s="665" t="s">
        <v>3631</v>
      </c>
      <c r="J300" s="665" t="s">
        <v>3632</v>
      </c>
      <c r="K300" s="665" t="s">
        <v>3633</v>
      </c>
      <c r="L300" s="666">
        <v>0</v>
      </c>
      <c r="M300" s="666">
        <v>0</v>
      </c>
      <c r="N300" s="665">
        <v>2</v>
      </c>
      <c r="O300" s="748">
        <v>1</v>
      </c>
      <c r="P300" s="666"/>
      <c r="Q300" s="681"/>
      <c r="R300" s="665"/>
      <c r="S300" s="681">
        <v>0</v>
      </c>
      <c r="T300" s="748"/>
      <c r="U300" s="704">
        <v>0</v>
      </c>
    </row>
    <row r="301" spans="1:21" ht="14.4" customHeight="1" x14ac:dyDescent="0.3">
      <c r="A301" s="664">
        <v>50</v>
      </c>
      <c r="B301" s="665" t="s">
        <v>549</v>
      </c>
      <c r="C301" s="665" t="s">
        <v>3182</v>
      </c>
      <c r="D301" s="746" t="s">
        <v>4862</v>
      </c>
      <c r="E301" s="747" t="s">
        <v>3194</v>
      </c>
      <c r="F301" s="665" t="s">
        <v>3179</v>
      </c>
      <c r="G301" s="665" t="s">
        <v>3334</v>
      </c>
      <c r="H301" s="665" t="s">
        <v>550</v>
      </c>
      <c r="I301" s="665" t="s">
        <v>3634</v>
      </c>
      <c r="J301" s="665" t="s">
        <v>3635</v>
      </c>
      <c r="K301" s="665" t="s">
        <v>3636</v>
      </c>
      <c r="L301" s="666">
        <v>0</v>
      </c>
      <c r="M301" s="666">
        <v>0</v>
      </c>
      <c r="N301" s="665">
        <v>1</v>
      </c>
      <c r="O301" s="748">
        <v>0.5</v>
      </c>
      <c r="P301" s="666"/>
      <c r="Q301" s="681"/>
      <c r="R301" s="665"/>
      <c r="S301" s="681">
        <v>0</v>
      </c>
      <c r="T301" s="748"/>
      <c r="U301" s="704">
        <v>0</v>
      </c>
    </row>
    <row r="302" spans="1:21" ht="14.4" customHeight="1" x14ac:dyDescent="0.3">
      <c r="A302" s="664">
        <v>50</v>
      </c>
      <c r="B302" s="665" t="s">
        <v>549</v>
      </c>
      <c r="C302" s="665" t="s">
        <v>3182</v>
      </c>
      <c r="D302" s="746" t="s">
        <v>4862</v>
      </c>
      <c r="E302" s="747" t="s">
        <v>3194</v>
      </c>
      <c r="F302" s="665" t="s">
        <v>3179</v>
      </c>
      <c r="G302" s="665" t="s">
        <v>3256</v>
      </c>
      <c r="H302" s="665" t="s">
        <v>1650</v>
      </c>
      <c r="I302" s="665" t="s">
        <v>3637</v>
      </c>
      <c r="J302" s="665" t="s">
        <v>2920</v>
      </c>
      <c r="K302" s="665" t="s">
        <v>3638</v>
      </c>
      <c r="L302" s="666">
        <v>0</v>
      </c>
      <c r="M302" s="666">
        <v>0</v>
      </c>
      <c r="N302" s="665">
        <v>4</v>
      </c>
      <c r="O302" s="748">
        <v>1.8333333333333333</v>
      </c>
      <c r="P302" s="666">
        <v>0</v>
      </c>
      <c r="Q302" s="681"/>
      <c r="R302" s="665">
        <v>2</v>
      </c>
      <c r="S302" s="681">
        <v>0.5</v>
      </c>
      <c r="T302" s="748">
        <v>0.83333333333333326</v>
      </c>
      <c r="U302" s="704">
        <v>0.45454545454545453</v>
      </c>
    </row>
    <row r="303" spans="1:21" ht="14.4" customHeight="1" x14ac:dyDescent="0.3">
      <c r="A303" s="664">
        <v>50</v>
      </c>
      <c r="B303" s="665" t="s">
        <v>549</v>
      </c>
      <c r="C303" s="665" t="s">
        <v>3182</v>
      </c>
      <c r="D303" s="746" t="s">
        <v>4862</v>
      </c>
      <c r="E303" s="747" t="s">
        <v>3194</v>
      </c>
      <c r="F303" s="665" t="s">
        <v>3179</v>
      </c>
      <c r="G303" s="665" t="s">
        <v>3256</v>
      </c>
      <c r="H303" s="665" t="s">
        <v>1650</v>
      </c>
      <c r="I303" s="665" t="s">
        <v>1827</v>
      </c>
      <c r="J303" s="665" t="s">
        <v>2922</v>
      </c>
      <c r="K303" s="665" t="s">
        <v>2923</v>
      </c>
      <c r="L303" s="666">
        <v>120.61</v>
      </c>
      <c r="M303" s="666">
        <v>964.88</v>
      </c>
      <c r="N303" s="665">
        <v>8</v>
      </c>
      <c r="O303" s="748">
        <v>4</v>
      </c>
      <c r="P303" s="666">
        <v>120.61</v>
      </c>
      <c r="Q303" s="681">
        <v>0.125</v>
      </c>
      <c r="R303" s="665">
        <v>1</v>
      </c>
      <c r="S303" s="681">
        <v>0.125</v>
      </c>
      <c r="T303" s="748">
        <v>0.5</v>
      </c>
      <c r="U303" s="704">
        <v>0.125</v>
      </c>
    </row>
    <row r="304" spans="1:21" ht="14.4" customHeight="1" x14ac:dyDescent="0.3">
      <c r="A304" s="664">
        <v>50</v>
      </c>
      <c r="B304" s="665" t="s">
        <v>549</v>
      </c>
      <c r="C304" s="665" t="s">
        <v>3182</v>
      </c>
      <c r="D304" s="746" t="s">
        <v>4862</v>
      </c>
      <c r="E304" s="747" t="s">
        <v>3194</v>
      </c>
      <c r="F304" s="665" t="s">
        <v>3179</v>
      </c>
      <c r="G304" s="665" t="s">
        <v>3256</v>
      </c>
      <c r="H304" s="665" t="s">
        <v>1650</v>
      </c>
      <c r="I304" s="665" t="s">
        <v>1762</v>
      </c>
      <c r="J304" s="665" t="s">
        <v>2922</v>
      </c>
      <c r="K304" s="665" t="s">
        <v>2924</v>
      </c>
      <c r="L304" s="666">
        <v>184.74</v>
      </c>
      <c r="M304" s="666">
        <v>2032.14</v>
      </c>
      <c r="N304" s="665">
        <v>11</v>
      </c>
      <c r="O304" s="748">
        <v>5.5</v>
      </c>
      <c r="P304" s="666">
        <v>184.74</v>
      </c>
      <c r="Q304" s="681">
        <v>9.0909090909090912E-2</v>
      </c>
      <c r="R304" s="665">
        <v>1</v>
      </c>
      <c r="S304" s="681">
        <v>9.0909090909090912E-2</v>
      </c>
      <c r="T304" s="748">
        <v>0.5</v>
      </c>
      <c r="U304" s="704">
        <v>9.0909090909090912E-2</v>
      </c>
    </row>
    <row r="305" spans="1:21" ht="14.4" customHeight="1" x14ac:dyDescent="0.3">
      <c r="A305" s="664">
        <v>50</v>
      </c>
      <c r="B305" s="665" t="s">
        <v>549</v>
      </c>
      <c r="C305" s="665" t="s">
        <v>3182</v>
      </c>
      <c r="D305" s="746" t="s">
        <v>4862</v>
      </c>
      <c r="E305" s="747" t="s">
        <v>3194</v>
      </c>
      <c r="F305" s="665" t="s">
        <v>3179</v>
      </c>
      <c r="G305" s="665" t="s">
        <v>3639</v>
      </c>
      <c r="H305" s="665" t="s">
        <v>550</v>
      </c>
      <c r="I305" s="665" t="s">
        <v>3640</v>
      </c>
      <c r="J305" s="665" t="s">
        <v>3641</v>
      </c>
      <c r="K305" s="665" t="s">
        <v>3642</v>
      </c>
      <c r="L305" s="666">
        <v>0</v>
      </c>
      <c r="M305" s="666">
        <v>0</v>
      </c>
      <c r="N305" s="665">
        <v>1</v>
      </c>
      <c r="O305" s="748">
        <v>0.5</v>
      </c>
      <c r="P305" s="666"/>
      <c r="Q305" s="681"/>
      <c r="R305" s="665"/>
      <c r="S305" s="681">
        <v>0</v>
      </c>
      <c r="T305" s="748"/>
      <c r="U305" s="704">
        <v>0</v>
      </c>
    </row>
    <row r="306" spans="1:21" ht="14.4" customHeight="1" x14ac:dyDescent="0.3">
      <c r="A306" s="664">
        <v>50</v>
      </c>
      <c r="B306" s="665" t="s">
        <v>549</v>
      </c>
      <c r="C306" s="665" t="s">
        <v>3182</v>
      </c>
      <c r="D306" s="746" t="s">
        <v>4862</v>
      </c>
      <c r="E306" s="747" t="s">
        <v>3194</v>
      </c>
      <c r="F306" s="665" t="s">
        <v>3179</v>
      </c>
      <c r="G306" s="665" t="s">
        <v>3643</v>
      </c>
      <c r="H306" s="665" t="s">
        <v>550</v>
      </c>
      <c r="I306" s="665" t="s">
        <v>3644</v>
      </c>
      <c r="J306" s="665" t="s">
        <v>1448</v>
      </c>
      <c r="K306" s="665" t="s">
        <v>3645</v>
      </c>
      <c r="L306" s="666">
        <v>55.54</v>
      </c>
      <c r="M306" s="666">
        <v>55.54</v>
      </c>
      <c r="N306" s="665">
        <v>1</v>
      </c>
      <c r="O306" s="748">
        <v>0.5</v>
      </c>
      <c r="P306" s="666"/>
      <c r="Q306" s="681">
        <v>0</v>
      </c>
      <c r="R306" s="665"/>
      <c r="S306" s="681">
        <v>0</v>
      </c>
      <c r="T306" s="748"/>
      <c r="U306" s="704">
        <v>0</v>
      </c>
    </row>
    <row r="307" spans="1:21" ht="14.4" customHeight="1" x14ac:dyDescent="0.3">
      <c r="A307" s="664">
        <v>50</v>
      </c>
      <c r="B307" s="665" t="s">
        <v>549</v>
      </c>
      <c r="C307" s="665" t="s">
        <v>3182</v>
      </c>
      <c r="D307" s="746" t="s">
        <v>4862</v>
      </c>
      <c r="E307" s="747" t="s">
        <v>3194</v>
      </c>
      <c r="F307" s="665" t="s">
        <v>3179</v>
      </c>
      <c r="G307" s="665" t="s">
        <v>3646</v>
      </c>
      <c r="H307" s="665" t="s">
        <v>1650</v>
      </c>
      <c r="I307" s="665" t="s">
        <v>3647</v>
      </c>
      <c r="J307" s="665" t="s">
        <v>3648</v>
      </c>
      <c r="K307" s="665" t="s">
        <v>3649</v>
      </c>
      <c r="L307" s="666">
        <v>0</v>
      </c>
      <c r="M307" s="666">
        <v>0</v>
      </c>
      <c r="N307" s="665">
        <v>2</v>
      </c>
      <c r="O307" s="748">
        <v>0.5</v>
      </c>
      <c r="P307" s="666"/>
      <c r="Q307" s="681"/>
      <c r="R307" s="665"/>
      <c r="S307" s="681">
        <v>0</v>
      </c>
      <c r="T307" s="748"/>
      <c r="U307" s="704">
        <v>0</v>
      </c>
    </row>
    <row r="308" spans="1:21" ht="14.4" customHeight="1" x14ac:dyDescent="0.3">
      <c r="A308" s="664">
        <v>50</v>
      </c>
      <c r="B308" s="665" t="s">
        <v>549</v>
      </c>
      <c r="C308" s="665" t="s">
        <v>3182</v>
      </c>
      <c r="D308" s="746" t="s">
        <v>4862</v>
      </c>
      <c r="E308" s="747" t="s">
        <v>3194</v>
      </c>
      <c r="F308" s="665" t="s">
        <v>3179</v>
      </c>
      <c r="G308" s="665" t="s">
        <v>3650</v>
      </c>
      <c r="H308" s="665" t="s">
        <v>550</v>
      </c>
      <c r="I308" s="665" t="s">
        <v>3651</v>
      </c>
      <c r="J308" s="665" t="s">
        <v>3652</v>
      </c>
      <c r="K308" s="665" t="s">
        <v>3653</v>
      </c>
      <c r="L308" s="666">
        <v>0</v>
      </c>
      <c r="M308" s="666">
        <v>0</v>
      </c>
      <c r="N308" s="665">
        <v>1</v>
      </c>
      <c r="O308" s="748">
        <v>0.5</v>
      </c>
      <c r="P308" s="666"/>
      <c r="Q308" s="681"/>
      <c r="R308" s="665"/>
      <c r="S308" s="681">
        <v>0</v>
      </c>
      <c r="T308" s="748"/>
      <c r="U308" s="704">
        <v>0</v>
      </c>
    </row>
    <row r="309" spans="1:21" ht="14.4" customHeight="1" x14ac:dyDescent="0.3">
      <c r="A309" s="664">
        <v>50</v>
      </c>
      <c r="B309" s="665" t="s">
        <v>549</v>
      </c>
      <c r="C309" s="665" t="s">
        <v>3182</v>
      </c>
      <c r="D309" s="746" t="s">
        <v>4862</v>
      </c>
      <c r="E309" s="747" t="s">
        <v>3194</v>
      </c>
      <c r="F309" s="665" t="s">
        <v>3179</v>
      </c>
      <c r="G309" s="665" t="s">
        <v>3338</v>
      </c>
      <c r="H309" s="665" t="s">
        <v>550</v>
      </c>
      <c r="I309" s="665" t="s">
        <v>3654</v>
      </c>
      <c r="J309" s="665" t="s">
        <v>3339</v>
      </c>
      <c r="K309" s="665" t="s">
        <v>3655</v>
      </c>
      <c r="L309" s="666">
        <v>140.38</v>
      </c>
      <c r="M309" s="666">
        <v>140.38</v>
      </c>
      <c r="N309" s="665">
        <v>1</v>
      </c>
      <c r="O309" s="748">
        <v>0.5</v>
      </c>
      <c r="P309" s="666"/>
      <c r="Q309" s="681">
        <v>0</v>
      </c>
      <c r="R309" s="665"/>
      <c r="S309" s="681">
        <v>0</v>
      </c>
      <c r="T309" s="748"/>
      <c r="U309" s="704">
        <v>0</v>
      </c>
    </row>
    <row r="310" spans="1:21" ht="14.4" customHeight="1" x14ac:dyDescent="0.3">
      <c r="A310" s="664">
        <v>50</v>
      </c>
      <c r="B310" s="665" t="s">
        <v>549</v>
      </c>
      <c r="C310" s="665" t="s">
        <v>3182</v>
      </c>
      <c r="D310" s="746" t="s">
        <v>4862</v>
      </c>
      <c r="E310" s="747" t="s">
        <v>3195</v>
      </c>
      <c r="F310" s="665" t="s">
        <v>3179</v>
      </c>
      <c r="G310" s="665" t="s">
        <v>3656</v>
      </c>
      <c r="H310" s="665" t="s">
        <v>550</v>
      </c>
      <c r="I310" s="665" t="s">
        <v>3657</v>
      </c>
      <c r="J310" s="665" t="s">
        <v>3658</v>
      </c>
      <c r="K310" s="665" t="s">
        <v>3659</v>
      </c>
      <c r="L310" s="666">
        <v>35.11</v>
      </c>
      <c r="M310" s="666">
        <v>35.11</v>
      </c>
      <c r="N310" s="665">
        <v>1</v>
      </c>
      <c r="O310" s="748">
        <v>0.5</v>
      </c>
      <c r="P310" s="666"/>
      <c r="Q310" s="681">
        <v>0</v>
      </c>
      <c r="R310" s="665"/>
      <c r="S310" s="681">
        <v>0</v>
      </c>
      <c r="T310" s="748"/>
      <c r="U310" s="704">
        <v>0</v>
      </c>
    </row>
    <row r="311" spans="1:21" ht="14.4" customHeight="1" x14ac:dyDescent="0.3">
      <c r="A311" s="664">
        <v>50</v>
      </c>
      <c r="B311" s="665" t="s">
        <v>549</v>
      </c>
      <c r="C311" s="665" t="s">
        <v>3182</v>
      </c>
      <c r="D311" s="746" t="s">
        <v>4862</v>
      </c>
      <c r="E311" s="747" t="s">
        <v>3195</v>
      </c>
      <c r="F311" s="665" t="s">
        <v>3179</v>
      </c>
      <c r="G311" s="665" t="s">
        <v>3660</v>
      </c>
      <c r="H311" s="665" t="s">
        <v>550</v>
      </c>
      <c r="I311" s="665" t="s">
        <v>581</v>
      </c>
      <c r="J311" s="665" t="s">
        <v>578</v>
      </c>
      <c r="K311" s="665" t="s">
        <v>3118</v>
      </c>
      <c r="L311" s="666">
        <v>0</v>
      </c>
      <c r="M311" s="666">
        <v>0</v>
      </c>
      <c r="N311" s="665">
        <v>3</v>
      </c>
      <c r="O311" s="748">
        <v>2</v>
      </c>
      <c r="P311" s="666">
        <v>0</v>
      </c>
      <c r="Q311" s="681"/>
      <c r="R311" s="665">
        <v>1</v>
      </c>
      <c r="S311" s="681">
        <v>0.33333333333333331</v>
      </c>
      <c r="T311" s="748">
        <v>1</v>
      </c>
      <c r="U311" s="704">
        <v>0.5</v>
      </c>
    </row>
    <row r="312" spans="1:21" ht="14.4" customHeight="1" x14ac:dyDescent="0.3">
      <c r="A312" s="664">
        <v>50</v>
      </c>
      <c r="B312" s="665" t="s">
        <v>549</v>
      </c>
      <c r="C312" s="665" t="s">
        <v>3182</v>
      </c>
      <c r="D312" s="746" t="s">
        <v>4862</v>
      </c>
      <c r="E312" s="747" t="s">
        <v>3195</v>
      </c>
      <c r="F312" s="665" t="s">
        <v>3179</v>
      </c>
      <c r="G312" s="665" t="s">
        <v>3661</v>
      </c>
      <c r="H312" s="665" t="s">
        <v>550</v>
      </c>
      <c r="I312" s="665" t="s">
        <v>1310</v>
      </c>
      <c r="J312" s="665" t="s">
        <v>1311</v>
      </c>
      <c r="K312" s="665" t="s">
        <v>3662</v>
      </c>
      <c r="L312" s="666">
        <v>263.26</v>
      </c>
      <c r="M312" s="666">
        <v>263.26</v>
      </c>
      <c r="N312" s="665">
        <v>1</v>
      </c>
      <c r="O312" s="748">
        <v>0.5</v>
      </c>
      <c r="P312" s="666"/>
      <c r="Q312" s="681">
        <v>0</v>
      </c>
      <c r="R312" s="665"/>
      <c r="S312" s="681">
        <v>0</v>
      </c>
      <c r="T312" s="748"/>
      <c r="U312" s="704">
        <v>0</v>
      </c>
    </row>
    <row r="313" spans="1:21" ht="14.4" customHeight="1" x14ac:dyDescent="0.3">
      <c r="A313" s="664">
        <v>50</v>
      </c>
      <c r="B313" s="665" t="s">
        <v>549</v>
      </c>
      <c r="C313" s="665" t="s">
        <v>3182</v>
      </c>
      <c r="D313" s="746" t="s">
        <v>4862</v>
      </c>
      <c r="E313" s="747" t="s">
        <v>3195</v>
      </c>
      <c r="F313" s="665" t="s">
        <v>3179</v>
      </c>
      <c r="G313" s="665" t="s">
        <v>3663</v>
      </c>
      <c r="H313" s="665" t="s">
        <v>550</v>
      </c>
      <c r="I313" s="665" t="s">
        <v>3664</v>
      </c>
      <c r="J313" s="665" t="s">
        <v>3665</v>
      </c>
      <c r="K313" s="665" t="s">
        <v>3666</v>
      </c>
      <c r="L313" s="666">
        <v>254.83</v>
      </c>
      <c r="M313" s="666">
        <v>254.83</v>
      </c>
      <c r="N313" s="665">
        <v>1</v>
      </c>
      <c r="O313" s="748">
        <v>0.5</v>
      </c>
      <c r="P313" s="666">
        <v>254.83</v>
      </c>
      <c r="Q313" s="681">
        <v>1</v>
      </c>
      <c r="R313" s="665">
        <v>1</v>
      </c>
      <c r="S313" s="681">
        <v>1</v>
      </c>
      <c r="T313" s="748">
        <v>0.5</v>
      </c>
      <c r="U313" s="704">
        <v>1</v>
      </c>
    </row>
    <row r="314" spans="1:21" ht="14.4" customHeight="1" x14ac:dyDescent="0.3">
      <c r="A314" s="664">
        <v>50</v>
      </c>
      <c r="B314" s="665" t="s">
        <v>549</v>
      </c>
      <c r="C314" s="665" t="s">
        <v>3182</v>
      </c>
      <c r="D314" s="746" t="s">
        <v>4862</v>
      </c>
      <c r="E314" s="747" t="s">
        <v>3195</v>
      </c>
      <c r="F314" s="665" t="s">
        <v>3179</v>
      </c>
      <c r="G314" s="665" t="s">
        <v>3261</v>
      </c>
      <c r="H314" s="665" t="s">
        <v>550</v>
      </c>
      <c r="I314" s="665" t="s">
        <v>3667</v>
      </c>
      <c r="J314" s="665" t="s">
        <v>1011</v>
      </c>
      <c r="K314" s="665" t="s">
        <v>3262</v>
      </c>
      <c r="L314" s="666">
        <v>0</v>
      </c>
      <c r="M314" s="666">
        <v>0</v>
      </c>
      <c r="N314" s="665">
        <v>3</v>
      </c>
      <c r="O314" s="748">
        <v>1.5</v>
      </c>
      <c r="P314" s="666">
        <v>0</v>
      </c>
      <c r="Q314" s="681"/>
      <c r="R314" s="665">
        <v>1</v>
      </c>
      <c r="S314" s="681">
        <v>0.33333333333333331</v>
      </c>
      <c r="T314" s="748">
        <v>0.5</v>
      </c>
      <c r="U314" s="704">
        <v>0.33333333333333331</v>
      </c>
    </row>
    <row r="315" spans="1:21" ht="14.4" customHeight="1" x14ac:dyDescent="0.3">
      <c r="A315" s="664">
        <v>50</v>
      </c>
      <c r="B315" s="665" t="s">
        <v>549</v>
      </c>
      <c r="C315" s="665" t="s">
        <v>3182</v>
      </c>
      <c r="D315" s="746" t="s">
        <v>4862</v>
      </c>
      <c r="E315" s="747" t="s">
        <v>3195</v>
      </c>
      <c r="F315" s="665" t="s">
        <v>3179</v>
      </c>
      <c r="G315" s="665" t="s">
        <v>3668</v>
      </c>
      <c r="H315" s="665" t="s">
        <v>550</v>
      </c>
      <c r="I315" s="665" t="s">
        <v>3669</v>
      </c>
      <c r="J315" s="665" t="s">
        <v>3670</v>
      </c>
      <c r="K315" s="665" t="s">
        <v>3671</v>
      </c>
      <c r="L315" s="666">
        <v>9.4</v>
      </c>
      <c r="M315" s="666">
        <v>9.4</v>
      </c>
      <c r="N315" s="665">
        <v>1</v>
      </c>
      <c r="O315" s="748">
        <v>0.5</v>
      </c>
      <c r="P315" s="666"/>
      <c r="Q315" s="681">
        <v>0</v>
      </c>
      <c r="R315" s="665"/>
      <c r="S315" s="681">
        <v>0</v>
      </c>
      <c r="T315" s="748"/>
      <c r="U315" s="704">
        <v>0</v>
      </c>
    </row>
    <row r="316" spans="1:21" ht="14.4" customHeight="1" x14ac:dyDescent="0.3">
      <c r="A316" s="664">
        <v>50</v>
      </c>
      <c r="B316" s="665" t="s">
        <v>549</v>
      </c>
      <c r="C316" s="665" t="s">
        <v>3182</v>
      </c>
      <c r="D316" s="746" t="s">
        <v>4862</v>
      </c>
      <c r="E316" s="747" t="s">
        <v>3195</v>
      </c>
      <c r="F316" s="665" t="s">
        <v>3179</v>
      </c>
      <c r="G316" s="665" t="s">
        <v>3668</v>
      </c>
      <c r="H316" s="665" t="s">
        <v>1650</v>
      </c>
      <c r="I316" s="665" t="s">
        <v>1746</v>
      </c>
      <c r="J316" s="665" t="s">
        <v>1747</v>
      </c>
      <c r="K316" s="665" t="s">
        <v>3094</v>
      </c>
      <c r="L316" s="666">
        <v>4.7</v>
      </c>
      <c r="M316" s="666">
        <v>4.7</v>
      </c>
      <c r="N316" s="665">
        <v>1</v>
      </c>
      <c r="O316" s="748">
        <v>0.5</v>
      </c>
      <c r="P316" s="666">
        <v>4.7</v>
      </c>
      <c r="Q316" s="681">
        <v>1</v>
      </c>
      <c r="R316" s="665">
        <v>1</v>
      </c>
      <c r="S316" s="681">
        <v>1</v>
      </c>
      <c r="T316" s="748">
        <v>0.5</v>
      </c>
      <c r="U316" s="704">
        <v>1</v>
      </c>
    </row>
    <row r="317" spans="1:21" ht="14.4" customHeight="1" x14ac:dyDescent="0.3">
      <c r="A317" s="664">
        <v>50</v>
      </c>
      <c r="B317" s="665" t="s">
        <v>549</v>
      </c>
      <c r="C317" s="665" t="s">
        <v>3182</v>
      </c>
      <c r="D317" s="746" t="s">
        <v>4862</v>
      </c>
      <c r="E317" s="747" t="s">
        <v>3195</v>
      </c>
      <c r="F317" s="665" t="s">
        <v>3179</v>
      </c>
      <c r="G317" s="665" t="s">
        <v>3668</v>
      </c>
      <c r="H317" s="665" t="s">
        <v>550</v>
      </c>
      <c r="I317" s="665" t="s">
        <v>3672</v>
      </c>
      <c r="J317" s="665" t="s">
        <v>3673</v>
      </c>
      <c r="K317" s="665" t="s">
        <v>3094</v>
      </c>
      <c r="L317" s="666">
        <v>4.7</v>
      </c>
      <c r="M317" s="666">
        <v>4.7</v>
      </c>
      <c r="N317" s="665">
        <v>1</v>
      </c>
      <c r="O317" s="748">
        <v>0.5</v>
      </c>
      <c r="P317" s="666"/>
      <c r="Q317" s="681">
        <v>0</v>
      </c>
      <c r="R317" s="665"/>
      <c r="S317" s="681">
        <v>0</v>
      </c>
      <c r="T317" s="748"/>
      <c r="U317" s="704">
        <v>0</v>
      </c>
    </row>
    <row r="318" spans="1:21" ht="14.4" customHeight="1" x14ac:dyDescent="0.3">
      <c r="A318" s="664">
        <v>50</v>
      </c>
      <c r="B318" s="665" t="s">
        <v>549</v>
      </c>
      <c r="C318" s="665" t="s">
        <v>3182</v>
      </c>
      <c r="D318" s="746" t="s">
        <v>4862</v>
      </c>
      <c r="E318" s="747" t="s">
        <v>3195</v>
      </c>
      <c r="F318" s="665" t="s">
        <v>3179</v>
      </c>
      <c r="G318" s="665" t="s">
        <v>3674</v>
      </c>
      <c r="H318" s="665" t="s">
        <v>550</v>
      </c>
      <c r="I318" s="665" t="s">
        <v>3675</v>
      </c>
      <c r="J318" s="665" t="s">
        <v>3676</v>
      </c>
      <c r="K318" s="665" t="s">
        <v>3677</v>
      </c>
      <c r="L318" s="666">
        <v>0</v>
      </c>
      <c r="M318" s="666">
        <v>0</v>
      </c>
      <c r="N318" s="665">
        <v>1</v>
      </c>
      <c r="O318" s="748">
        <v>0.5</v>
      </c>
      <c r="P318" s="666"/>
      <c r="Q318" s="681"/>
      <c r="R318" s="665"/>
      <c r="S318" s="681">
        <v>0</v>
      </c>
      <c r="T318" s="748"/>
      <c r="U318" s="704">
        <v>0</v>
      </c>
    </row>
    <row r="319" spans="1:21" ht="14.4" customHeight="1" x14ac:dyDescent="0.3">
      <c r="A319" s="664">
        <v>50</v>
      </c>
      <c r="B319" s="665" t="s">
        <v>549</v>
      </c>
      <c r="C319" s="665" t="s">
        <v>3182</v>
      </c>
      <c r="D319" s="746" t="s">
        <v>4862</v>
      </c>
      <c r="E319" s="747" t="s">
        <v>3195</v>
      </c>
      <c r="F319" s="665" t="s">
        <v>3179</v>
      </c>
      <c r="G319" s="665" t="s">
        <v>3204</v>
      </c>
      <c r="H319" s="665" t="s">
        <v>1650</v>
      </c>
      <c r="I319" s="665" t="s">
        <v>1662</v>
      </c>
      <c r="J319" s="665" t="s">
        <v>1663</v>
      </c>
      <c r="K319" s="665" t="s">
        <v>2943</v>
      </c>
      <c r="L319" s="666">
        <v>72</v>
      </c>
      <c r="M319" s="666">
        <v>1800</v>
      </c>
      <c r="N319" s="665">
        <v>25</v>
      </c>
      <c r="O319" s="748">
        <v>13.5</v>
      </c>
      <c r="P319" s="666">
        <v>1080</v>
      </c>
      <c r="Q319" s="681">
        <v>0.6</v>
      </c>
      <c r="R319" s="665">
        <v>15</v>
      </c>
      <c r="S319" s="681">
        <v>0.6</v>
      </c>
      <c r="T319" s="748">
        <v>8.25</v>
      </c>
      <c r="U319" s="704">
        <v>0.61111111111111116</v>
      </c>
    </row>
    <row r="320" spans="1:21" ht="14.4" customHeight="1" x14ac:dyDescent="0.3">
      <c r="A320" s="664">
        <v>50</v>
      </c>
      <c r="B320" s="665" t="s">
        <v>549</v>
      </c>
      <c r="C320" s="665" t="s">
        <v>3182</v>
      </c>
      <c r="D320" s="746" t="s">
        <v>4862</v>
      </c>
      <c r="E320" s="747" t="s">
        <v>3195</v>
      </c>
      <c r="F320" s="665" t="s">
        <v>3179</v>
      </c>
      <c r="G320" s="665" t="s">
        <v>3204</v>
      </c>
      <c r="H320" s="665" t="s">
        <v>550</v>
      </c>
      <c r="I320" s="665" t="s">
        <v>3384</v>
      </c>
      <c r="J320" s="665" t="s">
        <v>3385</v>
      </c>
      <c r="K320" s="665" t="s">
        <v>2943</v>
      </c>
      <c r="L320" s="666">
        <v>72</v>
      </c>
      <c r="M320" s="666">
        <v>72</v>
      </c>
      <c r="N320" s="665">
        <v>1</v>
      </c>
      <c r="O320" s="748">
        <v>0.5</v>
      </c>
      <c r="P320" s="666"/>
      <c r="Q320" s="681">
        <v>0</v>
      </c>
      <c r="R320" s="665"/>
      <c r="S320" s="681">
        <v>0</v>
      </c>
      <c r="T320" s="748"/>
      <c r="U320" s="704">
        <v>0</v>
      </c>
    </row>
    <row r="321" spans="1:21" ht="14.4" customHeight="1" x14ac:dyDescent="0.3">
      <c r="A321" s="664">
        <v>50</v>
      </c>
      <c r="B321" s="665" t="s">
        <v>549</v>
      </c>
      <c r="C321" s="665" t="s">
        <v>3182</v>
      </c>
      <c r="D321" s="746" t="s">
        <v>4862</v>
      </c>
      <c r="E321" s="747" t="s">
        <v>3195</v>
      </c>
      <c r="F321" s="665" t="s">
        <v>3179</v>
      </c>
      <c r="G321" s="665" t="s">
        <v>3263</v>
      </c>
      <c r="H321" s="665" t="s">
        <v>550</v>
      </c>
      <c r="I321" s="665" t="s">
        <v>3341</v>
      </c>
      <c r="J321" s="665" t="s">
        <v>1036</v>
      </c>
      <c r="K321" s="665" t="s">
        <v>3342</v>
      </c>
      <c r="L321" s="666">
        <v>0</v>
      </c>
      <c r="M321" s="666">
        <v>0</v>
      </c>
      <c r="N321" s="665">
        <v>2</v>
      </c>
      <c r="O321" s="748">
        <v>1</v>
      </c>
      <c r="P321" s="666">
        <v>0</v>
      </c>
      <c r="Q321" s="681"/>
      <c r="R321" s="665">
        <v>1</v>
      </c>
      <c r="S321" s="681">
        <v>0.5</v>
      </c>
      <c r="T321" s="748">
        <v>0.5</v>
      </c>
      <c r="U321" s="704">
        <v>0.5</v>
      </c>
    </row>
    <row r="322" spans="1:21" ht="14.4" customHeight="1" x14ac:dyDescent="0.3">
      <c r="A322" s="664">
        <v>50</v>
      </c>
      <c r="B322" s="665" t="s">
        <v>549</v>
      </c>
      <c r="C322" s="665" t="s">
        <v>3182</v>
      </c>
      <c r="D322" s="746" t="s">
        <v>4862</v>
      </c>
      <c r="E322" s="747" t="s">
        <v>3195</v>
      </c>
      <c r="F322" s="665" t="s">
        <v>3179</v>
      </c>
      <c r="G322" s="665" t="s">
        <v>3263</v>
      </c>
      <c r="H322" s="665" t="s">
        <v>550</v>
      </c>
      <c r="I322" s="665" t="s">
        <v>3343</v>
      </c>
      <c r="J322" s="665" t="s">
        <v>1036</v>
      </c>
      <c r="K322" s="665" t="s">
        <v>2972</v>
      </c>
      <c r="L322" s="666">
        <v>0</v>
      </c>
      <c r="M322" s="666">
        <v>0</v>
      </c>
      <c r="N322" s="665">
        <v>2</v>
      </c>
      <c r="O322" s="748">
        <v>1</v>
      </c>
      <c r="P322" s="666"/>
      <c r="Q322" s="681"/>
      <c r="R322" s="665"/>
      <c r="S322" s="681">
        <v>0</v>
      </c>
      <c r="T322" s="748"/>
      <c r="U322" s="704">
        <v>0</v>
      </c>
    </row>
    <row r="323" spans="1:21" ht="14.4" customHeight="1" x14ac:dyDescent="0.3">
      <c r="A323" s="664">
        <v>50</v>
      </c>
      <c r="B323" s="665" t="s">
        <v>549</v>
      </c>
      <c r="C323" s="665" t="s">
        <v>3182</v>
      </c>
      <c r="D323" s="746" t="s">
        <v>4862</v>
      </c>
      <c r="E323" s="747" t="s">
        <v>3195</v>
      </c>
      <c r="F323" s="665" t="s">
        <v>3179</v>
      </c>
      <c r="G323" s="665" t="s">
        <v>3263</v>
      </c>
      <c r="H323" s="665" t="s">
        <v>550</v>
      </c>
      <c r="I323" s="665" t="s">
        <v>1039</v>
      </c>
      <c r="J323" s="665" t="s">
        <v>1036</v>
      </c>
      <c r="K323" s="665" t="s">
        <v>2972</v>
      </c>
      <c r="L323" s="666">
        <v>31.09</v>
      </c>
      <c r="M323" s="666">
        <v>31.09</v>
      </c>
      <c r="N323" s="665">
        <v>1</v>
      </c>
      <c r="O323" s="748">
        <v>0.5</v>
      </c>
      <c r="P323" s="666"/>
      <c r="Q323" s="681">
        <v>0</v>
      </c>
      <c r="R323" s="665"/>
      <c r="S323" s="681">
        <v>0</v>
      </c>
      <c r="T323" s="748"/>
      <c r="U323" s="704">
        <v>0</v>
      </c>
    </row>
    <row r="324" spans="1:21" ht="14.4" customHeight="1" x14ac:dyDescent="0.3">
      <c r="A324" s="664">
        <v>50</v>
      </c>
      <c r="B324" s="665" t="s">
        <v>549</v>
      </c>
      <c r="C324" s="665" t="s">
        <v>3182</v>
      </c>
      <c r="D324" s="746" t="s">
        <v>4862</v>
      </c>
      <c r="E324" s="747" t="s">
        <v>3195</v>
      </c>
      <c r="F324" s="665" t="s">
        <v>3179</v>
      </c>
      <c r="G324" s="665" t="s">
        <v>3263</v>
      </c>
      <c r="H324" s="665" t="s">
        <v>550</v>
      </c>
      <c r="I324" s="665" t="s">
        <v>3678</v>
      </c>
      <c r="J324" s="665" t="s">
        <v>3679</v>
      </c>
      <c r="K324" s="665" t="s">
        <v>3680</v>
      </c>
      <c r="L324" s="666">
        <v>0</v>
      </c>
      <c r="M324" s="666">
        <v>0</v>
      </c>
      <c r="N324" s="665">
        <v>1</v>
      </c>
      <c r="O324" s="748">
        <v>0.5</v>
      </c>
      <c r="P324" s="666">
        <v>0</v>
      </c>
      <c r="Q324" s="681"/>
      <c r="R324" s="665">
        <v>1</v>
      </c>
      <c r="S324" s="681">
        <v>1</v>
      </c>
      <c r="T324" s="748">
        <v>0.5</v>
      </c>
      <c r="U324" s="704">
        <v>1</v>
      </c>
    </row>
    <row r="325" spans="1:21" ht="14.4" customHeight="1" x14ac:dyDescent="0.3">
      <c r="A325" s="664">
        <v>50</v>
      </c>
      <c r="B325" s="665" t="s">
        <v>549</v>
      </c>
      <c r="C325" s="665" t="s">
        <v>3182</v>
      </c>
      <c r="D325" s="746" t="s">
        <v>4862</v>
      </c>
      <c r="E325" s="747" t="s">
        <v>3195</v>
      </c>
      <c r="F325" s="665" t="s">
        <v>3179</v>
      </c>
      <c r="G325" s="665" t="s">
        <v>3205</v>
      </c>
      <c r="H325" s="665" t="s">
        <v>550</v>
      </c>
      <c r="I325" s="665" t="s">
        <v>3266</v>
      </c>
      <c r="J325" s="665" t="s">
        <v>3267</v>
      </c>
      <c r="K325" s="665" t="s">
        <v>3268</v>
      </c>
      <c r="L325" s="666">
        <v>154.36000000000001</v>
      </c>
      <c r="M325" s="666">
        <v>463.08000000000004</v>
      </c>
      <c r="N325" s="665">
        <v>3</v>
      </c>
      <c r="O325" s="748">
        <v>1.5</v>
      </c>
      <c r="P325" s="666">
        <v>308.72000000000003</v>
      </c>
      <c r="Q325" s="681">
        <v>0.66666666666666663</v>
      </c>
      <c r="R325" s="665">
        <v>2</v>
      </c>
      <c r="S325" s="681">
        <v>0.66666666666666663</v>
      </c>
      <c r="T325" s="748">
        <v>1</v>
      </c>
      <c r="U325" s="704">
        <v>0.66666666666666663</v>
      </c>
    </row>
    <row r="326" spans="1:21" ht="14.4" customHeight="1" x14ac:dyDescent="0.3">
      <c r="A326" s="664">
        <v>50</v>
      </c>
      <c r="B326" s="665" t="s">
        <v>549</v>
      </c>
      <c r="C326" s="665" t="s">
        <v>3182</v>
      </c>
      <c r="D326" s="746" t="s">
        <v>4862</v>
      </c>
      <c r="E326" s="747" t="s">
        <v>3195</v>
      </c>
      <c r="F326" s="665" t="s">
        <v>3179</v>
      </c>
      <c r="G326" s="665" t="s">
        <v>3205</v>
      </c>
      <c r="H326" s="665" t="s">
        <v>1650</v>
      </c>
      <c r="I326" s="665" t="s">
        <v>2147</v>
      </c>
      <c r="J326" s="665" t="s">
        <v>1933</v>
      </c>
      <c r="K326" s="665" t="s">
        <v>3026</v>
      </c>
      <c r="L326" s="666">
        <v>154.36000000000001</v>
      </c>
      <c r="M326" s="666">
        <v>154.36000000000001</v>
      </c>
      <c r="N326" s="665">
        <v>1</v>
      </c>
      <c r="O326" s="748">
        <v>1</v>
      </c>
      <c r="P326" s="666">
        <v>154.36000000000001</v>
      </c>
      <c r="Q326" s="681">
        <v>1</v>
      </c>
      <c r="R326" s="665">
        <v>1</v>
      </c>
      <c r="S326" s="681">
        <v>1</v>
      </c>
      <c r="T326" s="748">
        <v>1</v>
      </c>
      <c r="U326" s="704">
        <v>1</v>
      </c>
    </row>
    <row r="327" spans="1:21" ht="14.4" customHeight="1" x14ac:dyDescent="0.3">
      <c r="A327" s="664">
        <v>50</v>
      </c>
      <c r="B327" s="665" t="s">
        <v>549</v>
      </c>
      <c r="C327" s="665" t="s">
        <v>3182</v>
      </c>
      <c r="D327" s="746" t="s">
        <v>4862</v>
      </c>
      <c r="E327" s="747" t="s">
        <v>3195</v>
      </c>
      <c r="F327" s="665" t="s">
        <v>3179</v>
      </c>
      <c r="G327" s="665" t="s">
        <v>3205</v>
      </c>
      <c r="H327" s="665" t="s">
        <v>1650</v>
      </c>
      <c r="I327" s="665" t="s">
        <v>1932</v>
      </c>
      <c r="J327" s="665" t="s">
        <v>1933</v>
      </c>
      <c r="K327" s="665" t="s">
        <v>3027</v>
      </c>
      <c r="L327" s="666">
        <v>225.06</v>
      </c>
      <c r="M327" s="666">
        <v>225.06</v>
      </c>
      <c r="N327" s="665">
        <v>1</v>
      </c>
      <c r="O327" s="748">
        <v>0.5</v>
      </c>
      <c r="P327" s="666"/>
      <c r="Q327" s="681">
        <v>0</v>
      </c>
      <c r="R327" s="665"/>
      <c r="S327" s="681">
        <v>0</v>
      </c>
      <c r="T327" s="748"/>
      <c r="U327" s="704">
        <v>0</v>
      </c>
    </row>
    <row r="328" spans="1:21" ht="14.4" customHeight="1" x14ac:dyDescent="0.3">
      <c r="A328" s="664">
        <v>50</v>
      </c>
      <c r="B328" s="665" t="s">
        <v>549</v>
      </c>
      <c r="C328" s="665" t="s">
        <v>3182</v>
      </c>
      <c r="D328" s="746" t="s">
        <v>4862</v>
      </c>
      <c r="E328" s="747" t="s">
        <v>3195</v>
      </c>
      <c r="F328" s="665" t="s">
        <v>3179</v>
      </c>
      <c r="G328" s="665" t="s">
        <v>3205</v>
      </c>
      <c r="H328" s="665" t="s">
        <v>550</v>
      </c>
      <c r="I328" s="665" t="s">
        <v>3681</v>
      </c>
      <c r="J328" s="665" t="s">
        <v>3267</v>
      </c>
      <c r="K328" s="665" t="s">
        <v>3026</v>
      </c>
      <c r="L328" s="666">
        <v>0</v>
      </c>
      <c r="M328" s="666">
        <v>0</v>
      </c>
      <c r="N328" s="665">
        <v>2</v>
      </c>
      <c r="O328" s="748">
        <v>2</v>
      </c>
      <c r="P328" s="666">
        <v>0</v>
      </c>
      <c r="Q328" s="681"/>
      <c r="R328" s="665">
        <v>1</v>
      </c>
      <c r="S328" s="681">
        <v>0.5</v>
      </c>
      <c r="T328" s="748">
        <v>1</v>
      </c>
      <c r="U328" s="704">
        <v>0.5</v>
      </c>
    </row>
    <row r="329" spans="1:21" ht="14.4" customHeight="1" x14ac:dyDescent="0.3">
      <c r="A329" s="664">
        <v>50</v>
      </c>
      <c r="B329" s="665" t="s">
        <v>549</v>
      </c>
      <c r="C329" s="665" t="s">
        <v>3182</v>
      </c>
      <c r="D329" s="746" t="s">
        <v>4862</v>
      </c>
      <c r="E329" s="747" t="s">
        <v>3195</v>
      </c>
      <c r="F329" s="665" t="s">
        <v>3179</v>
      </c>
      <c r="G329" s="665" t="s">
        <v>3682</v>
      </c>
      <c r="H329" s="665" t="s">
        <v>550</v>
      </c>
      <c r="I329" s="665" t="s">
        <v>3683</v>
      </c>
      <c r="J329" s="665" t="s">
        <v>3684</v>
      </c>
      <c r="K329" s="665" t="s">
        <v>3685</v>
      </c>
      <c r="L329" s="666">
        <v>9989.3700000000008</v>
      </c>
      <c r="M329" s="666">
        <v>9989.3700000000008</v>
      </c>
      <c r="N329" s="665">
        <v>1</v>
      </c>
      <c r="O329" s="748">
        <v>0.5</v>
      </c>
      <c r="P329" s="666"/>
      <c r="Q329" s="681">
        <v>0</v>
      </c>
      <c r="R329" s="665"/>
      <c r="S329" s="681">
        <v>0</v>
      </c>
      <c r="T329" s="748"/>
      <c r="U329" s="704">
        <v>0</v>
      </c>
    </row>
    <row r="330" spans="1:21" ht="14.4" customHeight="1" x14ac:dyDescent="0.3">
      <c r="A330" s="664">
        <v>50</v>
      </c>
      <c r="B330" s="665" t="s">
        <v>549</v>
      </c>
      <c r="C330" s="665" t="s">
        <v>3182</v>
      </c>
      <c r="D330" s="746" t="s">
        <v>4862</v>
      </c>
      <c r="E330" s="747" t="s">
        <v>3195</v>
      </c>
      <c r="F330" s="665" t="s">
        <v>3179</v>
      </c>
      <c r="G330" s="665" t="s">
        <v>3206</v>
      </c>
      <c r="H330" s="665" t="s">
        <v>1650</v>
      </c>
      <c r="I330" s="665" t="s">
        <v>1834</v>
      </c>
      <c r="J330" s="665" t="s">
        <v>2989</v>
      </c>
      <c r="K330" s="665" t="s">
        <v>2990</v>
      </c>
      <c r="L330" s="666">
        <v>278.64</v>
      </c>
      <c r="M330" s="666">
        <v>5015.5199999999986</v>
      </c>
      <c r="N330" s="665">
        <v>18</v>
      </c>
      <c r="O330" s="748">
        <v>9</v>
      </c>
      <c r="P330" s="666">
        <v>557.28</v>
      </c>
      <c r="Q330" s="681">
        <v>0.11111111111111113</v>
      </c>
      <c r="R330" s="665">
        <v>2</v>
      </c>
      <c r="S330" s="681">
        <v>0.1111111111111111</v>
      </c>
      <c r="T330" s="748">
        <v>1</v>
      </c>
      <c r="U330" s="704">
        <v>0.1111111111111111</v>
      </c>
    </row>
    <row r="331" spans="1:21" ht="14.4" customHeight="1" x14ac:dyDescent="0.3">
      <c r="A331" s="664">
        <v>50</v>
      </c>
      <c r="B331" s="665" t="s">
        <v>549</v>
      </c>
      <c r="C331" s="665" t="s">
        <v>3182</v>
      </c>
      <c r="D331" s="746" t="s">
        <v>4862</v>
      </c>
      <c r="E331" s="747" t="s">
        <v>3195</v>
      </c>
      <c r="F331" s="665" t="s">
        <v>3179</v>
      </c>
      <c r="G331" s="665" t="s">
        <v>3206</v>
      </c>
      <c r="H331" s="665" t="s">
        <v>1650</v>
      </c>
      <c r="I331" s="665" t="s">
        <v>3686</v>
      </c>
      <c r="J331" s="665" t="s">
        <v>1931</v>
      </c>
      <c r="K331" s="665" t="s">
        <v>3687</v>
      </c>
      <c r="L331" s="666">
        <v>117.73</v>
      </c>
      <c r="M331" s="666">
        <v>117.73</v>
      </c>
      <c r="N331" s="665">
        <v>1</v>
      </c>
      <c r="O331" s="748">
        <v>0.5</v>
      </c>
      <c r="P331" s="666"/>
      <c r="Q331" s="681">
        <v>0</v>
      </c>
      <c r="R331" s="665"/>
      <c r="S331" s="681">
        <v>0</v>
      </c>
      <c r="T331" s="748"/>
      <c r="U331" s="704">
        <v>0</v>
      </c>
    </row>
    <row r="332" spans="1:21" ht="14.4" customHeight="1" x14ac:dyDescent="0.3">
      <c r="A332" s="664">
        <v>50</v>
      </c>
      <c r="B332" s="665" t="s">
        <v>549</v>
      </c>
      <c r="C332" s="665" t="s">
        <v>3182</v>
      </c>
      <c r="D332" s="746" t="s">
        <v>4862</v>
      </c>
      <c r="E332" s="747" t="s">
        <v>3195</v>
      </c>
      <c r="F332" s="665" t="s">
        <v>3179</v>
      </c>
      <c r="G332" s="665" t="s">
        <v>3206</v>
      </c>
      <c r="H332" s="665" t="s">
        <v>1650</v>
      </c>
      <c r="I332" s="665" t="s">
        <v>1751</v>
      </c>
      <c r="J332" s="665" t="s">
        <v>2989</v>
      </c>
      <c r="K332" s="665" t="s">
        <v>2955</v>
      </c>
      <c r="L332" s="666">
        <v>58.86</v>
      </c>
      <c r="M332" s="666">
        <v>58.86</v>
      </c>
      <c r="N332" s="665">
        <v>1</v>
      </c>
      <c r="O332" s="748">
        <v>0.5</v>
      </c>
      <c r="P332" s="666"/>
      <c r="Q332" s="681">
        <v>0</v>
      </c>
      <c r="R332" s="665"/>
      <c r="S332" s="681">
        <v>0</v>
      </c>
      <c r="T332" s="748"/>
      <c r="U332" s="704">
        <v>0</v>
      </c>
    </row>
    <row r="333" spans="1:21" ht="14.4" customHeight="1" x14ac:dyDescent="0.3">
      <c r="A333" s="664">
        <v>50</v>
      </c>
      <c r="B333" s="665" t="s">
        <v>549</v>
      </c>
      <c r="C333" s="665" t="s">
        <v>3182</v>
      </c>
      <c r="D333" s="746" t="s">
        <v>4862</v>
      </c>
      <c r="E333" s="747" t="s">
        <v>3195</v>
      </c>
      <c r="F333" s="665" t="s">
        <v>3179</v>
      </c>
      <c r="G333" s="665" t="s">
        <v>3206</v>
      </c>
      <c r="H333" s="665" t="s">
        <v>1650</v>
      </c>
      <c r="I333" s="665" t="s">
        <v>1754</v>
      </c>
      <c r="J333" s="665" t="s">
        <v>2989</v>
      </c>
      <c r="K333" s="665" t="s">
        <v>2992</v>
      </c>
      <c r="L333" s="666">
        <v>117.73</v>
      </c>
      <c r="M333" s="666">
        <v>941.84</v>
      </c>
      <c r="N333" s="665">
        <v>8</v>
      </c>
      <c r="O333" s="748">
        <v>4</v>
      </c>
      <c r="P333" s="666">
        <v>235.46</v>
      </c>
      <c r="Q333" s="681">
        <v>0.25</v>
      </c>
      <c r="R333" s="665">
        <v>2</v>
      </c>
      <c r="S333" s="681">
        <v>0.25</v>
      </c>
      <c r="T333" s="748">
        <v>1</v>
      </c>
      <c r="U333" s="704">
        <v>0.25</v>
      </c>
    </row>
    <row r="334" spans="1:21" ht="14.4" customHeight="1" x14ac:dyDescent="0.3">
      <c r="A334" s="664">
        <v>50</v>
      </c>
      <c r="B334" s="665" t="s">
        <v>549</v>
      </c>
      <c r="C334" s="665" t="s">
        <v>3182</v>
      </c>
      <c r="D334" s="746" t="s">
        <v>4862</v>
      </c>
      <c r="E334" s="747" t="s">
        <v>3195</v>
      </c>
      <c r="F334" s="665" t="s">
        <v>3179</v>
      </c>
      <c r="G334" s="665" t="s">
        <v>3206</v>
      </c>
      <c r="H334" s="665" t="s">
        <v>1650</v>
      </c>
      <c r="I334" s="665" t="s">
        <v>1819</v>
      </c>
      <c r="J334" s="665" t="s">
        <v>2989</v>
      </c>
      <c r="K334" s="665" t="s">
        <v>2994</v>
      </c>
      <c r="L334" s="666">
        <v>181.13</v>
      </c>
      <c r="M334" s="666">
        <v>7788.5900000000029</v>
      </c>
      <c r="N334" s="665">
        <v>43</v>
      </c>
      <c r="O334" s="748">
        <v>21</v>
      </c>
      <c r="P334" s="666">
        <v>1267.9099999999999</v>
      </c>
      <c r="Q334" s="681">
        <v>0.16279069767441853</v>
      </c>
      <c r="R334" s="665">
        <v>7</v>
      </c>
      <c r="S334" s="681">
        <v>0.16279069767441862</v>
      </c>
      <c r="T334" s="748">
        <v>3.5</v>
      </c>
      <c r="U334" s="704">
        <v>0.16666666666666666</v>
      </c>
    </row>
    <row r="335" spans="1:21" ht="14.4" customHeight="1" x14ac:dyDescent="0.3">
      <c r="A335" s="664">
        <v>50</v>
      </c>
      <c r="B335" s="665" t="s">
        <v>549</v>
      </c>
      <c r="C335" s="665" t="s">
        <v>3182</v>
      </c>
      <c r="D335" s="746" t="s">
        <v>4862</v>
      </c>
      <c r="E335" s="747" t="s">
        <v>3195</v>
      </c>
      <c r="F335" s="665" t="s">
        <v>3179</v>
      </c>
      <c r="G335" s="665" t="s">
        <v>3206</v>
      </c>
      <c r="H335" s="665" t="s">
        <v>1650</v>
      </c>
      <c r="I335" s="665" t="s">
        <v>3688</v>
      </c>
      <c r="J335" s="665" t="s">
        <v>1931</v>
      </c>
      <c r="K335" s="665" t="s">
        <v>3689</v>
      </c>
      <c r="L335" s="666">
        <v>117.73</v>
      </c>
      <c r="M335" s="666">
        <v>117.73</v>
      </c>
      <c r="N335" s="665">
        <v>1</v>
      </c>
      <c r="O335" s="748">
        <v>0.5</v>
      </c>
      <c r="P335" s="666">
        <v>117.73</v>
      </c>
      <c r="Q335" s="681">
        <v>1</v>
      </c>
      <c r="R335" s="665">
        <v>1</v>
      </c>
      <c r="S335" s="681">
        <v>1</v>
      </c>
      <c r="T335" s="748">
        <v>0.5</v>
      </c>
      <c r="U335" s="704">
        <v>1</v>
      </c>
    </row>
    <row r="336" spans="1:21" ht="14.4" customHeight="1" x14ac:dyDescent="0.3">
      <c r="A336" s="664">
        <v>50</v>
      </c>
      <c r="B336" s="665" t="s">
        <v>549</v>
      </c>
      <c r="C336" s="665" t="s">
        <v>3182</v>
      </c>
      <c r="D336" s="746" t="s">
        <v>4862</v>
      </c>
      <c r="E336" s="747" t="s">
        <v>3195</v>
      </c>
      <c r="F336" s="665" t="s">
        <v>3179</v>
      </c>
      <c r="G336" s="665" t="s">
        <v>3206</v>
      </c>
      <c r="H336" s="665" t="s">
        <v>1650</v>
      </c>
      <c r="I336" s="665" t="s">
        <v>3690</v>
      </c>
      <c r="J336" s="665" t="s">
        <v>3402</v>
      </c>
      <c r="K336" s="665" t="s">
        <v>2990</v>
      </c>
      <c r="L336" s="666">
        <v>298.95999999999998</v>
      </c>
      <c r="M336" s="666">
        <v>298.95999999999998</v>
      </c>
      <c r="N336" s="665">
        <v>1</v>
      </c>
      <c r="O336" s="748">
        <v>0.5</v>
      </c>
      <c r="P336" s="666">
        <v>298.95999999999998</v>
      </c>
      <c r="Q336" s="681">
        <v>1</v>
      </c>
      <c r="R336" s="665">
        <v>1</v>
      </c>
      <c r="S336" s="681">
        <v>1</v>
      </c>
      <c r="T336" s="748">
        <v>0.5</v>
      </c>
      <c r="U336" s="704">
        <v>1</v>
      </c>
    </row>
    <row r="337" spans="1:21" ht="14.4" customHeight="1" x14ac:dyDescent="0.3">
      <c r="A337" s="664">
        <v>50</v>
      </c>
      <c r="B337" s="665" t="s">
        <v>549</v>
      </c>
      <c r="C337" s="665" t="s">
        <v>3182</v>
      </c>
      <c r="D337" s="746" t="s">
        <v>4862</v>
      </c>
      <c r="E337" s="747" t="s">
        <v>3195</v>
      </c>
      <c r="F337" s="665" t="s">
        <v>3179</v>
      </c>
      <c r="G337" s="665" t="s">
        <v>3206</v>
      </c>
      <c r="H337" s="665" t="s">
        <v>550</v>
      </c>
      <c r="I337" s="665" t="s">
        <v>3691</v>
      </c>
      <c r="J337" s="665" t="s">
        <v>3692</v>
      </c>
      <c r="K337" s="665" t="s">
        <v>2994</v>
      </c>
      <c r="L337" s="666">
        <v>181.13</v>
      </c>
      <c r="M337" s="666">
        <v>181.13</v>
      </c>
      <c r="N337" s="665">
        <v>1</v>
      </c>
      <c r="O337" s="748">
        <v>0.5</v>
      </c>
      <c r="P337" s="666">
        <v>181.13</v>
      </c>
      <c r="Q337" s="681">
        <v>1</v>
      </c>
      <c r="R337" s="665">
        <v>1</v>
      </c>
      <c r="S337" s="681">
        <v>1</v>
      </c>
      <c r="T337" s="748">
        <v>0.5</v>
      </c>
      <c r="U337" s="704">
        <v>1</v>
      </c>
    </row>
    <row r="338" spans="1:21" ht="14.4" customHeight="1" x14ac:dyDescent="0.3">
      <c r="A338" s="664">
        <v>50</v>
      </c>
      <c r="B338" s="665" t="s">
        <v>549</v>
      </c>
      <c r="C338" s="665" t="s">
        <v>3182</v>
      </c>
      <c r="D338" s="746" t="s">
        <v>4862</v>
      </c>
      <c r="E338" s="747" t="s">
        <v>3195</v>
      </c>
      <c r="F338" s="665" t="s">
        <v>3179</v>
      </c>
      <c r="G338" s="665" t="s">
        <v>3206</v>
      </c>
      <c r="H338" s="665" t="s">
        <v>550</v>
      </c>
      <c r="I338" s="665" t="s">
        <v>3693</v>
      </c>
      <c r="J338" s="665" t="s">
        <v>3404</v>
      </c>
      <c r="K338" s="665" t="s">
        <v>2994</v>
      </c>
      <c r="L338" s="666">
        <v>181.13</v>
      </c>
      <c r="M338" s="666">
        <v>181.13</v>
      </c>
      <c r="N338" s="665">
        <v>1</v>
      </c>
      <c r="O338" s="748">
        <v>0.5</v>
      </c>
      <c r="P338" s="666"/>
      <c r="Q338" s="681">
        <v>0</v>
      </c>
      <c r="R338" s="665"/>
      <c r="S338" s="681">
        <v>0</v>
      </c>
      <c r="T338" s="748"/>
      <c r="U338" s="704">
        <v>0</v>
      </c>
    </row>
    <row r="339" spans="1:21" ht="14.4" customHeight="1" x14ac:dyDescent="0.3">
      <c r="A339" s="664">
        <v>50</v>
      </c>
      <c r="B339" s="665" t="s">
        <v>549</v>
      </c>
      <c r="C339" s="665" t="s">
        <v>3182</v>
      </c>
      <c r="D339" s="746" t="s">
        <v>4862</v>
      </c>
      <c r="E339" s="747" t="s">
        <v>3195</v>
      </c>
      <c r="F339" s="665" t="s">
        <v>3179</v>
      </c>
      <c r="G339" s="665" t="s">
        <v>3206</v>
      </c>
      <c r="H339" s="665" t="s">
        <v>550</v>
      </c>
      <c r="I339" s="665" t="s">
        <v>3694</v>
      </c>
      <c r="J339" s="665" t="s">
        <v>3695</v>
      </c>
      <c r="K339" s="665" t="s">
        <v>2992</v>
      </c>
      <c r="L339" s="666">
        <v>0</v>
      </c>
      <c r="M339" s="666">
        <v>0</v>
      </c>
      <c r="N339" s="665">
        <v>1</v>
      </c>
      <c r="O339" s="748">
        <v>0.5</v>
      </c>
      <c r="P339" s="666"/>
      <c r="Q339" s="681"/>
      <c r="R339" s="665"/>
      <c r="S339" s="681">
        <v>0</v>
      </c>
      <c r="T339" s="748"/>
      <c r="U339" s="704">
        <v>0</v>
      </c>
    </row>
    <row r="340" spans="1:21" ht="14.4" customHeight="1" x14ac:dyDescent="0.3">
      <c r="A340" s="664">
        <v>50</v>
      </c>
      <c r="B340" s="665" t="s">
        <v>549</v>
      </c>
      <c r="C340" s="665" t="s">
        <v>3182</v>
      </c>
      <c r="D340" s="746" t="s">
        <v>4862</v>
      </c>
      <c r="E340" s="747" t="s">
        <v>3195</v>
      </c>
      <c r="F340" s="665" t="s">
        <v>3179</v>
      </c>
      <c r="G340" s="665" t="s">
        <v>3696</v>
      </c>
      <c r="H340" s="665" t="s">
        <v>550</v>
      </c>
      <c r="I340" s="665" t="s">
        <v>3697</v>
      </c>
      <c r="J340" s="665" t="s">
        <v>3698</v>
      </c>
      <c r="K340" s="665" t="s">
        <v>3699</v>
      </c>
      <c r="L340" s="666">
        <v>0</v>
      </c>
      <c r="M340" s="666">
        <v>0</v>
      </c>
      <c r="N340" s="665">
        <v>1</v>
      </c>
      <c r="O340" s="748">
        <v>0.5</v>
      </c>
      <c r="P340" s="666"/>
      <c r="Q340" s="681"/>
      <c r="R340" s="665"/>
      <c r="S340" s="681">
        <v>0</v>
      </c>
      <c r="T340" s="748"/>
      <c r="U340" s="704">
        <v>0</v>
      </c>
    </row>
    <row r="341" spans="1:21" ht="14.4" customHeight="1" x14ac:dyDescent="0.3">
      <c r="A341" s="664">
        <v>50</v>
      </c>
      <c r="B341" s="665" t="s">
        <v>549</v>
      </c>
      <c r="C341" s="665" t="s">
        <v>3182</v>
      </c>
      <c r="D341" s="746" t="s">
        <v>4862</v>
      </c>
      <c r="E341" s="747" t="s">
        <v>3195</v>
      </c>
      <c r="F341" s="665" t="s">
        <v>3179</v>
      </c>
      <c r="G341" s="665" t="s">
        <v>3408</v>
      </c>
      <c r="H341" s="665" t="s">
        <v>1650</v>
      </c>
      <c r="I341" s="665" t="s">
        <v>3700</v>
      </c>
      <c r="J341" s="665" t="s">
        <v>3701</v>
      </c>
      <c r="K341" s="665" t="s">
        <v>3702</v>
      </c>
      <c r="L341" s="666">
        <v>155.69999999999999</v>
      </c>
      <c r="M341" s="666">
        <v>155.69999999999999</v>
      </c>
      <c r="N341" s="665">
        <v>1</v>
      </c>
      <c r="O341" s="748">
        <v>0.5</v>
      </c>
      <c r="P341" s="666">
        <v>155.69999999999999</v>
      </c>
      <c r="Q341" s="681">
        <v>1</v>
      </c>
      <c r="R341" s="665">
        <v>1</v>
      </c>
      <c r="S341" s="681">
        <v>1</v>
      </c>
      <c r="T341" s="748">
        <v>0.5</v>
      </c>
      <c r="U341" s="704">
        <v>1</v>
      </c>
    </row>
    <row r="342" spans="1:21" ht="14.4" customHeight="1" x14ac:dyDescent="0.3">
      <c r="A342" s="664">
        <v>50</v>
      </c>
      <c r="B342" s="665" t="s">
        <v>549</v>
      </c>
      <c r="C342" s="665" t="s">
        <v>3182</v>
      </c>
      <c r="D342" s="746" t="s">
        <v>4862</v>
      </c>
      <c r="E342" s="747" t="s">
        <v>3195</v>
      </c>
      <c r="F342" s="665" t="s">
        <v>3179</v>
      </c>
      <c r="G342" s="665" t="s">
        <v>3269</v>
      </c>
      <c r="H342" s="665" t="s">
        <v>1650</v>
      </c>
      <c r="I342" s="665" t="s">
        <v>1709</v>
      </c>
      <c r="J342" s="665" t="s">
        <v>2950</v>
      </c>
      <c r="K342" s="665" t="s">
        <v>2951</v>
      </c>
      <c r="L342" s="666">
        <v>65.540000000000006</v>
      </c>
      <c r="M342" s="666">
        <v>65.540000000000006</v>
      </c>
      <c r="N342" s="665">
        <v>1</v>
      </c>
      <c r="O342" s="748">
        <v>0.5</v>
      </c>
      <c r="P342" s="666"/>
      <c r="Q342" s="681">
        <v>0</v>
      </c>
      <c r="R342" s="665"/>
      <c r="S342" s="681">
        <v>0</v>
      </c>
      <c r="T342" s="748"/>
      <c r="U342" s="704">
        <v>0</v>
      </c>
    </row>
    <row r="343" spans="1:21" ht="14.4" customHeight="1" x14ac:dyDescent="0.3">
      <c r="A343" s="664">
        <v>50</v>
      </c>
      <c r="B343" s="665" t="s">
        <v>549</v>
      </c>
      <c r="C343" s="665" t="s">
        <v>3182</v>
      </c>
      <c r="D343" s="746" t="s">
        <v>4862</v>
      </c>
      <c r="E343" s="747" t="s">
        <v>3195</v>
      </c>
      <c r="F343" s="665" t="s">
        <v>3179</v>
      </c>
      <c r="G343" s="665" t="s">
        <v>3703</v>
      </c>
      <c r="H343" s="665" t="s">
        <v>550</v>
      </c>
      <c r="I343" s="665" t="s">
        <v>3704</v>
      </c>
      <c r="J343" s="665" t="s">
        <v>3705</v>
      </c>
      <c r="K343" s="665" t="s">
        <v>3706</v>
      </c>
      <c r="L343" s="666">
        <v>0</v>
      </c>
      <c r="M343" s="666">
        <v>0</v>
      </c>
      <c r="N343" s="665">
        <v>1</v>
      </c>
      <c r="O343" s="748">
        <v>0.5</v>
      </c>
      <c r="P343" s="666"/>
      <c r="Q343" s="681"/>
      <c r="R343" s="665"/>
      <c r="S343" s="681">
        <v>0</v>
      </c>
      <c r="T343" s="748"/>
      <c r="U343" s="704">
        <v>0</v>
      </c>
    </row>
    <row r="344" spans="1:21" ht="14.4" customHeight="1" x14ac:dyDescent="0.3">
      <c r="A344" s="664">
        <v>50</v>
      </c>
      <c r="B344" s="665" t="s">
        <v>549</v>
      </c>
      <c r="C344" s="665" t="s">
        <v>3182</v>
      </c>
      <c r="D344" s="746" t="s">
        <v>4862</v>
      </c>
      <c r="E344" s="747" t="s">
        <v>3195</v>
      </c>
      <c r="F344" s="665" t="s">
        <v>3179</v>
      </c>
      <c r="G344" s="665" t="s">
        <v>3207</v>
      </c>
      <c r="H344" s="665" t="s">
        <v>550</v>
      </c>
      <c r="I344" s="665" t="s">
        <v>3208</v>
      </c>
      <c r="J344" s="665" t="s">
        <v>3209</v>
      </c>
      <c r="K344" s="665" t="s">
        <v>3210</v>
      </c>
      <c r="L344" s="666">
        <v>16.38</v>
      </c>
      <c r="M344" s="666">
        <v>98.279999999999987</v>
      </c>
      <c r="N344" s="665">
        <v>6</v>
      </c>
      <c r="O344" s="748">
        <v>2</v>
      </c>
      <c r="P344" s="666"/>
      <c r="Q344" s="681">
        <v>0</v>
      </c>
      <c r="R344" s="665"/>
      <c r="S344" s="681">
        <v>0</v>
      </c>
      <c r="T344" s="748"/>
      <c r="U344" s="704">
        <v>0</v>
      </c>
    </row>
    <row r="345" spans="1:21" ht="14.4" customHeight="1" x14ac:dyDescent="0.3">
      <c r="A345" s="664">
        <v>50</v>
      </c>
      <c r="B345" s="665" t="s">
        <v>549</v>
      </c>
      <c r="C345" s="665" t="s">
        <v>3182</v>
      </c>
      <c r="D345" s="746" t="s">
        <v>4862</v>
      </c>
      <c r="E345" s="747" t="s">
        <v>3195</v>
      </c>
      <c r="F345" s="665" t="s">
        <v>3179</v>
      </c>
      <c r="G345" s="665" t="s">
        <v>3207</v>
      </c>
      <c r="H345" s="665" t="s">
        <v>550</v>
      </c>
      <c r="I345" s="665" t="s">
        <v>3707</v>
      </c>
      <c r="J345" s="665" t="s">
        <v>3209</v>
      </c>
      <c r="K345" s="665" t="s">
        <v>3708</v>
      </c>
      <c r="L345" s="666">
        <v>0</v>
      </c>
      <c r="M345" s="666">
        <v>0</v>
      </c>
      <c r="N345" s="665">
        <v>1</v>
      </c>
      <c r="O345" s="748">
        <v>0.5</v>
      </c>
      <c r="P345" s="666"/>
      <c r="Q345" s="681"/>
      <c r="R345" s="665"/>
      <c r="S345" s="681">
        <v>0</v>
      </c>
      <c r="T345" s="748"/>
      <c r="U345" s="704">
        <v>0</v>
      </c>
    </row>
    <row r="346" spans="1:21" ht="14.4" customHeight="1" x14ac:dyDescent="0.3">
      <c r="A346" s="664">
        <v>50</v>
      </c>
      <c r="B346" s="665" t="s">
        <v>549</v>
      </c>
      <c r="C346" s="665" t="s">
        <v>3182</v>
      </c>
      <c r="D346" s="746" t="s">
        <v>4862</v>
      </c>
      <c r="E346" s="747" t="s">
        <v>3195</v>
      </c>
      <c r="F346" s="665" t="s">
        <v>3179</v>
      </c>
      <c r="G346" s="665" t="s">
        <v>3207</v>
      </c>
      <c r="H346" s="665" t="s">
        <v>1650</v>
      </c>
      <c r="I346" s="665" t="s">
        <v>1698</v>
      </c>
      <c r="J346" s="665" t="s">
        <v>1699</v>
      </c>
      <c r="K346" s="665" t="s">
        <v>2954</v>
      </c>
      <c r="L346" s="666">
        <v>35.11</v>
      </c>
      <c r="M346" s="666">
        <v>1193.7400000000002</v>
      </c>
      <c r="N346" s="665">
        <v>34</v>
      </c>
      <c r="O346" s="748">
        <v>15.5</v>
      </c>
      <c r="P346" s="666">
        <v>351.10000000000008</v>
      </c>
      <c r="Q346" s="681">
        <v>0.29411764705882354</v>
      </c>
      <c r="R346" s="665">
        <v>10</v>
      </c>
      <c r="S346" s="681">
        <v>0.29411764705882354</v>
      </c>
      <c r="T346" s="748">
        <v>3.75</v>
      </c>
      <c r="U346" s="704">
        <v>0.24193548387096775</v>
      </c>
    </row>
    <row r="347" spans="1:21" ht="14.4" customHeight="1" x14ac:dyDescent="0.3">
      <c r="A347" s="664">
        <v>50</v>
      </c>
      <c r="B347" s="665" t="s">
        <v>549</v>
      </c>
      <c r="C347" s="665" t="s">
        <v>3182</v>
      </c>
      <c r="D347" s="746" t="s">
        <v>4862</v>
      </c>
      <c r="E347" s="747" t="s">
        <v>3195</v>
      </c>
      <c r="F347" s="665" t="s">
        <v>3179</v>
      </c>
      <c r="G347" s="665" t="s">
        <v>3207</v>
      </c>
      <c r="H347" s="665" t="s">
        <v>1650</v>
      </c>
      <c r="I347" s="665" t="s">
        <v>1701</v>
      </c>
      <c r="J347" s="665" t="s">
        <v>1702</v>
      </c>
      <c r="K347" s="665" t="s">
        <v>2955</v>
      </c>
      <c r="L347" s="666">
        <v>70.23</v>
      </c>
      <c r="M347" s="666">
        <v>351.15000000000003</v>
      </c>
      <c r="N347" s="665">
        <v>5</v>
      </c>
      <c r="O347" s="748">
        <v>2.5</v>
      </c>
      <c r="P347" s="666">
        <v>70.23</v>
      </c>
      <c r="Q347" s="681">
        <v>0.19999999999999998</v>
      </c>
      <c r="R347" s="665">
        <v>1</v>
      </c>
      <c r="S347" s="681">
        <v>0.2</v>
      </c>
      <c r="T347" s="748">
        <v>0.5</v>
      </c>
      <c r="U347" s="704">
        <v>0.2</v>
      </c>
    </row>
    <row r="348" spans="1:21" ht="14.4" customHeight="1" x14ac:dyDescent="0.3">
      <c r="A348" s="664">
        <v>50</v>
      </c>
      <c r="B348" s="665" t="s">
        <v>549</v>
      </c>
      <c r="C348" s="665" t="s">
        <v>3182</v>
      </c>
      <c r="D348" s="746" t="s">
        <v>4862</v>
      </c>
      <c r="E348" s="747" t="s">
        <v>3195</v>
      </c>
      <c r="F348" s="665" t="s">
        <v>3179</v>
      </c>
      <c r="G348" s="665" t="s">
        <v>3419</v>
      </c>
      <c r="H348" s="665" t="s">
        <v>550</v>
      </c>
      <c r="I348" s="665" t="s">
        <v>894</v>
      </c>
      <c r="J348" s="665" t="s">
        <v>895</v>
      </c>
      <c r="K348" s="665" t="s">
        <v>3420</v>
      </c>
      <c r="L348" s="666">
        <v>0</v>
      </c>
      <c r="M348" s="666">
        <v>0</v>
      </c>
      <c r="N348" s="665">
        <v>3</v>
      </c>
      <c r="O348" s="748">
        <v>2.5</v>
      </c>
      <c r="P348" s="666">
        <v>0</v>
      </c>
      <c r="Q348" s="681"/>
      <c r="R348" s="665">
        <v>3</v>
      </c>
      <c r="S348" s="681">
        <v>1</v>
      </c>
      <c r="T348" s="748">
        <v>2.5</v>
      </c>
      <c r="U348" s="704">
        <v>1</v>
      </c>
    </row>
    <row r="349" spans="1:21" ht="14.4" customHeight="1" x14ac:dyDescent="0.3">
      <c r="A349" s="664">
        <v>50</v>
      </c>
      <c r="B349" s="665" t="s">
        <v>549</v>
      </c>
      <c r="C349" s="665" t="s">
        <v>3182</v>
      </c>
      <c r="D349" s="746" t="s">
        <v>4862</v>
      </c>
      <c r="E349" s="747" t="s">
        <v>3195</v>
      </c>
      <c r="F349" s="665" t="s">
        <v>3179</v>
      </c>
      <c r="G349" s="665" t="s">
        <v>3419</v>
      </c>
      <c r="H349" s="665" t="s">
        <v>550</v>
      </c>
      <c r="I349" s="665" t="s">
        <v>3709</v>
      </c>
      <c r="J349" s="665" t="s">
        <v>895</v>
      </c>
      <c r="K349" s="665" t="s">
        <v>3420</v>
      </c>
      <c r="L349" s="666">
        <v>0</v>
      </c>
      <c r="M349" s="666">
        <v>0</v>
      </c>
      <c r="N349" s="665">
        <v>1</v>
      </c>
      <c r="O349" s="748">
        <v>0.5</v>
      </c>
      <c r="P349" s="666"/>
      <c r="Q349" s="681"/>
      <c r="R349" s="665"/>
      <c r="S349" s="681">
        <v>0</v>
      </c>
      <c r="T349" s="748"/>
      <c r="U349" s="704">
        <v>0</v>
      </c>
    </row>
    <row r="350" spans="1:21" ht="14.4" customHeight="1" x14ac:dyDescent="0.3">
      <c r="A350" s="664">
        <v>50</v>
      </c>
      <c r="B350" s="665" t="s">
        <v>549</v>
      </c>
      <c r="C350" s="665" t="s">
        <v>3182</v>
      </c>
      <c r="D350" s="746" t="s">
        <v>4862</v>
      </c>
      <c r="E350" s="747" t="s">
        <v>3195</v>
      </c>
      <c r="F350" s="665" t="s">
        <v>3179</v>
      </c>
      <c r="G350" s="665" t="s">
        <v>3710</v>
      </c>
      <c r="H350" s="665" t="s">
        <v>550</v>
      </c>
      <c r="I350" s="665" t="s">
        <v>1408</v>
      </c>
      <c r="J350" s="665" t="s">
        <v>1409</v>
      </c>
      <c r="K350" s="665" t="s">
        <v>3711</v>
      </c>
      <c r="L350" s="666">
        <v>303.82</v>
      </c>
      <c r="M350" s="666">
        <v>303.82</v>
      </c>
      <c r="N350" s="665">
        <v>1</v>
      </c>
      <c r="O350" s="748">
        <v>0.5</v>
      </c>
      <c r="P350" s="666"/>
      <c r="Q350" s="681">
        <v>0</v>
      </c>
      <c r="R350" s="665"/>
      <c r="S350" s="681">
        <v>0</v>
      </c>
      <c r="T350" s="748"/>
      <c r="U350" s="704">
        <v>0</v>
      </c>
    </row>
    <row r="351" spans="1:21" ht="14.4" customHeight="1" x14ac:dyDescent="0.3">
      <c r="A351" s="664">
        <v>50</v>
      </c>
      <c r="B351" s="665" t="s">
        <v>549</v>
      </c>
      <c r="C351" s="665" t="s">
        <v>3182</v>
      </c>
      <c r="D351" s="746" t="s">
        <v>4862</v>
      </c>
      <c r="E351" s="747" t="s">
        <v>3195</v>
      </c>
      <c r="F351" s="665" t="s">
        <v>3179</v>
      </c>
      <c r="G351" s="665" t="s">
        <v>3712</v>
      </c>
      <c r="H351" s="665" t="s">
        <v>550</v>
      </c>
      <c r="I351" s="665" t="s">
        <v>3713</v>
      </c>
      <c r="J351" s="665" t="s">
        <v>3714</v>
      </c>
      <c r="K351" s="665" t="s">
        <v>3715</v>
      </c>
      <c r="L351" s="666">
        <v>238.72</v>
      </c>
      <c r="M351" s="666">
        <v>238.72</v>
      </c>
      <c r="N351" s="665">
        <v>1</v>
      </c>
      <c r="O351" s="748">
        <v>0.5</v>
      </c>
      <c r="P351" s="666"/>
      <c r="Q351" s="681">
        <v>0</v>
      </c>
      <c r="R351" s="665"/>
      <c r="S351" s="681">
        <v>0</v>
      </c>
      <c r="T351" s="748"/>
      <c r="U351" s="704">
        <v>0</v>
      </c>
    </row>
    <row r="352" spans="1:21" ht="14.4" customHeight="1" x14ac:dyDescent="0.3">
      <c r="A352" s="664">
        <v>50</v>
      </c>
      <c r="B352" s="665" t="s">
        <v>549</v>
      </c>
      <c r="C352" s="665" t="s">
        <v>3182</v>
      </c>
      <c r="D352" s="746" t="s">
        <v>4862</v>
      </c>
      <c r="E352" s="747" t="s">
        <v>3195</v>
      </c>
      <c r="F352" s="665" t="s">
        <v>3179</v>
      </c>
      <c r="G352" s="665" t="s">
        <v>3421</v>
      </c>
      <c r="H352" s="665" t="s">
        <v>1650</v>
      </c>
      <c r="I352" s="665" t="s">
        <v>1732</v>
      </c>
      <c r="J352" s="665" t="s">
        <v>1729</v>
      </c>
      <c r="K352" s="665" t="s">
        <v>2955</v>
      </c>
      <c r="L352" s="666">
        <v>69.16</v>
      </c>
      <c r="M352" s="666">
        <v>69.16</v>
      </c>
      <c r="N352" s="665">
        <v>1</v>
      </c>
      <c r="O352" s="748">
        <v>0.5</v>
      </c>
      <c r="P352" s="666">
        <v>69.16</v>
      </c>
      <c r="Q352" s="681">
        <v>1</v>
      </c>
      <c r="R352" s="665">
        <v>1</v>
      </c>
      <c r="S352" s="681">
        <v>1</v>
      </c>
      <c r="T352" s="748">
        <v>0.5</v>
      </c>
      <c r="U352" s="704">
        <v>1</v>
      </c>
    </row>
    <row r="353" spans="1:21" ht="14.4" customHeight="1" x14ac:dyDescent="0.3">
      <c r="A353" s="664">
        <v>50</v>
      </c>
      <c r="B353" s="665" t="s">
        <v>549</v>
      </c>
      <c r="C353" s="665" t="s">
        <v>3182</v>
      </c>
      <c r="D353" s="746" t="s">
        <v>4862</v>
      </c>
      <c r="E353" s="747" t="s">
        <v>3195</v>
      </c>
      <c r="F353" s="665" t="s">
        <v>3179</v>
      </c>
      <c r="G353" s="665" t="s">
        <v>3421</v>
      </c>
      <c r="H353" s="665" t="s">
        <v>550</v>
      </c>
      <c r="I353" s="665" t="s">
        <v>3716</v>
      </c>
      <c r="J353" s="665" t="s">
        <v>3423</v>
      </c>
      <c r="K353" s="665" t="s">
        <v>3619</v>
      </c>
      <c r="L353" s="666">
        <v>115.26</v>
      </c>
      <c r="M353" s="666">
        <v>115.26</v>
      </c>
      <c r="N353" s="665">
        <v>1</v>
      </c>
      <c r="O353" s="748">
        <v>0.5</v>
      </c>
      <c r="P353" s="666">
        <v>115.26</v>
      </c>
      <c r="Q353" s="681">
        <v>1</v>
      </c>
      <c r="R353" s="665">
        <v>1</v>
      </c>
      <c r="S353" s="681">
        <v>1</v>
      </c>
      <c r="T353" s="748">
        <v>0.5</v>
      </c>
      <c r="U353" s="704">
        <v>1</v>
      </c>
    </row>
    <row r="354" spans="1:21" ht="14.4" customHeight="1" x14ac:dyDescent="0.3">
      <c r="A354" s="664">
        <v>50</v>
      </c>
      <c r="B354" s="665" t="s">
        <v>549</v>
      </c>
      <c r="C354" s="665" t="s">
        <v>3182</v>
      </c>
      <c r="D354" s="746" t="s">
        <v>4862</v>
      </c>
      <c r="E354" s="747" t="s">
        <v>3195</v>
      </c>
      <c r="F354" s="665" t="s">
        <v>3179</v>
      </c>
      <c r="G354" s="665" t="s">
        <v>3270</v>
      </c>
      <c r="H354" s="665" t="s">
        <v>550</v>
      </c>
      <c r="I354" s="665" t="s">
        <v>2133</v>
      </c>
      <c r="J354" s="665" t="s">
        <v>2134</v>
      </c>
      <c r="K354" s="665" t="s">
        <v>3424</v>
      </c>
      <c r="L354" s="666">
        <v>78.33</v>
      </c>
      <c r="M354" s="666">
        <v>156.66</v>
      </c>
      <c r="N354" s="665">
        <v>2</v>
      </c>
      <c r="O354" s="748">
        <v>1</v>
      </c>
      <c r="P354" s="666">
        <v>156.66</v>
      </c>
      <c r="Q354" s="681">
        <v>1</v>
      </c>
      <c r="R354" s="665">
        <v>2</v>
      </c>
      <c r="S354" s="681">
        <v>1</v>
      </c>
      <c r="T354" s="748">
        <v>1</v>
      </c>
      <c r="U354" s="704">
        <v>1</v>
      </c>
    </row>
    <row r="355" spans="1:21" ht="14.4" customHeight="1" x14ac:dyDescent="0.3">
      <c r="A355" s="664">
        <v>50</v>
      </c>
      <c r="B355" s="665" t="s">
        <v>549</v>
      </c>
      <c r="C355" s="665" t="s">
        <v>3182</v>
      </c>
      <c r="D355" s="746" t="s">
        <v>4862</v>
      </c>
      <c r="E355" s="747" t="s">
        <v>3195</v>
      </c>
      <c r="F355" s="665" t="s">
        <v>3179</v>
      </c>
      <c r="G355" s="665" t="s">
        <v>3270</v>
      </c>
      <c r="H355" s="665" t="s">
        <v>550</v>
      </c>
      <c r="I355" s="665" t="s">
        <v>3271</v>
      </c>
      <c r="J355" s="665" t="s">
        <v>3272</v>
      </c>
      <c r="K355" s="665" t="s">
        <v>3273</v>
      </c>
      <c r="L355" s="666">
        <v>78.33</v>
      </c>
      <c r="M355" s="666">
        <v>156.66</v>
      </c>
      <c r="N355" s="665">
        <v>2</v>
      </c>
      <c r="O355" s="748">
        <v>1</v>
      </c>
      <c r="P355" s="666"/>
      <c r="Q355" s="681">
        <v>0</v>
      </c>
      <c r="R355" s="665"/>
      <c r="S355" s="681">
        <v>0</v>
      </c>
      <c r="T355" s="748"/>
      <c r="U355" s="704">
        <v>0</v>
      </c>
    </row>
    <row r="356" spans="1:21" ht="14.4" customHeight="1" x14ac:dyDescent="0.3">
      <c r="A356" s="664">
        <v>50</v>
      </c>
      <c r="B356" s="665" t="s">
        <v>549</v>
      </c>
      <c r="C356" s="665" t="s">
        <v>3182</v>
      </c>
      <c r="D356" s="746" t="s">
        <v>4862</v>
      </c>
      <c r="E356" s="747" t="s">
        <v>3195</v>
      </c>
      <c r="F356" s="665" t="s">
        <v>3179</v>
      </c>
      <c r="G356" s="665" t="s">
        <v>3425</v>
      </c>
      <c r="H356" s="665" t="s">
        <v>1650</v>
      </c>
      <c r="I356" s="665" t="s">
        <v>1862</v>
      </c>
      <c r="J356" s="665" t="s">
        <v>1863</v>
      </c>
      <c r="K356" s="665" t="s">
        <v>2992</v>
      </c>
      <c r="L356" s="666">
        <v>85.16</v>
      </c>
      <c r="M356" s="666">
        <v>85.16</v>
      </c>
      <c r="N356" s="665">
        <v>1</v>
      </c>
      <c r="O356" s="748">
        <v>0.5</v>
      </c>
      <c r="P356" s="666">
        <v>85.16</v>
      </c>
      <c r="Q356" s="681">
        <v>1</v>
      </c>
      <c r="R356" s="665">
        <v>1</v>
      </c>
      <c r="S356" s="681">
        <v>1</v>
      </c>
      <c r="T356" s="748">
        <v>0.5</v>
      </c>
      <c r="U356" s="704">
        <v>1</v>
      </c>
    </row>
    <row r="357" spans="1:21" ht="14.4" customHeight="1" x14ac:dyDescent="0.3">
      <c r="A357" s="664">
        <v>50</v>
      </c>
      <c r="B357" s="665" t="s">
        <v>549</v>
      </c>
      <c r="C357" s="665" t="s">
        <v>3182</v>
      </c>
      <c r="D357" s="746" t="s">
        <v>4862</v>
      </c>
      <c r="E357" s="747" t="s">
        <v>3195</v>
      </c>
      <c r="F357" s="665" t="s">
        <v>3179</v>
      </c>
      <c r="G357" s="665" t="s">
        <v>3717</v>
      </c>
      <c r="H357" s="665" t="s">
        <v>1650</v>
      </c>
      <c r="I357" s="665" t="s">
        <v>3718</v>
      </c>
      <c r="J357" s="665" t="s">
        <v>3719</v>
      </c>
      <c r="K357" s="665" t="s">
        <v>2954</v>
      </c>
      <c r="L357" s="666">
        <v>69.16</v>
      </c>
      <c r="M357" s="666">
        <v>69.16</v>
      </c>
      <c r="N357" s="665">
        <v>1</v>
      </c>
      <c r="O357" s="748">
        <v>1</v>
      </c>
      <c r="P357" s="666"/>
      <c r="Q357" s="681">
        <v>0</v>
      </c>
      <c r="R357" s="665"/>
      <c r="S357" s="681">
        <v>0</v>
      </c>
      <c r="T357" s="748"/>
      <c r="U357" s="704">
        <v>0</v>
      </c>
    </row>
    <row r="358" spans="1:21" ht="14.4" customHeight="1" x14ac:dyDescent="0.3">
      <c r="A358" s="664">
        <v>50</v>
      </c>
      <c r="B358" s="665" t="s">
        <v>549</v>
      </c>
      <c r="C358" s="665" t="s">
        <v>3182</v>
      </c>
      <c r="D358" s="746" t="s">
        <v>4862</v>
      </c>
      <c r="E358" s="747" t="s">
        <v>3195</v>
      </c>
      <c r="F358" s="665" t="s">
        <v>3179</v>
      </c>
      <c r="G358" s="665" t="s">
        <v>3426</v>
      </c>
      <c r="H358" s="665" t="s">
        <v>550</v>
      </c>
      <c r="I358" s="665" t="s">
        <v>716</v>
      </c>
      <c r="J358" s="665" t="s">
        <v>3720</v>
      </c>
      <c r="K358" s="665" t="s">
        <v>3094</v>
      </c>
      <c r="L358" s="666">
        <v>47.46</v>
      </c>
      <c r="M358" s="666">
        <v>47.46</v>
      </c>
      <c r="N358" s="665">
        <v>1</v>
      </c>
      <c r="O358" s="748">
        <v>0.5</v>
      </c>
      <c r="P358" s="666"/>
      <c r="Q358" s="681">
        <v>0</v>
      </c>
      <c r="R358" s="665"/>
      <c r="S358" s="681">
        <v>0</v>
      </c>
      <c r="T358" s="748"/>
      <c r="U358" s="704">
        <v>0</v>
      </c>
    </row>
    <row r="359" spans="1:21" ht="14.4" customHeight="1" x14ac:dyDescent="0.3">
      <c r="A359" s="664">
        <v>50</v>
      </c>
      <c r="B359" s="665" t="s">
        <v>549</v>
      </c>
      <c r="C359" s="665" t="s">
        <v>3182</v>
      </c>
      <c r="D359" s="746" t="s">
        <v>4862</v>
      </c>
      <c r="E359" s="747" t="s">
        <v>3195</v>
      </c>
      <c r="F359" s="665" t="s">
        <v>3179</v>
      </c>
      <c r="G359" s="665" t="s">
        <v>3426</v>
      </c>
      <c r="H359" s="665" t="s">
        <v>550</v>
      </c>
      <c r="I359" s="665" t="s">
        <v>878</v>
      </c>
      <c r="J359" s="665" t="s">
        <v>3427</v>
      </c>
      <c r="K359" s="665" t="s">
        <v>3428</v>
      </c>
      <c r="L359" s="666">
        <v>23.72</v>
      </c>
      <c r="M359" s="666">
        <v>23.72</v>
      </c>
      <c r="N359" s="665">
        <v>1</v>
      </c>
      <c r="O359" s="748">
        <v>0.5</v>
      </c>
      <c r="P359" s="666"/>
      <c r="Q359" s="681">
        <v>0</v>
      </c>
      <c r="R359" s="665"/>
      <c r="S359" s="681">
        <v>0</v>
      </c>
      <c r="T359" s="748"/>
      <c r="U359" s="704">
        <v>0</v>
      </c>
    </row>
    <row r="360" spans="1:21" ht="14.4" customHeight="1" x14ac:dyDescent="0.3">
      <c r="A360" s="664">
        <v>50</v>
      </c>
      <c r="B360" s="665" t="s">
        <v>549</v>
      </c>
      <c r="C360" s="665" t="s">
        <v>3182</v>
      </c>
      <c r="D360" s="746" t="s">
        <v>4862</v>
      </c>
      <c r="E360" s="747" t="s">
        <v>3195</v>
      </c>
      <c r="F360" s="665" t="s">
        <v>3179</v>
      </c>
      <c r="G360" s="665" t="s">
        <v>3429</v>
      </c>
      <c r="H360" s="665" t="s">
        <v>550</v>
      </c>
      <c r="I360" s="665" t="s">
        <v>3721</v>
      </c>
      <c r="J360" s="665" t="s">
        <v>3722</v>
      </c>
      <c r="K360" s="665" t="s">
        <v>3291</v>
      </c>
      <c r="L360" s="666">
        <v>0</v>
      </c>
      <c r="M360" s="666">
        <v>0</v>
      </c>
      <c r="N360" s="665">
        <v>1</v>
      </c>
      <c r="O360" s="748">
        <v>1</v>
      </c>
      <c r="P360" s="666"/>
      <c r="Q360" s="681"/>
      <c r="R360" s="665"/>
      <c r="S360" s="681">
        <v>0</v>
      </c>
      <c r="T360" s="748"/>
      <c r="U360" s="704">
        <v>0</v>
      </c>
    </row>
    <row r="361" spans="1:21" ht="14.4" customHeight="1" x14ac:dyDescent="0.3">
      <c r="A361" s="664">
        <v>50</v>
      </c>
      <c r="B361" s="665" t="s">
        <v>549</v>
      </c>
      <c r="C361" s="665" t="s">
        <v>3182</v>
      </c>
      <c r="D361" s="746" t="s">
        <v>4862</v>
      </c>
      <c r="E361" s="747" t="s">
        <v>3195</v>
      </c>
      <c r="F361" s="665" t="s">
        <v>3179</v>
      </c>
      <c r="G361" s="665" t="s">
        <v>3431</v>
      </c>
      <c r="H361" s="665" t="s">
        <v>550</v>
      </c>
      <c r="I361" s="665" t="s">
        <v>751</v>
      </c>
      <c r="J361" s="665" t="s">
        <v>752</v>
      </c>
      <c r="K361" s="665" t="s">
        <v>3432</v>
      </c>
      <c r="L361" s="666">
        <v>91.11</v>
      </c>
      <c r="M361" s="666">
        <v>91.11</v>
      </c>
      <c r="N361" s="665">
        <v>1</v>
      </c>
      <c r="O361" s="748">
        <v>1</v>
      </c>
      <c r="P361" s="666"/>
      <c r="Q361" s="681">
        <v>0</v>
      </c>
      <c r="R361" s="665"/>
      <c r="S361" s="681">
        <v>0</v>
      </c>
      <c r="T361" s="748"/>
      <c r="U361" s="704">
        <v>0</v>
      </c>
    </row>
    <row r="362" spans="1:21" ht="14.4" customHeight="1" x14ac:dyDescent="0.3">
      <c r="A362" s="664">
        <v>50</v>
      </c>
      <c r="B362" s="665" t="s">
        <v>549</v>
      </c>
      <c r="C362" s="665" t="s">
        <v>3182</v>
      </c>
      <c r="D362" s="746" t="s">
        <v>4862</v>
      </c>
      <c r="E362" s="747" t="s">
        <v>3195</v>
      </c>
      <c r="F362" s="665" t="s">
        <v>3179</v>
      </c>
      <c r="G362" s="665" t="s">
        <v>3431</v>
      </c>
      <c r="H362" s="665" t="s">
        <v>550</v>
      </c>
      <c r="I362" s="665" t="s">
        <v>934</v>
      </c>
      <c r="J362" s="665" t="s">
        <v>752</v>
      </c>
      <c r="K362" s="665" t="s">
        <v>3524</v>
      </c>
      <c r="L362" s="666">
        <v>45.56</v>
      </c>
      <c r="M362" s="666">
        <v>91.12</v>
      </c>
      <c r="N362" s="665">
        <v>2</v>
      </c>
      <c r="O362" s="748">
        <v>1</v>
      </c>
      <c r="P362" s="666"/>
      <c r="Q362" s="681">
        <v>0</v>
      </c>
      <c r="R362" s="665"/>
      <c r="S362" s="681">
        <v>0</v>
      </c>
      <c r="T362" s="748"/>
      <c r="U362" s="704">
        <v>0</v>
      </c>
    </row>
    <row r="363" spans="1:21" ht="14.4" customHeight="1" x14ac:dyDescent="0.3">
      <c r="A363" s="664">
        <v>50</v>
      </c>
      <c r="B363" s="665" t="s">
        <v>549</v>
      </c>
      <c r="C363" s="665" t="s">
        <v>3182</v>
      </c>
      <c r="D363" s="746" t="s">
        <v>4862</v>
      </c>
      <c r="E363" s="747" t="s">
        <v>3195</v>
      </c>
      <c r="F363" s="665" t="s">
        <v>3179</v>
      </c>
      <c r="G363" s="665" t="s">
        <v>3723</v>
      </c>
      <c r="H363" s="665" t="s">
        <v>550</v>
      </c>
      <c r="I363" s="665" t="s">
        <v>3724</v>
      </c>
      <c r="J363" s="665" t="s">
        <v>949</v>
      </c>
      <c r="K363" s="665" t="s">
        <v>3725</v>
      </c>
      <c r="L363" s="666">
        <v>0</v>
      </c>
      <c r="M363" s="666">
        <v>0</v>
      </c>
      <c r="N363" s="665">
        <v>1</v>
      </c>
      <c r="O363" s="748">
        <v>0.5</v>
      </c>
      <c r="P363" s="666">
        <v>0</v>
      </c>
      <c r="Q363" s="681"/>
      <c r="R363" s="665">
        <v>1</v>
      </c>
      <c r="S363" s="681">
        <v>1</v>
      </c>
      <c r="T363" s="748">
        <v>0.5</v>
      </c>
      <c r="U363" s="704">
        <v>1</v>
      </c>
    </row>
    <row r="364" spans="1:21" ht="14.4" customHeight="1" x14ac:dyDescent="0.3">
      <c r="A364" s="664">
        <v>50</v>
      </c>
      <c r="B364" s="665" t="s">
        <v>549</v>
      </c>
      <c r="C364" s="665" t="s">
        <v>3182</v>
      </c>
      <c r="D364" s="746" t="s">
        <v>4862</v>
      </c>
      <c r="E364" s="747" t="s">
        <v>3195</v>
      </c>
      <c r="F364" s="665" t="s">
        <v>3179</v>
      </c>
      <c r="G364" s="665" t="s">
        <v>3726</v>
      </c>
      <c r="H364" s="665" t="s">
        <v>550</v>
      </c>
      <c r="I364" s="665" t="s">
        <v>1240</v>
      </c>
      <c r="J364" s="665" t="s">
        <v>3727</v>
      </c>
      <c r="K364" s="665" t="s">
        <v>3728</v>
      </c>
      <c r="L364" s="666">
        <v>31.09</v>
      </c>
      <c r="M364" s="666">
        <v>31.09</v>
      </c>
      <c r="N364" s="665">
        <v>1</v>
      </c>
      <c r="O364" s="748">
        <v>0.5</v>
      </c>
      <c r="P364" s="666"/>
      <c r="Q364" s="681">
        <v>0</v>
      </c>
      <c r="R364" s="665"/>
      <c r="S364" s="681">
        <v>0</v>
      </c>
      <c r="T364" s="748"/>
      <c r="U364" s="704">
        <v>0</v>
      </c>
    </row>
    <row r="365" spans="1:21" ht="14.4" customHeight="1" x14ac:dyDescent="0.3">
      <c r="A365" s="664">
        <v>50</v>
      </c>
      <c r="B365" s="665" t="s">
        <v>549</v>
      </c>
      <c r="C365" s="665" t="s">
        <v>3182</v>
      </c>
      <c r="D365" s="746" t="s">
        <v>4862</v>
      </c>
      <c r="E365" s="747" t="s">
        <v>3195</v>
      </c>
      <c r="F365" s="665" t="s">
        <v>3179</v>
      </c>
      <c r="G365" s="665" t="s">
        <v>3726</v>
      </c>
      <c r="H365" s="665" t="s">
        <v>550</v>
      </c>
      <c r="I365" s="665" t="s">
        <v>3729</v>
      </c>
      <c r="J365" s="665" t="s">
        <v>3727</v>
      </c>
      <c r="K365" s="665" t="s">
        <v>3730</v>
      </c>
      <c r="L365" s="666">
        <v>62.18</v>
      </c>
      <c r="M365" s="666">
        <v>62.18</v>
      </c>
      <c r="N365" s="665">
        <v>1</v>
      </c>
      <c r="O365" s="748">
        <v>0.5</v>
      </c>
      <c r="P365" s="666">
        <v>62.18</v>
      </c>
      <c r="Q365" s="681">
        <v>1</v>
      </c>
      <c r="R365" s="665">
        <v>1</v>
      </c>
      <c r="S365" s="681">
        <v>1</v>
      </c>
      <c r="T365" s="748">
        <v>0.5</v>
      </c>
      <c r="U365" s="704">
        <v>1</v>
      </c>
    </row>
    <row r="366" spans="1:21" ht="14.4" customHeight="1" x14ac:dyDescent="0.3">
      <c r="A366" s="664">
        <v>50</v>
      </c>
      <c r="B366" s="665" t="s">
        <v>549</v>
      </c>
      <c r="C366" s="665" t="s">
        <v>3182</v>
      </c>
      <c r="D366" s="746" t="s">
        <v>4862</v>
      </c>
      <c r="E366" s="747" t="s">
        <v>3195</v>
      </c>
      <c r="F366" s="665" t="s">
        <v>3179</v>
      </c>
      <c r="G366" s="665" t="s">
        <v>3731</v>
      </c>
      <c r="H366" s="665" t="s">
        <v>550</v>
      </c>
      <c r="I366" s="665" t="s">
        <v>3732</v>
      </c>
      <c r="J366" s="665" t="s">
        <v>3733</v>
      </c>
      <c r="K366" s="665" t="s">
        <v>3212</v>
      </c>
      <c r="L366" s="666">
        <v>0</v>
      </c>
      <c r="M366" s="666">
        <v>0</v>
      </c>
      <c r="N366" s="665">
        <v>1</v>
      </c>
      <c r="O366" s="748">
        <v>0.5</v>
      </c>
      <c r="P366" s="666">
        <v>0</v>
      </c>
      <c r="Q366" s="681"/>
      <c r="R366" s="665">
        <v>1</v>
      </c>
      <c r="S366" s="681">
        <v>1</v>
      </c>
      <c r="T366" s="748">
        <v>0.5</v>
      </c>
      <c r="U366" s="704">
        <v>1</v>
      </c>
    </row>
    <row r="367" spans="1:21" ht="14.4" customHeight="1" x14ac:dyDescent="0.3">
      <c r="A367" s="664">
        <v>50</v>
      </c>
      <c r="B367" s="665" t="s">
        <v>549</v>
      </c>
      <c r="C367" s="665" t="s">
        <v>3182</v>
      </c>
      <c r="D367" s="746" t="s">
        <v>4862</v>
      </c>
      <c r="E367" s="747" t="s">
        <v>3195</v>
      </c>
      <c r="F367" s="665" t="s">
        <v>3179</v>
      </c>
      <c r="G367" s="665" t="s">
        <v>3731</v>
      </c>
      <c r="H367" s="665" t="s">
        <v>550</v>
      </c>
      <c r="I367" s="665" t="s">
        <v>3734</v>
      </c>
      <c r="J367" s="665" t="s">
        <v>3735</v>
      </c>
      <c r="K367" s="665" t="s">
        <v>2954</v>
      </c>
      <c r="L367" s="666">
        <v>0</v>
      </c>
      <c r="M367" s="666">
        <v>0</v>
      </c>
      <c r="N367" s="665">
        <v>1</v>
      </c>
      <c r="O367" s="748">
        <v>1</v>
      </c>
      <c r="P367" s="666"/>
      <c r="Q367" s="681"/>
      <c r="R367" s="665"/>
      <c r="S367" s="681">
        <v>0</v>
      </c>
      <c r="T367" s="748"/>
      <c r="U367" s="704">
        <v>0</v>
      </c>
    </row>
    <row r="368" spans="1:21" ht="14.4" customHeight="1" x14ac:dyDescent="0.3">
      <c r="A368" s="664">
        <v>50</v>
      </c>
      <c r="B368" s="665" t="s">
        <v>549</v>
      </c>
      <c r="C368" s="665" t="s">
        <v>3182</v>
      </c>
      <c r="D368" s="746" t="s">
        <v>4862</v>
      </c>
      <c r="E368" s="747" t="s">
        <v>3195</v>
      </c>
      <c r="F368" s="665" t="s">
        <v>3179</v>
      </c>
      <c r="G368" s="665" t="s">
        <v>3736</v>
      </c>
      <c r="H368" s="665" t="s">
        <v>550</v>
      </c>
      <c r="I368" s="665" t="s">
        <v>3737</v>
      </c>
      <c r="J368" s="665" t="s">
        <v>3738</v>
      </c>
      <c r="K368" s="665" t="s">
        <v>3739</v>
      </c>
      <c r="L368" s="666">
        <v>0</v>
      </c>
      <c r="M368" s="666">
        <v>0</v>
      </c>
      <c r="N368" s="665">
        <v>1</v>
      </c>
      <c r="O368" s="748">
        <v>0.5</v>
      </c>
      <c r="P368" s="666"/>
      <c r="Q368" s="681"/>
      <c r="R368" s="665"/>
      <c r="S368" s="681">
        <v>0</v>
      </c>
      <c r="T368" s="748"/>
      <c r="U368" s="704">
        <v>0</v>
      </c>
    </row>
    <row r="369" spans="1:21" ht="14.4" customHeight="1" x14ac:dyDescent="0.3">
      <c r="A369" s="664">
        <v>50</v>
      </c>
      <c r="B369" s="665" t="s">
        <v>549</v>
      </c>
      <c r="C369" s="665" t="s">
        <v>3182</v>
      </c>
      <c r="D369" s="746" t="s">
        <v>4862</v>
      </c>
      <c r="E369" s="747" t="s">
        <v>3195</v>
      </c>
      <c r="F369" s="665" t="s">
        <v>3179</v>
      </c>
      <c r="G369" s="665" t="s">
        <v>3213</v>
      </c>
      <c r="H369" s="665" t="s">
        <v>550</v>
      </c>
      <c r="I369" s="665" t="s">
        <v>3740</v>
      </c>
      <c r="J369" s="665" t="s">
        <v>3741</v>
      </c>
      <c r="K369" s="665" t="s">
        <v>3215</v>
      </c>
      <c r="L369" s="666">
        <v>0</v>
      </c>
      <c r="M369" s="666">
        <v>0</v>
      </c>
      <c r="N369" s="665">
        <v>1</v>
      </c>
      <c r="O369" s="748">
        <v>0.5</v>
      </c>
      <c r="P369" s="666"/>
      <c r="Q369" s="681"/>
      <c r="R369" s="665"/>
      <c r="S369" s="681">
        <v>0</v>
      </c>
      <c r="T369" s="748"/>
      <c r="U369" s="704">
        <v>0</v>
      </c>
    </row>
    <row r="370" spans="1:21" ht="14.4" customHeight="1" x14ac:dyDescent="0.3">
      <c r="A370" s="664">
        <v>50</v>
      </c>
      <c r="B370" s="665" t="s">
        <v>549</v>
      </c>
      <c r="C370" s="665" t="s">
        <v>3182</v>
      </c>
      <c r="D370" s="746" t="s">
        <v>4862</v>
      </c>
      <c r="E370" s="747" t="s">
        <v>3195</v>
      </c>
      <c r="F370" s="665" t="s">
        <v>3179</v>
      </c>
      <c r="G370" s="665" t="s">
        <v>3213</v>
      </c>
      <c r="H370" s="665" t="s">
        <v>550</v>
      </c>
      <c r="I370" s="665" t="s">
        <v>3214</v>
      </c>
      <c r="J370" s="665" t="s">
        <v>938</v>
      </c>
      <c r="K370" s="665" t="s">
        <v>3215</v>
      </c>
      <c r="L370" s="666">
        <v>0</v>
      </c>
      <c r="M370" s="666">
        <v>0</v>
      </c>
      <c r="N370" s="665">
        <v>28</v>
      </c>
      <c r="O370" s="748">
        <v>13.5</v>
      </c>
      <c r="P370" s="666">
        <v>0</v>
      </c>
      <c r="Q370" s="681"/>
      <c r="R370" s="665">
        <v>9</v>
      </c>
      <c r="S370" s="681">
        <v>0.32142857142857145</v>
      </c>
      <c r="T370" s="748">
        <v>4</v>
      </c>
      <c r="U370" s="704">
        <v>0.29629629629629628</v>
      </c>
    </row>
    <row r="371" spans="1:21" ht="14.4" customHeight="1" x14ac:dyDescent="0.3">
      <c r="A371" s="664">
        <v>50</v>
      </c>
      <c r="B371" s="665" t="s">
        <v>549</v>
      </c>
      <c r="C371" s="665" t="s">
        <v>3182</v>
      </c>
      <c r="D371" s="746" t="s">
        <v>4862</v>
      </c>
      <c r="E371" s="747" t="s">
        <v>3195</v>
      </c>
      <c r="F371" s="665" t="s">
        <v>3179</v>
      </c>
      <c r="G371" s="665" t="s">
        <v>3742</v>
      </c>
      <c r="H371" s="665" t="s">
        <v>1650</v>
      </c>
      <c r="I371" s="665" t="s">
        <v>1738</v>
      </c>
      <c r="J371" s="665" t="s">
        <v>3087</v>
      </c>
      <c r="K371" s="665" t="s">
        <v>3088</v>
      </c>
      <c r="L371" s="666">
        <v>424.24</v>
      </c>
      <c r="M371" s="666">
        <v>424.24</v>
      </c>
      <c r="N371" s="665">
        <v>1</v>
      </c>
      <c r="O371" s="748">
        <v>0.5</v>
      </c>
      <c r="P371" s="666"/>
      <c r="Q371" s="681">
        <v>0</v>
      </c>
      <c r="R371" s="665"/>
      <c r="S371" s="681">
        <v>0</v>
      </c>
      <c r="T371" s="748"/>
      <c r="U371" s="704">
        <v>0</v>
      </c>
    </row>
    <row r="372" spans="1:21" ht="14.4" customHeight="1" x14ac:dyDescent="0.3">
      <c r="A372" s="664">
        <v>50</v>
      </c>
      <c r="B372" s="665" t="s">
        <v>549</v>
      </c>
      <c r="C372" s="665" t="s">
        <v>3182</v>
      </c>
      <c r="D372" s="746" t="s">
        <v>4862</v>
      </c>
      <c r="E372" s="747" t="s">
        <v>3195</v>
      </c>
      <c r="F372" s="665" t="s">
        <v>3179</v>
      </c>
      <c r="G372" s="665" t="s">
        <v>3743</v>
      </c>
      <c r="H372" s="665" t="s">
        <v>550</v>
      </c>
      <c r="I372" s="665" t="s">
        <v>3744</v>
      </c>
      <c r="J372" s="665" t="s">
        <v>675</v>
      </c>
      <c r="K372" s="665" t="s">
        <v>3745</v>
      </c>
      <c r="L372" s="666">
        <v>0</v>
      </c>
      <c r="M372" s="666">
        <v>0</v>
      </c>
      <c r="N372" s="665">
        <v>4</v>
      </c>
      <c r="O372" s="748">
        <v>2.5</v>
      </c>
      <c r="P372" s="666">
        <v>0</v>
      </c>
      <c r="Q372" s="681"/>
      <c r="R372" s="665">
        <v>1</v>
      </c>
      <c r="S372" s="681">
        <v>0.25</v>
      </c>
      <c r="T372" s="748">
        <v>0.5</v>
      </c>
      <c r="U372" s="704">
        <v>0.2</v>
      </c>
    </row>
    <row r="373" spans="1:21" ht="14.4" customHeight="1" x14ac:dyDescent="0.3">
      <c r="A373" s="664">
        <v>50</v>
      </c>
      <c r="B373" s="665" t="s">
        <v>549</v>
      </c>
      <c r="C373" s="665" t="s">
        <v>3182</v>
      </c>
      <c r="D373" s="746" t="s">
        <v>4862</v>
      </c>
      <c r="E373" s="747" t="s">
        <v>3195</v>
      </c>
      <c r="F373" s="665" t="s">
        <v>3179</v>
      </c>
      <c r="G373" s="665" t="s">
        <v>3743</v>
      </c>
      <c r="H373" s="665" t="s">
        <v>550</v>
      </c>
      <c r="I373" s="665" t="s">
        <v>3746</v>
      </c>
      <c r="J373" s="665" t="s">
        <v>3747</v>
      </c>
      <c r="K373" s="665" t="s">
        <v>3745</v>
      </c>
      <c r="L373" s="666">
        <v>0</v>
      </c>
      <c r="M373" s="666">
        <v>0</v>
      </c>
      <c r="N373" s="665">
        <v>2</v>
      </c>
      <c r="O373" s="748">
        <v>1.5</v>
      </c>
      <c r="P373" s="666">
        <v>0</v>
      </c>
      <c r="Q373" s="681"/>
      <c r="R373" s="665">
        <v>1</v>
      </c>
      <c r="S373" s="681">
        <v>0.5</v>
      </c>
      <c r="T373" s="748">
        <v>0.5</v>
      </c>
      <c r="U373" s="704">
        <v>0.33333333333333331</v>
      </c>
    </row>
    <row r="374" spans="1:21" ht="14.4" customHeight="1" x14ac:dyDescent="0.3">
      <c r="A374" s="664">
        <v>50</v>
      </c>
      <c r="B374" s="665" t="s">
        <v>549</v>
      </c>
      <c r="C374" s="665" t="s">
        <v>3182</v>
      </c>
      <c r="D374" s="746" t="s">
        <v>4862</v>
      </c>
      <c r="E374" s="747" t="s">
        <v>3195</v>
      </c>
      <c r="F374" s="665" t="s">
        <v>3179</v>
      </c>
      <c r="G374" s="665" t="s">
        <v>3743</v>
      </c>
      <c r="H374" s="665" t="s">
        <v>550</v>
      </c>
      <c r="I374" s="665" t="s">
        <v>3748</v>
      </c>
      <c r="J374" s="665" t="s">
        <v>3747</v>
      </c>
      <c r="K374" s="665" t="s">
        <v>3749</v>
      </c>
      <c r="L374" s="666">
        <v>0</v>
      </c>
      <c r="M374" s="666">
        <v>0</v>
      </c>
      <c r="N374" s="665">
        <v>1</v>
      </c>
      <c r="O374" s="748">
        <v>1</v>
      </c>
      <c r="P374" s="666"/>
      <c r="Q374" s="681"/>
      <c r="R374" s="665"/>
      <c r="S374" s="681">
        <v>0</v>
      </c>
      <c r="T374" s="748"/>
      <c r="U374" s="704">
        <v>0</v>
      </c>
    </row>
    <row r="375" spans="1:21" ht="14.4" customHeight="1" x14ac:dyDescent="0.3">
      <c r="A375" s="664">
        <v>50</v>
      </c>
      <c r="B375" s="665" t="s">
        <v>549</v>
      </c>
      <c r="C375" s="665" t="s">
        <v>3182</v>
      </c>
      <c r="D375" s="746" t="s">
        <v>4862</v>
      </c>
      <c r="E375" s="747" t="s">
        <v>3195</v>
      </c>
      <c r="F375" s="665" t="s">
        <v>3179</v>
      </c>
      <c r="G375" s="665" t="s">
        <v>3743</v>
      </c>
      <c r="H375" s="665" t="s">
        <v>550</v>
      </c>
      <c r="I375" s="665" t="s">
        <v>3750</v>
      </c>
      <c r="J375" s="665" t="s">
        <v>3751</v>
      </c>
      <c r="K375" s="665" t="s">
        <v>3752</v>
      </c>
      <c r="L375" s="666">
        <v>0</v>
      </c>
      <c r="M375" s="666">
        <v>0</v>
      </c>
      <c r="N375" s="665">
        <v>1</v>
      </c>
      <c r="O375" s="748">
        <v>0.5</v>
      </c>
      <c r="P375" s="666"/>
      <c r="Q375" s="681"/>
      <c r="R375" s="665"/>
      <c r="S375" s="681">
        <v>0</v>
      </c>
      <c r="T375" s="748"/>
      <c r="U375" s="704">
        <v>0</v>
      </c>
    </row>
    <row r="376" spans="1:21" ht="14.4" customHeight="1" x14ac:dyDescent="0.3">
      <c r="A376" s="664">
        <v>50</v>
      </c>
      <c r="B376" s="665" t="s">
        <v>549</v>
      </c>
      <c r="C376" s="665" t="s">
        <v>3182</v>
      </c>
      <c r="D376" s="746" t="s">
        <v>4862</v>
      </c>
      <c r="E376" s="747" t="s">
        <v>3195</v>
      </c>
      <c r="F376" s="665" t="s">
        <v>3179</v>
      </c>
      <c r="G376" s="665" t="s">
        <v>3449</v>
      </c>
      <c r="H376" s="665" t="s">
        <v>1650</v>
      </c>
      <c r="I376" s="665" t="s">
        <v>3450</v>
      </c>
      <c r="J376" s="665" t="s">
        <v>2917</v>
      </c>
      <c r="K376" s="665" t="s">
        <v>3420</v>
      </c>
      <c r="L376" s="666">
        <v>46.25</v>
      </c>
      <c r="M376" s="666">
        <v>46.25</v>
      </c>
      <c r="N376" s="665">
        <v>1</v>
      </c>
      <c r="O376" s="748">
        <v>0.5</v>
      </c>
      <c r="P376" s="666"/>
      <c r="Q376" s="681">
        <v>0</v>
      </c>
      <c r="R376" s="665"/>
      <c r="S376" s="681">
        <v>0</v>
      </c>
      <c r="T376" s="748"/>
      <c r="U376" s="704">
        <v>0</v>
      </c>
    </row>
    <row r="377" spans="1:21" ht="14.4" customHeight="1" x14ac:dyDescent="0.3">
      <c r="A377" s="664">
        <v>50</v>
      </c>
      <c r="B377" s="665" t="s">
        <v>549</v>
      </c>
      <c r="C377" s="665" t="s">
        <v>3182</v>
      </c>
      <c r="D377" s="746" t="s">
        <v>4862</v>
      </c>
      <c r="E377" s="747" t="s">
        <v>3195</v>
      </c>
      <c r="F377" s="665" t="s">
        <v>3179</v>
      </c>
      <c r="G377" s="665" t="s">
        <v>3449</v>
      </c>
      <c r="H377" s="665" t="s">
        <v>550</v>
      </c>
      <c r="I377" s="665" t="s">
        <v>3753</v>
      </c>
      <c r="J377" s="665" t="s">
        <v>3754</v>
      </c>
      <c r="K377" s="665" t="s">
        <v>3420</v>
      </c>
      <c r="L377" s="666">
        <v>46.25</v>
      </c>
      <c r="M377" s="666">
        <v>46.25</v>
      </c>
      <c r="N377" s="665">
        <v>1</v>
      </c>
      <c r="O377" s="748">
        <v>0.5</v>
      </c>
      <c r="P377" s="666"/>
      <c r="Q377" s="681">
        <v>0</v>
      </c>
      <c r="R377" s="665"/>
      <c r="S377" s="681">
        <v>0</v>
      </c>
      <c r="T377" s="748"/>
      <c r="U377" s="704">
        <v>0</v>
      </c>
    </row>
    <row r="378" spans="1:21" ht="14.4" customHeight="1" x14ac:dyDescent="0.3">
      <c r="A378" s="664">
        <v>50</v>
      </c>
      <c r="B378" s="665" t="s">
        <v>549</v>
      </c>
      <c r="C378" s="665" t="s">
        <v>3182</v>
      </c>
      <c r="D378" s="746" t="s">
        <v>4862</v>
      </c>
      <c r="E378" s="747" t="s">
        <v>3195</v>
      </c>
      <c r="F378" s="665" t="s">
        <v>3179</v>
      </c>
      <c r="G378" s="665" t="s">
        <v>3449</v>
      </c>
      <c r="H378" s="665" t="s">
        <v>550</v>
      </c>
      <c r="I378" s="665" t="s">
        <v>3755</v>
      </c>
      <c r="J378" s="665" t="s">
        <v>3756</v>
      </c>
      <c r="K378" s="665" t="s">
        <v>3757</v>
      </c>
      <c r="L378" s="666">
        <v>0</v>
      </c>
      <c r="M378" s="666">
        <v>0</v>
      </c>
      <c r="N378" s="665">
        <v>1</v>
      </c>
      <c r="O378" s="748">
        <v>0.5</v>
      </c>
      <c r="P378" s="666"/>
      <c r="Q378" s="681"/>
      <c r="R378" s="665"/>
      <c r="S378" s="681">
        <v>0</v>
      </c>
      <c r="T378" s="748"/>
      <c r="U378" s="704">
        <v>0</v>
      </c>
    </row>
    <row r="379" spans="1:21" ht="14.4" customHeight="1" x14ac:dyDescent="0.3">
      <c r="A379" s="664">
        <v>50</v>
      </c>
      <c r="B379" s="665" t="s">
        <v>549</v>
      </c>
      <c r="C379" s="665" t="s">
        <v>3182</v>
      </c>
      <c r="D379" s="746" t="s">
        <v>4862</v>
      </c>
      <c r="E379" s="747" t="s">
        <v>3195</v>
      </c>
      <c r="F379" s="665" t="s">
        <v>3179</v>
      </c>
      <c r="G379" s="665" t="s">
        <v>3449</v>
      </c>
      <c r="H379" s="665" t="s">
        <v>550</v>
      </c>
      <c r="I379" s="665" t="s">
        <v>3758</v>
      </c>
      <c r="J379" s="665" t="s">
        <v>3759</v>
      </c>
      <c r="K379" s="665" t="s">
        <v>3760</v>
      </c>
      <c r="L379" s="666">
        <v>61.67</v>
      </c>
      <c r="M379" s="666">
        <v>61.67</v>
      </c>
      <c r="N379" s="665">
        <v>1</v>
      </c>
      <c r="O379" s="748">
        <v>0.5</v>
      </c>
      <c r="P379" s="666"/>
      <c r="Q379" s="681">
        <v>0</v>
      </c>
      <c r="R379" s="665"/>
      <c r="S379" s="681">
        <v>0</v>
      </c>
      <c r="T379" s="748"/>
      <c r="U379" s="704">
        <v>0</v>
      </c>
    </row>
    <row r="380" spans="1:21" ht="14.4" customHeight="1" x14ac:dyDescent="0.3">
      <c r="A380" s="664">
        <v>50</v>
      </c>
      <c r="B380" s="665" t="s">
        <v>549</v>
      </c>
      <c r="C380" s="665" t="s">
        <v>3182</v>
      </c>
      <c r="D380" s="746" t="s">
        <v>4862</v>
      </c>
      <c r="E380" s="747" t="s">
        <v>3195</v>
      </c>
      <c r="F380" s="665" t="s">
        <v>3179</v>
      </c>
      <c r="G380" s="665" t="s">
        <v>3449</v>
      </c>
      <c r="H380" s="665" t="s">
        <v>550</v>
      </c>
      <c r="I380" s="665" t="s">
        <v>3761</v>
      </c>
      <c r="J380" s="665" t="s">
        <v>3754</v>
      </c>
      <c r="K380" s="665" t="s">
        <v>3762</v>
      </c>
      <c r="L380" s="666">
        <v>0</v>
      </c>
      <c r="M380" s="666">
        <v>0</v>
      </c>
      <c r="N380" s="665">
        <v>1</v>
      </c>
      <c r="O380" s="748">
        <v>0.5</v>
      </c>
      <c r="P380" s="666"/>
      <c r="Q380" s="681"/>
      <c r="R380" s="665"/>
      <c r="S380" s="681">
        <v>0</v>
      </c>
      <c r="T380" s="748"/>
      <c r="U380" s="704">
        <v>0</v>
      </c>
    </row>
    <row r="381" spans="1:21" ht="14.4" customHeight="1" x14ac:dyDescent="0.3">
      <c r="A381" s="664">
        <v>50</v>
      </c>
      <c r="B381" s="665" t="s">
        <v>549</v>
      </c>
      <c r="C381" s="665" t="s">
        <v>3182</v>
      </c>
      <c r="D381" s="746" t="s">
        <v>4862</v>
      </c>
      <c r="E381" s="747" t="s">
        <v>3195</v>
      </c>
      <c r="F381" s="665" t="s">
        <v>3179</v>
      </c>
      <c r="G381" s="665" t="s">
        <v>3763</v>
      </c>
      <c r="H381" s="665" t="s">
        <v>550</v>
      </c>
      <c r="I381" s="665" t="s">
        <v>631</v>
      </c>
      <c r="J381" s="665" t="s">
        <v>3764</v>
      </c>
      <c r="K381" s="665" t="s">
        <v>3251</v>
      </c>
      <c r="L381" s="666">
        <v>32.81</v>
      </c>
      <c r="M381" s="666">
        <v>32.81</v>
      </c>
      <c r="N381" s="665">
        <v>1</v>
      </c>
      <c r="O381" s="748">
        <v>0.5</v>
      </c>
      <c r="P381" s="666">
        <v>32.81</v>
      </c>
      <c r="Q381" s="681">
        <v>1</v>
      </c>
      <c r="R381" s="665">
        <v>1</v>
      </c>
      <c r="S381" s="681">
        <v>1</v>
      </c>
      <c r="T381" s="748">
        <v>0.5</v>
      </c>
      <c r="U381" s="704">
        <v>1</v>
      </c>
    </row>
    <row r="382" spans="1:21" ht="14.4" customHeight="1" x14ac:dyDescent="0.3">
      <c r="A382" s="664">
        <v>50</v>
      </c>
      <c r="B382" s="665" t="s">
        <v>549</v>
      </c>
      <c r="C382" s="665" t="s">
        <v>3182</v>
      </c>
      <c r="D382" s="746" t="s">
        <v>4862</v>
      </c>
      <c r="E382" s="747" t="s">
        <v>3195</v>
      </c>
      <c r="F382" s="665" t="s">
        <v>3179</v>
      </c>
      <c r="G382" s="665" t="s">
        <v>3216</v>
      </c>
      <c r="H382" s="665" t="s">
        <v>550</v>
      </c>
      <c r="I382" s="665" t="s">
        <v>3217</v>
      </c>
      <c r="J382" s="665" t="s">
        <v>3218</v>
      </c>
      <c r="K382" s="665" t="s">
        <v>3219</v>
      </c>
      <c r="L382" s="666">
        <v>0</v>
      </c>
      <c r="M382" s="666">
        <v>0</v>
      </c>
      <c r="N382" s="665">
        <v>3</v>
      </c>
      <c r="O382" s="748">
        <v>1</v>
      </c>
      <c r="P382" s="666">
        <v>0</v>
      </c>
      <c r="Q382" s="681"/>
      <c r="R382" s="665">
        <v>1</v>
      </c>
      <c r="S382" s="681">
        <v>0.33333333333333331</v>
      </c>
      <c r="T382" s="748">
        <v>0.5</v>
      </c>
      <c r="U382" s="704">
        <v>0.5</v>
      </c>
    </row>
    <row r="383" spans="1:21" ht="14.4" customHeight="1" x14ac:dyDescent="0.3">
      <c r="A383" s="664">
        <v>50</v>
      </c>
      <c r="B383" s="665" t="s">
        <v>549</v>
      </c>
      <c r="C383" s="665" t="s">
        <v>3182</v>
      </c>
      <c r="D383" s="746" t="s">
        <v>4862</v>
      </c>
      <c r="E383" s="747" t="s">
        <v>3195</v>
      </c>
      <c r="F383" s="665" t="s">
        <v>3179</v>
      </c>
      <c r="G383" s="665" t="s">
        <v>3216</v>
      </c>
      <c r="H383" s="665" t="s">
        <v>550</v>
      </c>
      <c r="I383" s="665" t="s">
        <v>3220</v>
      </c>
      <c r="J383" s="665" t="s">
        <v>2286</v>
      </c>
      <c r="K383" s="665" t="s">
        <v>3221</v>
      </c>
      <c r="L383" s="666">
        <v>0</v>
      </c>
      <c r="M383" s="666">
        <v>0</v>
      </c>
      <c r="N383" s="665">
        <v>2</v>
      </c>
      <c r="O383" s="748">
        <v>1</v>
      </c>
      <c r="P383" s="666">
        <v>0</v>
      </c>
      <c r="Q383" s="681"/>
      <c r="R383" s="665">
        <v>1</v>
      </c>
      <c r="S383" s="681">
        <v>0.5</v>
      </c>
      <c r="T383" s="748">
        <v>0.5</v>
      </c>
      <c r="U383" s="704">
        <v>0.5</v>
      </c>
    </row>
    <row r="384" spans="1:21" ht="14.4" customHeight="1" x14ac:dyDescent="0.3">
      <c r="A384" s="664">
        <v>50</v>
      </c>
      <c r="B384" s="665" t="s">
        <v>549</v>
      </c>
      <c r="C384" s="665" t="s">
        <v>3182</v>
      </c>
      <c r="D384" s="746" t="s">
        <v>4862</v>
      </c>
      <c r="E384" s="747" t="s">
        <v>3195</v>
      </c>
      <c r="F384" s="665" t="s">
        <v>3179</v>
      </c>
      <c r="G384" s="665" t="s">
        <v>3455</v>
      </c>
      <c r="H384" s="665" t="s">
        <v>550</v>
      </c>
      <c r="I384" s="665" t="s">
        <v>1133</v>
      </c>
      <c r="J384" s="665" t="s">
        <v>1134</v>
      </c>
      <c r="K384" s="665" t="s">
        <v>3456</v>
      </c>
      <c r="L384" s="666">
        <v>420.07</v>
      </c>
      <c r="M384" s="666">
        <v>420.07</v>
      </c>
      <c r="N384" s="665">
        <v>1</v>
      </c>
      <c r="O384" s="748">
        <v>0.5</v>
      </c>
      <c r="P384" s="666"/>
      <c r="Q384" s="681">
        <v>0</v>
      </c>
      <c r="R384" s="665"/>
      <c r="S384" s="681">
        <v>0</v>
      </c>
      <c r="T384" s="748"/>
      <c r="U384" s="704">
        <v>0</v>
      </c>
    </row>
    <row r="385" spans="1:21" ht="14.4" customHeight="1" x14ac:dyDescent="0.3">
      <c r="A385" s="664">
        <v>50</v>
      </c>
      <c r="B385" s="665" t="s">
        <v>549</v>
      </c>
      <c r="C385" s="665" t="s">
        <v>3182</v>
      </c>
      <c r="D385" s="746" t="s">
        <v>4862</v>
      </c>
      <c r="E385" s="747" t="s">
        <v>3195</v>
      </c>
      <c r="F385" s="665" t="s">
        <v>3179</v>
      </c>
      <c r="G385" s="665" t="s">
        <v>3765</v>
      </c>
      <c r="H385" s="665" t="s">
        <v>1650</v>
      </c>
      <c r="I385" s="665" t="s">
        <v>3766</v>
      </c>
      <c r="J385" s="665" t="s">
        <v>3767</v>
      </c>
      <c r="K385" s="665" t="s">
        <v>3768</v>
      </c>
      <c r="L385" s="666">
        <v>32.200000000000003</v>
      </c>
      <c r="M385" s="666">
        <v>32.200000000000003</v>
      </c>
      <c r="N385" s="665">
        <v>1</v>
      </c>
      <c r="O385" s="748">
        <v>0.5</v>
      </c>
      <c r="P385" s="666"/>
      <c r="Q385" s="681">
        <v>0</v>
      </c>
      <c r="R385" s="665"/>
      <c r="S385" s="681">
        <v>0</v>
      </c>
      <c r="T385" s="748"/>
      <c r="U385" s="704">
        <v>0</v>
      </c>
    </row>
    <row r="386" spans="1:21" ht="14.4" customHeight="1" x14ac:dyDescent="0.3">
      <c r="A386" s="664">
        <v>50</v>
      </c>
      <c r="B386" s="665" t="s">
        <v>549</v>
      </c>
      <c r="C386" s="665" t="s">
        <v>3182</v>
      </c>
      <c r="D386" s="746" t="s">
        <v>4862</v>
      </c>
      <c r="E386" s="747" t="s">
        <v>3195</v>
      </c>
      <c r="F386" s="665" t="s">
        <v>3179</v>
      </c>
      <c r="G386" s="665" t="s">
        <v>3277</v>
      </c>
      <c r="H386" s="665" t="s">
        <v>550</v>
      </c>
      <c r="I386" s="665" t="s">
        <v>991</v>
      </c>
      <c r="J386" s="665" t="s">
        <v>992</v>
      </c>
      <c r="K386" s="665" t="s">
        <v>3347</v>
      </c>
      <c r="L386" s="666">
        <v>33</v>
      </c>
      <c r="M386" s="666">
        <v>231</v>
      </c>
      <c r="N386" s="665">
        <v>7</v>
      </c>
      <c r="O386" s="748">
        <v>3.5</v>
      </c>
      <c r="P386" s="666">
        <v>99</v>
      </c>
      <c r="Q386" s="681">
        <v>0.42857142857142855</v>
      </c>
      <c r="R386" s="665">
        <v>3</v>
      </c>
      <c r="S386" s="681">
        <v>0.42857142857142855</v>
      </c>
      <c r="T386" s="748">
        <v>1.5</v>
      </c>
      <c r="U386" s="704">
        <v>0.42857142857142855</v>
      </c>
    </row>
    <row r="387" spans="1:21" ht="14.4" customHeight="1" x14ac:dyDescent="0.3">
      <c r="A387" s="664">
        <v>50</v>
      </c>
      <c r="B387" s="665" t="s">
        <v>549</v>
      </c>
      <c r="C387" s="665" t="s">
        <v>3182</v>
      </c>
      <c r="D387" s="746" t="s">
        <v>4862</v>
      </c>
      <c r="E387" s="747" t="s">
        <v>3195</v>
      </c>
      <c r="F387" s="665" t="s">
        <v>3179</v>
      </c>
      <c r="G387" s="665" t="s">
        <v>3280</v>
      </c>
      <c r="H387" s="665" t="s">
        <v>550</v>
      </c>
      <c r="I387" s="665" t="s">
        <v>926</v>
      </c>
      <c r="J387" s="665" t="s">
        <v>927</v>
      </c>
      <c r="K387" s="665" t="s">
        <v>3348</v>
      </c>
      <c r="L387" s="666">
        <v>45.86</v>
      </c>
      <c r="M387" s="666">
        <v>45.86</v>
      </c>
      <c r="N387" s="665">
        <v>1</v>
      </c>
      <c r="O387" s="748">
        <v>0.5</v>
      </c>
      <c r="P387" s="666"/>
      <c r="Q387" s="681">
        <v>0</v>
      </c>
      <c r="R387" s="665"/>
      <c r="S387" s="681">
        <v>0</v>
      </c>
      <c r="T387" s="748"/>
      <c r="U387" s="704">
        <v>0</v>
      </c>
    </row>
    <row r="388" spans="1:21" ht="14.4" customHeight="1" x14ac:dyDescent="0.3">
      <c r="A388" s="664">
        <v>50</v>
      </c>
      <c r="B388" s="665" t="s">
        <v>549</v>
      </c>
      <c r="C388" s="665" t="s">
        <v>3182</v>
      </c>
      <c r="D388" s="746" t="s">
        <v>4862</v>
      </c>
      <c r="E388" s="747" t="s">
        <v>3195</v>
      </c>
      <c r="F388" s="665" t="s">
        <v>3179</v>
      </c>
      <c r="G388" s="665" t="s">
        <v>3769</v>
      </c>
      <c r="H388" s="665" t="s">
        <v>1650</v>
      </c>
      <c r="I388" s="665" t="s">
        <v>3770</v>
      </c>
      <c r="J388" s="665" t="s">
        <v>3771</v>
      </c>
      <c r="K388" s="665" t="s">
        <v>3772</v>
      </c>
      <c r="L388" s="666">
        <v>896.08</v>
      </c>
      <c r="M388" s="666">
        <v>896.08</v>
      </c>
      <c r="N388" s="665">
        <v>1</v>
      </c>
      <c r="O388" s="748">
        <v>1</v>
      </c>
      <c r="P388" s="666"/>
      <c r="Q388" s="681">
        <v>0</v>
      </c>
      <c r="R388" s="665"/>
      <c r="S388" s="681">
        <v>0</v>
      </c>
      <c r="T388" s="748"/>
      <c r="U388" s="704">
        <v>0</v>
      </c>
    </row>
    <row r="389" spans="1:21" ht="14.4" customHeight="1" x14ac:dyDescent="0.3">
      <c r="A389" s="664">
        <v>50</v>
      </c>
      <c r="B389" s="665" t="s">
        <v>549</v>
      </c>
      <c r="C389" s="665" t="s">
        <v>3182</v>
      </c>
      <c r="D389" s="746" t="s">
        <v>4862</v>
      </c>
      <c r="E389" s="747" t="s">
        <v>3195</v>
      </c>
      <c r="F389" s="665" t="s">
        <v>3179</v>
      </c>
      <c r="G389" s="665" t="s">
        <v>3773</v>
      </c>
      <c r="H389" s="665" t="s">
        <v>550</v>
      </c>
      <c r="I389" s="665" t="s">
        <v>3774</v>
      </c>
      <c r="J389" s="665" t="s">
        <v>3775</v>
      </c>
      <c r="K389" s="665" t="s">
        <v>3772</v>
      </c>
      <c r="L389" s="666">
        <v>1577.75</v>
      </c>
      <c r="M389" s="666">
        <v>1577.75</v>
      </c>
      <c r="N389" s="665">
        <v>1</v>
      </c>
      <c r="O389" s="748">
        <v>0.5</v>
      </c>
      <c r="P389" s="666"/>
      <c r="Q389" s="681">
        <v>0</v>
      </c>
      <c r="R389" s="665"/>
      <c r="S389" s="681">
        <v>0</v>
      </c>
      <c r="T389" s="748"/>
      <c r="U389" s="704">
        <v>0</v>
      </c>
    </row>
    <row r="390" spans="1:21" ht="14.4" customHeight="1" x14ac:dyDescent="0.3">
      <c r="A390" s="664">
        <v>50</v>
      </c>
      <c r="B390" s="665" t="s">
        <v>549</v>
      </c>
      <c r="C390" s="665" t="s">
        <v>3182</v>
      </c>
      <c r="D390" s="746" t="s">
        <v>4862</v>
      </c>
      <c r="E390" s="747" t="s">
        <v>3195</v>
      </c>
      <c r="F390" s="665" t="s">
        <v>3179</v>
      </c>
      <c r="G390" s="665" t="s">
        <v>3776</v>
      </c>
      <c r="H390" s="665" t="s">
        <v>550</v>
      </c>
      <c r="I390" s="665" t="s">
        <v>800</v>
      </c>
      <c r="J390" s="665" t="s">
        <v>801</v>
      </c>
      <c r="K390" s="665" t="s">
        <v>3777</v>
      </c>
      <c r="L390" s="666">
        <v>151.51</v>
      </c>
      <c r="M390" s="666">
        <v>303.02</v>
      </c>
      <c r="N390" s="665">
        <v>2</v>
      </c>
      <c r="O390" s="748">
        <v>1</v>
      </c>
      <c r="P390" s="666">
        <v>151.51</v>
      </c>
      <c r="Q390" s="681">
        <v>0.5</v>
      </c>
      <c r="R390" s="665">
        <v>1</v>
      </c>
      <c r="S390" s="681">
        <v>0.5</v>
      </c>
      <c r="T390" s="748">
        <v>0.5</v>
      </c>
      <c r="U390" s="704">
        <v>0.5</v>
      </c>
    </row>
    <row r="391" spans="1:21" ht="14.4" customHeight="1" x14ac:dyDescent="0.3">
      <c r="A391" s="664">
        <v>50</v>
      </c>
      <c r="B391" s="665" t="s">
        <v>549</v>
      </c>
      <c r="C391" s="665" t="s">
        <v>3182</v>
      </c>
      <c r="D391" s="746" t="s">
        <v>4862</v>
      </c>
      <c r="E391" s="747" t="s">
        <v>3195</v>
      </c>
      <c r="F391" s="665" t="s">
        <v>3179</v>
      </c>
      <c r="G391" s="665" t="s">
        <v>3776</v>
      </c>
      <c r="H391" s="665" t="s">
        <v>550</v>
      </c>
      <c r="I391" s="665" t="s">
        <v>905</v>
      </c>
      <c r="J391" s="665" t="s">
        <v>3778</v>
      </c>
      <c r="K391" s="665" t="s">
        <v>3779</v>
      </c>
      <c r="L391" s="666">
        <v>15.15</v>
      </c>
      <c r="M391" s="666">
        <v>15.15</v>
      </c>
      <c r="N391" s="665">
        <v>1</v>
      </c>
      <c r="O391" s="748">
        <v>0.5</v>
      </c>
      <c r="P391" s="666"/>
      <c r="Q391" s="681">
        <v>0</v>
      </c>
      <c r="R391" s="665"/>
      <c r="S391" s="681">
        <v>0</v>
      </c>
      <c r="T391" s="748"/>
      <c r="U391" s="704">
        <v>0</v>
      </c>
    </row>
    <row r="392" spans="1:21" ht="14.4" customHeight="1" x14ac:dyDescent="0.3">
      <c r="A392" s="664">
        <v>50</v>
      </c>
      <c r="B392" s="665" t="s">
        <v>549</v>
      </c>
      <c r="C392" s="665" t="s">
        <v>3182</v>
      </c>
      <c r="D392" s="746" t="s">
        <v>4862</v>
      </c>
      <c r="E392" s="747" t="s">
        <v>3195</v>
      </c>
      <c r="F392" s="665" t="s">
        <v>3179</v>
      </c>
      <c r="G392" s="665" t="s">
        <v>3780</v>
      </c>
      <c r="H392" s="665" t="s">
        <v>550</v>
      </c>
      <c r="I392" s="665" t="s">
        <v>3781</v>
      </c>
      <c r="J392" s="665" t="s">
        <v>3782</v>
      </c>
      <c r="K392" s="665" t="s">
        <v>3783</v>
      </c>
      <c r="L392" s="666">
        <v>0</v>
      </c>
      <c r="M392" s="666">
        <v>0</v>
      </c>
      <c r="N392" s="665">
        <v>1</v>
      </c>
      <c r="O392" s="748">
        <v>0.5</v>
      </c>
      <c r="P392" s="666"/>
      <c r="Q392" s="681"/>
      <c r="R392" s="665"/>
      <c r="S392" s="681">
        <v>0</v>
      </c>
      <c r="T392" s="748"/>
      <c r="U392" s="704">
        <v>0</v>
      </c>
    </row>
    <row r="393" spans="1:21" ht="14.4" customHeight="1" x14ac:dyDescent="0.3">
      <c r="A393" s="664">
        <v>50</v>
      </c>
      <c r="B393" s="665" t="s">
        <v>549</v>
      </c>
      <c r="C393" s="665" t="s">
        <v>3182</v>
      </c>
      <c r="D393" s="746" t="s">
        <v>4862</v>
      </c>
      <c r="E393" s="747" t="s">
        <v>3195</v>
      </c>
      <c r="F393" s="665" t="s">
        <v>3179</v>
      </c>
      <c r="G393" s="665" t="s">
        <v>3457</v>
      </c>
      <c r="H393" s="665" t="s">
        <v>550</v>
      </c>
      <c r="I393" s="665" t="s">
        <v>3458</v>
      </c>
      <c r="J393" s="665" t="s">
        <v>3459</v>
      </c>
      <c r="K393" s="665" t="s">
        <v>3430</v>
      </c>
      <c r="L393" s="666">
        <v>118.65</v>
      </c>
      <c r="M393" s="666">
        <v>118.65</v>
      </c>
      <c r="N393" s="665">
        <v>1</v>
      </c>
      <c r="O393" s="748">
        <v>0.5</v>
      </c>
      <c r="P393" s="666"/>
      <c r="Q393" s="681">
        <v>0</v>
      </c>
      <c r="R393" s="665"/>
      <c r="S393" s="681">
        <v>0</v>
      </c>
      <c r="T393" s="748"/>
      <c r="U393" s="704">
        <v>0</v>
      </c>
    </row>
    <row r="394" spans="1:21" ht="14.4" customHeight="1" x14ac:dyDescent="0.3">
      <c r="A394" s="664">
        <v>50</v>
      </c>
      <c r="B394" s="665" t="s">
        <v>549</v>
      </c>
      <c r="C394" s="665" t="s">
        <v>3182</v>
      </c>
      <c r="D394" s="746" t="s">
        <v>4862</v>
      </c>
      <c r="E394" s="747" t="s">
        <v>3195</v>
      </c>
      <c r="F394" s="665" t="s">
        <v>3179</v>
      </c>
      <c r="G394" s="665" t="s">
        <v>3457</v>
      </c>
      <c r="H394" s="665" t="s">
        <v>550</v>
      </c>
      <c r="I394" s="665" t="s">
        <v>3784</v>
      </c>
      <c r="J394" s="665" t="s">
        <v>3459</v>
      </c>
      <c r="K394" s="665" t="s">
        <v>3785</v>
      </c>
      <c r="L394" s="666">
        <v>296.62</v>
      </c>
      <c r="M394" s="666">
        <v>296.62</v>
      </c>
      <c r="N394" s="665">
        <v>1</v>
      </c>
      <c r="O394" s="748">
        <v>0.5</v>
      </c>
      <c r="P394" s="666"/>
      <c r="Q394" s="681">
        <v>0</v>
      </c>
      <c r="R394" s="665"/>
      <c r="S394" s="681">
        <v>0</v>
      </c>
      <c r="T394" s="748"/>
      <c r="U394" s="704">
        <v>0</v>
      </c>
    </row>
    <row r="395" spans="1:21" ht="14.4" customHeight="1" x14ac:dyDescent="0.3">
      <c r="A395" s="664">
        <v>50</v>
      </c>
      <c r="B395" s="665" t="s">
        <v>549</v>
      </c>
      <c r="C395" s="665" t="s">
        <v>3182</v>
      </c>
      <c r="D395" s="746" t="s">
        <v>4862</v>
      </c>
      <c r="E395" s="747" t="s">
        <v>3195</v>
      </c>
      <c r="F395" s="665" t="s">
        <v>3179</v>
      </c>
      <c r="G395" s="665" t="s">
        <v>3786</v>
      </c>
      <c r="H395" s="665" t="s">
        <v>550</v>
      </c>
      <c r="I395" s="665" t="s">
        <v>3787</v>
      </c>
      <c r="J395" s="665" t="s">
        <v>3788</v>
      </c>
      <c r="K395" s="665" t="s">
        <v>3212</v>
      </c>
      <c r="L395" s="666">
        <v>0</v>
      </c>
      <c r="M395" s="666">
        <v>0</v>
      </c>
      <c r="N395" s="665">
        <v>2</v>
      </c>
      <c r="O395" s="748">
        <v>1</v>
      </c>
      <c r="P395" s="666">
        <v>0</v>
      </c>
      <c r="Q395" s="681"/>
      <c r="R395" s="665">
        <v>2</v>
      </c>
      <c r="S395" s="681">
        <v>1</v>
      </c>
      <c r="T395" s="748">
        <v>1</v>
      </c>
      <c r="U395" s="704">
        <v>1</v>
      </c>
    </row>
    <row r="396" spans="1:21" ht="14.4" customHeight="1" x14ac:dyDescent="0.3">
      <c r="A396" s="664">
        <v>50</v>
      </c>
      <c r="B396" s="665" t="s">
        <v>549</v>
      </c>
      <c r="C396" s="665" t="s">
        <v>3182</v>
      </c>
      <c r="D396" s="746" t="s">
        <v>4862</v>
      </c>
      <c r="E396" s="747" t="s">
        <v>3195</v>
      </c>
      <c r="F396" s="665" t="s">
        <v>3179</v>
      </c>
      <c r="G396" s="665" t="s">
        <v>3466</v>
      </c>
      <c r="H396" s="665" t="s">
        <v>550</v>
      </c>
      <c r="I396" s="665" t="s">
        <v>3789</v>
      </c>
      <c r="J396" s="665" t="s">
        <v>3468</v>
      </c>
      <c r="K396" s="665" t="s">
        <v>3790</v>
      </c>
      <c r="L396" s="666">
        <v>43.61</v>
      </c>
      <c r="M396" s="666">
        <v>43.61</v>
      </c>
      <c r="N396" s="665">
        <v>1</v>
      </c>
      <c r="O396" s="748">
        <v>0.5</v>
      </c>
      <c r="P396" s="666"/>
      <c r="Q396" s="681">
        <v>0</v>
      </c>
      <c r="R396" s="665"/>
      <c r="S396" s="681">
        <v>0</v>
      </c>
      <c r="T396" s="748"/>
      <c r="U396" s="704">
        <v>0</v>
      </c>
    </row>
    <row r="397" spans="1:21" ht="14.4" customHeight="1" x14ac:dyDescent="0.3">
      <c r="A397" s="664">
        <v>50</v>
      </c>
      <c r="B397" s="665" t="s">
        <v>549</v>
      </c>
      <c r="C397" s="665" t="s">
        <v>3182</v>
      </c>
      <c r="D397" s="746" t="s">
        <v>4862</v>
      </c>
      <c r="E397" s="747" t="s">
        <v>3195</v>
      </c>
      <c r="F397" s="665" t="s">
        <v>3179</v>
      </c>
      <c r="G397" s="665" t="s">
        <v>3224</v>
      </c>
      <c r="H397" s="665" t="s">
        <v>550</v>
      </c>
      <c r="I397" s="665" t="s">
        <v>3791</v>
      </c>
      <c r="J397" s="665" t="s">
        <v>3473</v>
      </c>
      <c r="K397" s="665" t="s">
        <v>2958</v>
      </c>
      <c r="L397" s="666">
        <v>35.11</v>
      </c>
      <c r="M397" s="666">
        <v>35.11</v>
      </c>
      <c r="N397" s="665">
        <v>1</v>
      </c>
      <c r="O397" s="748">
        <v>0.5</v>
      </c>
      <c r="P397" s="666">
        <v>35.11</v>
      </c>
      <c r="Q397" s="681">
        <v>1</v>
      </c>
      <c r="R397" s="665">
        <v>1</v>
      </c>
      <c r="S397" s="681">
        <v>1</v>
      </c>
      <c r="T397" s="748">
        <v>0.5</v>
      </c>
      <c r="U397" s="704">
        <v>1</v>
      </c>
    </row>
    <row r="398" spans="1:21" ht="14.4" customHeight="1" x14ac:dyDescent="0.3">
      <c r="A398" s="664">
        <v>50</v>
      </c>
      <c r="B398" s="665" t="s">
        <v>549</v>
      </c>
      <c r="C398" s="665" t="s">
        <v>3182</v>
      </c>
      <c r="D398" s="746" t="s">
        <v>4862</v>
      </c>
      <c r="E398" s="747" t="s">
        <v>3195</v>
      </c>
      <c r="F398" s="665" t="s">
        <v>3179</v>
      </c>
      <c r="G398" s="665" t="s">
        <v>3224</v>
      </c>
      <c r="H398" s="665" t="s">
        <v>550</v>
      </c>
      <c r="I398" s="665" t="s">
        <v>3792</v>
      </c>
      <c r="J398" s="665" t="s">
        <v>3471</v>
      </c>
      <c r="K398" s="665" t="s">
        <v>3793</v>
      </c>
      <c r="L398" s="666">
        <v>0</v>
      </c>
      <c r="M398" s="666">
        <v>0</v>
      </c>
      <c r="N398" s="665">
        <v>1</v>
      </c>
      <c r="O398" s="748">
        <v>0.5</v>
      </c>
      <c r="P398" s="666"/>
      <c r="Q398" s="681"/>
      <c r="R398" s="665"/>
      <c r="S398" s="681">
        <v>0</v>
      </c>
      <c r="T398" s="748"/>
      <c r="U398" s="704">
        <v>0</v>
      </c>
    </row>
    <row r="399" spans="1:21" ht="14.4" customHeight="1" x14ac:dyDescent="0.3">
      <c r="A399" s="664">
        <v>50</v>
      </c>
      <c r="B399" s="665" t="s">
        <v>549</v>
      </c>
      <c r="C399" s="665" t="s">
        <v>3182</v>
      </c>
      <c r="D399" s="746" t="s">
        <v>4862</v>
      </c>
      <c r="E399" s="747" t="s">
        <v>3195</v>
      </c>
      <c r="F399" s="665" t="s">
        <v>3179</v>
      </c>
      <c r="G399" s="665" t="s">
        <v>3227</v>
      </c>
      <c r="H399" s="665" t="s">
        <v>550</v>
      </c>
      <c r="I399" s="665" t="s">
        <v>3794</v>
      </c>
      <c r="J399" s="665" t="s">
        <v>3795</v>
      </c>
      <c r="K399" s="665" t="s">
        <v>3480</v>
      </c>
      <c r="L399" s="666">
        <v>100.11</v>
      </c>
      <c r="M399" s="666">
        <v>300.33</v>
      </c>
      <c r="N399" s="665">
        <v>3</v>
      </c>
      <c r="O399" s="748">
        <v>1.5</v>
      </c>
      <c r="P399" s="666"/>
      <c r="Q399" s="681">
        <v>0</v>
      </c>
      <c r="R399" s="665"/>
      <c r="S399" s="681">
        <v>0</v>
      </c>
      <c r="T399" s="748"/>
      <c r="U399" s="704">
        <v>0</v>
      </c>
    </row>
    <row r="400" spans="1:21" ht="14.4" customHeight="1" x14ac:dyDescent="0.3">
      <c r="A400" s="664">
        <v>50</v>
      </c>
      <c r="B400" s="665" t="s">
        <v>549</v>
      </c>
      <c r="C400" s="665" t="s">
        <v>3182</v>
      </c>
      <c r="D400" s="746" t="s">
        <v>4862</v>
      </c>
      <c r="E400" s="747" t="s">
        <v>3195</v>
      </c>
      <c r="F400" s="665" t="s">
        <v>3179</v>
      </c>
      <c r="G400" s="665" t="s">
        <v>3227</v>
      </c>
      <c r="H400" s="665" t="s">
        <v>1650</v>
      </c>
      <c r="I400" s="665" t="s">
        <v>1914</v>
      </c>
      <c r="J400" s="665" t="s">
        <v>2935</v>
      </c>
      <c r="K400" s="665" t="s">
        <v>2936</v>
      </c>
      <c r="L400" s="666">
        <v>93.43</v>
      </c>
      <c r="M400" s="666">
        <v>3270.05</v>
      </c>
      <c r="N400" s="665">
        <v>35</v>
      </c>
      <c r="O400" s="748">
        <v>15.5</v>
      </c>
      <c r="P400" s="666">
        <v>747.44</v>
      </c>
      <c r="Q400" s="681">
        <v>0.22857142857142856</v>
      </c>
      <c r="R400" s="665">
        <v>8</v>
      </c>
      <c r="S400" s="681">
        <v>0.22857142857142856</v>
      </c>
      <c r="T400" s="748">
        <v>3.25</v>
      </c>
      <c r="U400" s="704">
        <v>0.20967741935483872</v>
      </c>
    </row>
    <row r="401" spans="1:21" ht="14.4" customHeight="1" x14ac:dyDescent="0.3">
      <c r="A401" s="664">
        <v>50</v>
      </c>
      <c r="B401" s="665" t="s">
        <v>549</v>
      </c>
      <c r="C401" s="665" t="s">
        <v>3182</v>
      </c>
      <c r="D401" s="746" t="s">
        <v>4862</v>
      </c>
      <c r="E401" s="747" t="s">
        <v>3195</v>
      </c>
      <c r="F401" s="665" t="s">
        <v>3179</v>
      </c>
      <c r="G401" s="665" t="s">
        <v>3227</v>
      </c>
      <c r="H401" s="665" t="s">
        <v>550</v>
      </c>
      <c r="I401" s="665" t="s">
        <v>3796</v>
      </c>
      <c r="J401" s="665" t="s">
        <v>3797</v>
      </c>
      <c r="K401" s="665" t="s">
        <v>3798</v>
      </c>
      <c r="L401" s="666">
        <v>0</v>
      </c>
      <c r="M401" s="666">
        <v>0</v>
      </c>
      <c r="N401" s="665">
        <v>3</v>
      </c>
      <c r="O401" s="748">
        <v>1.5</v>
      </c>
      <c r="P401" s="666"/>
      <c r="Q401" s="681"/>
      <c r="R401" s="665"/>
      <c r="S401" s="681">
        <v>0</v>
      </c>
      <c r="T401" s="748"/>
      <c r="U401" s="704">
        <v>0</v>
      </c>
    </row>
    <row r="402" spans="1:21" ht="14.4" customHeight="1" x14ac:dyDescent="0.3">
      <c r="A402" s="664">
        <v>50</v>
      </c>
      <c r="B402" s="665" t="s">
        <v>549</v>
      </c>
      <c r="C402" s="665" t="s">
        <v>3182</v>
      </c>
      <c r="D402" s="746" t="s">
        <v>4862</v>
      </c>
      <c r="E402" s="747" t="s">
        <v>3195</v>
      </c>
      <c r="F402" s="665" t="s">
        <v>3179</v>
      </c>
      <c r="G402" s="665" t="s">
        <v>3227</v>
      </c>
      <c r="H402" s="665" t="s">
        <v>550</v>
      </c>
      <c r="I402" s="665" t="s">
        <v>3799</v>
      </c>
      <c r="J402" s="665" t="s">
        <v>2935</v>
      </c>
      <c r="K402" s="665" t="s">
        <v>3480</v>
      </c>
      <c r="L402" s="666">
        <v>0</v>
      </c>
      <c r="M402" s="666">
        <v>0</v>
      </c>
      <c r="N402" s="665">
        <v>1</v>
      </c>
      <c r="O402" s="748">
        <v>0.5</v>
      </c>
      <c r="P402" s="666"/>
      <c r="Q402" s="681"/>
      <c r="R402" s="665"/>
      <c r="S402" s="681">
        <v>0</v>
      </c>
      <c r="T402" s="748"/>
      <c r="U402" s="704">
        <v>0</v>
      </c>
    </row>
    <row r="403" spans="1:21" ht="14.4" customHeight="1" x14ac:dyDescent="0.3">
      <c r="A403" s="664">
        <v>50</v>
      </c>
      <c r="B403" s="665" t="s">
        <v>549</v>
      </c>
      <c r="C403" s="665" t="s">
        <v>3182</v>
      </c>
      <c r="D403" s="746" t="s">
        <v>4862</v>
      </c>
      <c r="E403" s="747" t="s">
        <v>3195</v>
      </c>
      <c r="F403" s="665" t="s">
        <v>3179</v>
      </c>
      <c r="G403" s="665" t="s">
        <v>3800</v>
      </c>
      <c r="H403" s="665" t="s">
        <v>550</v>
      </c>
      <c r="I403" s="665" t="s">
        <v>1350</v>
      </c>
      <c r="J403" s="665" t="s">
        <v>1351</v>
      </c>
      <c r="K403" s="665" t="s">
        <v>3801</v>
      </c>
      <c r="L403" s="666">
        <v>156.19</v>
      </c>
      <c r="M403" s="666">
        <v>156.19</v>
      </c>
      <c r="N403" s="665">
        <v>1</v>
      </c>
      <c r="O403" s="748">
        <v>1</v>
      </c>
      <c r="P403" s="666"/>
      <c r="Q403" s="681">
        <v>0</v>
      </c>
      <c r="R403" s="665"/>
      <c r="S403" s="681">
        <v>0</v>
      </c>
      <c r="T403" s="748"/>
      <c r="U403" s="704">
        <v>0</v>
      </c>
    </row>
    <row r="404" spans="1:21" ht="14.4" customHeight="1" x14ac:dyDescent="0.3">
      <c r="A404" s="664">
        <v>50</v>
      </c>
      <c r="B404" s="665" t="s">
        <v>549</v>
      </c>
      <c r="C404" s="665" t="s">
        <v>3182</v>
      </c>
      <c r="D404" s="746" t="s">
        <v>4862</v>
      </c>
      <c r="E404" s="747" t="s">
        <v>3195</v>
      </c>
      <c r="F404" s="665" t="s">
        <v>3179</v>
      </c>
      <c r="G404" s="665" t="s">
        <v>3802</v>
      </c>
      <c r="H404" s="665" t="s">
        <v>550</v>
      </c>
      <c r="I404" s="665" t="s">
        <v>3803</v>
      </c>
      <c r="J404" s="665" t="s">
        <v>3804</v>
      </c>
      <c r="K404" s="665" t="s">
        <v>3805</v>
      </c>
      <c r="L404" s="666">
        <v>77.14</v>
      </c>
      <c r="M404" s="666">
        <v>77.14</v>
      </c>
      <c r="N404" s="665">
        <v>1</v>
      </c>
      <c r="O404" s="748">
        <v>0.5</v>
      </c>
      <c r="P404" s="666"/>
      <c r="Q404" s="681">
        <v>0</v>
      </c>
      <c r="R404" s="665"/>
      <c r="S404" s="681">
        <v>0</v>
      </c>
      <c r="T404" s="748"/>
      <c r="U404" s="704">
        <v>0</v>
      </c>
    </row>
    <row r="405" spans="1:21" ht="14.4" customHeight="1" x14ac:dyDescent="0.3">
      <c r="A405" s="664">
        <v>50</v>
      </c>
      <c r="B405" s="665" t="s">
        <v>549</v>
      </c>
      <c r="C405" s="665" t="s">
        <v>3182</v>
      </c>
      <c r="D405" s="746" t="s">
        <v>4862</v>
      </c>
      <c r="E405" s="747" t="s">
        <v>3195</v>
      </c>
      <c r="F405" s="665" t="s">
        <v>3179</v>
      </c>
      <c r="G405" s="665" t="s">
        <v>3228</v>
      </c>
      <c r="H405" s="665" t="s">
        <v>550</v>
      </c>
      <c r="I405" s="665" t="s">
        <v>976</v>
      </c>
      <c r="J405" s="665" t="s">
        <v>3230</v>
      </c>
      <c r="K405" s="665" t="s">
        <v>3806</v>
      </c>
      <c r="L405" s="666">
        <v>31.65</v>
      </c>
      <c r="M405" s="666">
        <v>158.25</v>
      </c>
      <c r="N405" s="665">
        <v>5</v>
      </c>
      <c r="O405" s="748">
        <v>2.5</v>
      </c>
      <c r="P405" s="666">
        <v>31.65</v>
      </c>
      <c r="Q405" s="681">
        <v>0.19999999999999998</v>
      </c>
      <c r="R405" s="665">
        <v>1</v>
      </c>
      <c r="S405" s="681">
        <v>0.2</v>
      </c>
      <c r="T405" s="748">
        <v>0.5</v>
      </c>
      <c r="U405" s="704">
        <v>0.2</v>
      </c>
    </row>
    <row r="406" spans="1:21" ht="14.4" customHeight="1" x14ac:dyDescent="0.3">
      <c r="A406" s="664">
        <v>50</v>
      </c>
      <c r="B406" s="665" t="s">
        <v>549</v>
      </c>
      <c r="C406" s="665" t="s">
        <v>3182</v>
      </c>
      <c r="D406" s="746" t="s">
        <v>4862</v>
      </c>
      <c r="E406" s="747" t="s">
        <v>3195</v>
      </c>
      <c r="F406" s="665" t="s">
        <v>3179</v>
      </c>
      <c r="G406" s="665" t="s">
        <v>3228</v>
      </c>
      <c r="H406" s="665" t="s">
        <v>550</v>
      </c>
      <c r="I406" s="665" t="s">
        <v>976</v>
      </c>
      <c r="J406" s="665" t="s">
        <v>3230</v>
      </c>
      <c r="K406" s="665" t="s">
        <v>3806</v>
      </c>
      <c r="L406" s="666">
        <v>35.18</v>
      </c>
      <c r="M406" s="666">
        <v>386.98</v>
      </c>
      <c r="N406" s="665">
        <v>11</v>
      </c>
      <c r="O406" s="748">
        <v>5</v>
      </c>
      <c r="P406" s="666">
        <v>35.18</v>
      </c>
      <c r="Q406" s="681">
        <v>9.0909090909090898E-2</v>
      </c>
      <c r="R406" s="665">
        <v>1</v>
      </c>
      <c r="S406" s="681">
        <v>9.0909090909090912E-2</v>
      </c>
      <c r="T406" s="748">
        <v>0.5</v>
      </c>
      <c r="U406" s="704">
        <v>0.1</v>
      </c>
    </row>
    <row r="407" spans="1:21" ht="14.4" customHeight="1" x14ac:dyDescent="0.3">
      <c r="A407" s="664">
        <v>50</v>
      </c>
      <c r="B407" s="665" t="s">
        <v>549</v>
      </c>
      <c r="C407" s="665" t="s">
        <v>3182</v>
      </c>
      <c r="D407" s="746" t="s">
        <v>4862</v>
      </c>
      <c r="E407" s="747" t="s">
        <v>3195</v>
      </c>
      <c r="F407" s="665" t="s">
        <v>3179</v>
      </c>
      <c r="G407" s="665" t="s">
        <v>3228</v>
      </c>
      <c r="H407" s="665" t="s">
        <v>550</v>
      </c>
      <c r="I407" s="665" t="s">
        <v>3229</v>
      </c>
      <c r="J407" s="665" t="s">
        <v>3230</v>
      </c>
      <c r="K407" s="665" t="s">
        <v>3231</v>
      </c>
      <c r="L407" s="666">
        <v>0</v>
      </c>
      <c r="M407" s="666">
        <v>0</v>
      </c>
      <c r="N407" s="665">
        <v>10</v>
      </c>
      <c r="O407" s="748">
        <v>5</v>
      </c>
      <c r="P407" s="666">
        <v>0</v>
      </c>
      <c r="Q407" s="681"/>
      <c r="R407" s="665">
        <v>5</v>
      </c>
      <c r="S407" s="681">
        <v>0.5</v>
      </c>
      <c r="T407" s="748">
        <v>2.5</v>
      </c>
      <c r="U407" s="704">
        <v>0.5</v>
      </c>
    </row>
    <row r="408" spans="1:21" ht="14.4" customHeight="1" x14ac:dyDescent="0.3">
      <c r="A408" s="664">
        <v>50</v>
      </c>
      <c r="B408" s="665" t="s">
        <v>549</v>
      </c>
      <c r="C408" s="665" t="s">
        <v>3182</v>
      </c>
      <c r="D408" s="746" t="s">
        <v>4862</v>
      </c>
      <c r="E408" s="747" t="s">
        <v>3195</v>
      </c>
      <c r="F408" s="665" t="s">
        <v>3179</v>
      </c>
      <c r="G408" s="665" t="s">
        <v>3228</v>
      </c>
      <c r="H408" s="665" t="s">
        <v>550</v>
      </c>
      <c r="I408" s="665" t="s">
        <v>1032</v>
      </c>
      <c r="J408" s="665" t="s">
        <v>1023</v>
      </c>
      <c r="K408" s="665" t="s">
        <v>3288</v>
      </c>
      <c r="L408" s="666">
        <v>26.37</v>
      </c>
      <c r="M408" s="666">
        <v>26.37</v>
      </c>
      <c r="N408" s="665">
        <v>1</v>
      </c>
      <c r="O408" s="748">
        <v>0.5</v>
      </c>
      <c r="P408" s="666"/>
      <c r="Q408" s="681">
        <v>0</v>
      </c>
      <c r="R408" s="665"/>
      <c r="S408" s="681">
        <v>0</v>
      </c>
      <c r="T408" s="748"/>
      <c r="U408" s="704">
        <v>0</v>
      </c>
    </row>
    <row r="409" spans="1:21" ht="14.4" customHeight="1" x14ac:dyDescent="0.3">
      <c r="A409" s="664">
        <v>50</v>
      </c>
      <c r="B409" s="665" t="s">
        <v>549</v>
      </c>
      <c r="C409" s="665" t="s">
        <v>3182</v>
      </c>
      <c r="D409" s="746" t="s">
        <v>4862</v>
      </c>
      <c r="E409" s="747" t="s">
        <v>3195</v>
      </c>
      <c r="F409" s="665" t="s">
        <v>3179</v>
      </c>
      <c r="G409" s="665" t="s">
        <v>3228</v>
      </c>
      <c r="H409" s="665" t="s">
        <v>550</v>
      </c>
      <c r="I409" s="665" t="s">
        <v>3232</v>
      </c>
      <c r="J409" s="665" t="s">
        <v>3230</v>
      </c>
      <c r="K409" s="665" t="s">
        <v>3233</v>
      </c>
      <c r="L409" s="666">
        <v>0</v>
      </c>
      <c r="M409" s="666">
        <v>0</v>
      </c>
      <c r="N409" s="665">
        <v>19</v>
      </c>
      <c r="O409" s="748">
        <v>9</v>
      </c>
      <c r="P409" s="666">
        <v>0</v>
      </c>
      <c r="Q409" s="681"/>
      <c r="R409" s="665">
        <v>1</v>
      </c>
      <c r="S409" s="681">
        <v>5.2631578947368418E-2</v>
      </c>
      <c r="T409" s="748">
        <v>0.5</v>
      </c>
      <c r="U409" s="704">
        <v>5.5555555555555552E-2</v>
      </c>
    </row>
    <row r="410" spans="1:21" ht="14.4" customHeight="1" x14ac:dyDescent="0.3">
      <c r="A410" s="664">
        <v>50</v>
      </c>
      <c r="B410" s="665" t="s">
        <v>549</v>
      </c>
      <c r="C410" s="665" t="s">
        <v>3182</v>
      </c>
      <c r="D410" s="746" t="s">
        <v>4862</v>
      </c>
      <c r="E410" s="747" t="s">
        <v>3195</v>
      </c>
      <c r="F410" s="665" t="s">
        <v>3179</v>
      </c>
      <c r="G410" s="665" t="s">
        <v>3228</v>
      </c>
      <c r="H410" s="665" t="s">
        <v>550</v>
      </c>
      <c r="I410" s="665" t="s">
        <v>941</v>
      </c>
      <c r="J410" s="665" t="s">
        <v>3230</v>
      </c>
      <c r="K410" s="665" t="s">
        <v>3807</v>
      </c>
      <c r="L410" s="666">
        <v>10.55</v>
      </c>
      <c r="M410" s="666">
        <v>21.1</v>
      </c>
      <c r="N410" s="665">
        <v>2</v>
      </c>
      <c r="O410" s="748">
        <v>1</v>
      </c>
      <c r="P410" s="666"/>
      <c r="Q410" s="681">
        <v>0</v>
      </c>
      <c r="R410" s="665"/>
      <c r="S410" s="681">
        <v>0</v>
      </c>
      <c r="T410" s="748"/>
      <c r="U410" s="704">
        <v>0</v>
      </c>
    </row>
    <row r="411" spans="1:21" ht="14.4" customHeight="1" x14ac:dyDescent="0.3">
      <c r="A411" s="664">
        <v>50</v>
      </c>
      <c r="B411" s="665" t="s">
        <v>549</v>
      </c>
      <c r="C411" s="665" t="s">
        <v>3182</v>
      </c>
      <c r="D411" s="746" t="s">
        <v>4862</v>
      </c>
      <c r="E411" s="747" t="s">
        <v>3195</v>
      </c>
      <c r="F411" s="665" t="s">
        <v>3179</v>
      </c>
      <c r="G411" s="665" t="s">
        <v>3228</v>
      </c>
      <c r="H411" s="665" t="s">
        <v>550</v>
      </c>
      <c r="I411" s="665" t="s">
        <v>941</v>
      </c>
      <c r="J411" s="665" t="s">
        <v>3230</v>
      </c>
      <c r="K411" s="665" t="s">
        <v>3807</v>
      </c>
      <c r="L411" s="666">
        <v>11.73</v>
      </c>
      <c r="M411" s="666">
        <v>46.92</v>
      </c>
      <c r="N411" s="665">
        <v>4</v>
      </c>
      <c r="O411" s="748">
        <v>1</v>
      </c>
      <c r="P411" s="666">
        <v>23.46</v>
      </c>
      <c r="Q411" s="681">
        <v>0.5</v>
      </c>
      <c r="R411" s="665">
        <v>2</v>
      </c>
      <c r="S411" s="681">
        <v>0.5</v>
      </c>
      <c r="T411" s="748">
        <v>0.5</v>
      </c>
      <c r="U411" s="704">
        <v>0.5</v>
      </c>
    </row>
    <row r="412" spans="1:21" ht="14.4" customHeight="1" x14ac:dyDescent="0.3">
      <c r="A412" s="664">
        <v>50</v>
      </c>
      <c r="B412" s="665" t="s">
        <v>549</v>
      </c>
      <c r="C412" s="665" t="s">
        <v>3182</v>
      </c>
      <c r="D412" s="746" t="s">
        <v>4862</v>
      </c>
      <c r="E412" s="747" t="s">
        <v>3195</v>
      </c>
      <c r="F412" s="665" t="s">
        <v>3179</v>
      </c>
      <c r="G412" s="665" t="s">
        <v>3228</v>
      </c>
      <c r="H412" s="665" t="s">
        <v>550</v>
      </c>
      <c r="I412" s="665" t="s">
        <v>3352</v>
      </c>
      <c r="J412" s="665" t="s">
        <v>1023</v>
      </c>
      <c r="K412" s="665" t="s">
        <v>3353</v>
      </c>
      <c r="L412" s="666">
        <v>10.55</v>
      </c>
      <c r="M412" s="666">
        <v>84.4</v>
      </c>
      <c r="N412" s="665">
        <v>8</v>
      </c>
      <c r="O412" s="748">
        <v>4</v>
      </c>
      <c r="P412" s="666">
        <v>21.1</v>
      </c>
      <c r="Q412" s="681">
        <v>0.25</v>
      </c>
      <c r="R412" s="665">
        <v>2</v>
      </c>
      <c r="S412" s="681">
        <v>0.25</v>
      </c>
      <c r="T412" s="748">
        <v>1</v>
      </c>
      <c r="U412" s="704">
        <v>0.25</v>
      </c>
    </row>
    <row r="413" spans="1:21" ht="14.4" customHeight="1" x14ac:dyDescent="0.3">
      <c r="A413" s="664">
        <v>50</v>
      </c>
      <c r="B413" s="665" t="s">
        <v>549</v>
      </c>
      <c r="C413" s="665" t="s">
        <v>3182</v>
      </c>
      <c r="D413" s="746" t="s">
        <v>4862</v>
      </c>
      <c r="E413" s="747" t="s">
        <v>3195</v>
      </c>
      <c r="F413" s="665" t="s">
        <v>3179</v>
      </c>
      <c r="G413" s="665" t="s">
        <v>3228</v>
      </c>
      <c r="H413" s="665" t="s">
        <v>550</v>
      </c>
      <c r="I413" s="665" t="s">
        <v>3352</v>
      </c>
      <c r="J413" s="665" t="s">
        <v>1023</v>
      </c>
      <c r="K413" s="665" t="s">
        <v>3353</v>
      </c>
      <c r="L413" s="666">
        <v>11.73</v>
      </c>
      <c r="M413" s="666">
        <v>70.38000000000001</v>
      </c>
      <c r="N413" s="665">
        <v>6</v>
      </c>
      <c r="O413" s="748">
        <v>2.5</v>
      </c>
      <c r="P413" s="666">
        <v>11.73</v>
      </c>
      <c r="Q413" s="681">
        <v>0.16666666666666666</v>
      </c>
      <c r="R413" s="665">
        <v>1</v>
      </c>
      <c r="S413" s="681">
        <v>0.16666666666666666</v>
      </c>
      <c r="T413" s="748">
        <v>0.25</v>
      </c>
      <c r="U413" s="704">
        <v>0.1</v>
      </c>
    </row>
    <row r="414" spans="1:21" ht="14.4" customHeight="1" x14ac:dyDescent="0.3">
      <c r="A414" s="664">
        <v>50</v>
      </c>
      <c r="B414" s="665" t="s">
        <v>549</v>
      </c>
      <c r="C414" s="665" t="s">
        <v>3182</v>
      </c>
      <c r="D414" s="746" t="s">
        <v>4862</v>
      </c>
      <c r="E414" s="747" t="s">
        <v>3195</v>
      </c>
      <c r="F414" s="665" t="s">
        <v>3179</v>
      </c>
      <c r="G414" s="665" t="s">
        <v>3228</v>
      </c>
      <c r="H414" s="665" t="s">
        <v>550</v>
      </c>
      <c r="I414" s="665" t="s">
        <v>3481</v>
      </c>
      <c r="J414" s="665" t="s">
        <v>3482</v>
      </c>
      <c r="K414" s="665" t="s">
        <v>3483</v>
      </c>
      <c r="L414" s="666">
        <v>0</v>
      </c>
      <c r="M414" s="666">
        <v>0</v>
      </c>
      <c r="N414" s="665">
        <v>1</v>
      </c>
      <c r="O414" s="748">
        <v>0.5</v>
      </c>
      <c r="P414" s="666"/>
      <c r="Q414" s="681"/>
      <c r="R414" s="665"/>
      <c r="S414" s="681">
        <v>0</v>
      </c>
      <c r="T414" s="748"/>
      <c r="U414" s="704">
        <v>0</v>
      </c>
    </row>
    <row r="415" spans="1:21" ht="14.4" customHeight="1" x14ac:dyDescent="0.3">
      <c r="A415" s="664">
        <v>50</v>
      </c>
      <c r="B415" s="665" t="s">
        <v>549</v>
      </c>
      <c r="C415" s="665" t="s">
        <v>3182</v>
      </c>
      <c r="D415" s="746" t="s">
        <v>4862</v>
      </c>
      <c r="E415" s="747" t="s">
        <v>3195</v>
      </c>
      <c r="F415" s="665" t="s">
        <v>3179</v>
      </c>
      <c r="G415" s="665" t="s">
        <v>3228</v>
      </c>
      <c r="H415" s="665" t="s">
        <v>550</v>
      </c>
      <c r="I415" s="665" t="s">
        <v>3808</v>
      </c>
      <c r="J415" s="665" t="s">
        <v>3482</v>
      </c>
      <c r="K415" s="665" t="s">
        <v>3809</v>
      </c>
      <c r="L415" s="666">
        <v>0</v>
      </c>
      <c r="M415" s="666">
        <v>0</v>
      </c>
      <c r="N415" s="665">
        <v>2</v>
      </c>
      <c r="O415" s="748">
        <v>1</v>
      </c>
      <c r="P415" s="666"/>
      <c r="Q415" s="681"/>
      <c r="R415" s="665"/>
      <c r="S415" s="681">
        <v>0</v>
      </c>
      <c r="T415" s="748"/>
      <c r="U415" s="704">
        <v>0</v>
      </c>
    </row>
    <row r="416" spans="1:21" ht="14.4" customHeight="1" x14ac:dyDescent="0.3">
      <c r="A416" s="664">
        <v>50</v>
      </c>
      <c r="B416" s="665" t="s">
        <v>549</v>
      </c>
      <c r="C416" s="665" t="s">
        <v>3182</v>
      </c>
      <c r="D416" s="746" t="s">
        <v>4862</v>
      </c>
      <c r="E416" s="747" t="s">
        <v>3195</v>
      </c>
      <c r="F416" s="665" t="s">
        <v>3179</v>
      </c>
      <c r="G416" s="665" t="s">
        <v>3810</v>
      </c>
      <c r="H416" s="665" t="s">
        <v>550</v>
      </c>
      <c r="I416" s="665" t="s">
        <v>3811</v>
      </c>
      <c r="J416" s="665" t="s">
        <v>3812</v>
      </c>
      <c r="K416" s="665" t="s">
        <v>3813</v>
      </c>
      <c r="L416" s="666">
        <v>0</v>
      </c>
      <c r="M416" s="666">
        <v>0</v>
      </c>
      <c r="N416" s="665">
        <v>2</v>
      </c>
      <c r="O416" s="748">
        <v>1</v>
      </c>
      <c r="P416" s="666">
        <v>0</v>
      </c>
      <c r="Q416" s="681"/>
      <c r="R416" s="665">
        <v>1</v>
      </c>
      <c r="S416" s="681">
        <v>0.5</v>
      </c>
      <c r="T416" s="748">
        <v>0.5</v>
      </c>
      <c r="U416" s="704">
        <v>0.5</v>
      </c>
    </row>
    <row r="417" spans="1:21" ht="14.4" customHeight="1" x14ac:dyDescent="0.3">
      <c r="A417" s="664">
        <v>50</v>
      </c>
      <c r="B417" s="665" t="s">
        <v>549</v>
      </c>
      <c r="C417" s="665" t="s">
        <v>3182</v>
      </c>
      <c r="D417" s="746" t="s">
        <v>4862</v>
      </c>
      <c r="E417" s="747" t="s">
        <v>3195</v>
      </c>
      <c r="F417" s="665" t="s">
        <v>3179</v>
      </c>
      <c r="G417" s="665" t="s">
        <v>3487</v>
      </c>
      <c r="H417" s="665" t="s">
        <v>1650</v>
      </c>
      <c r="I417" s="665" t="s">
        <v>1680</v>
      </c>
      <c r="J417" s="665" t="s">
        <v>1681</v>
      </c>
      <c r="K417" s="665" t="s">
        <v>2902</v>
      </c>
      <c r="L417" s="666">
        <v>57.64</v>
      </c>
      <c r="M417" s="666">
        <v>57.64</v>
      </c>
      <c r="N417" s="665">
        <v>1</v>
      </c>
      <c r="O417" s="748">
        <v>1</v>
      </c>
      <c r="P417" s="666">
        <v>57.64</v>
      </c>
      <c r="Q417" s="681">
        <v>1</v>
      </c>
      <c r="R417" s="665">
        <v>1</v>
      </c>
      <c r="S417" s="681">
        <v>1</v>
      </c>
      <c r="T417" s="748">
        <v>1</v>
      </c>
      <c r="U417" s="704">
        <v>1</v>
      </c>
    </row>
    <row r="418" spans="1:21" ht="14.4" customHeight="1" x14ac:dyDescent="0.3">
      <c r="A418" s="664">
        <v>50</v>
      </c>
      <c r="B418" s="665" t="s">
        <v>549</v>
      </c>
      <c r="C418" s="665" t="s">
        <v>3182</v>
      </c>
      <c r="D418" s="746" t="s">
        <v>4862</v>
      </c>
      <c r="E418" s="747" t="s">
        <v>3195</v>
      </c>
      <c r="F418" s="665" t="s">
        <v>3179</v>
      </c>
      <c r="G418" s="665" t="s">
        <v>3488</v>
      </c>
      <c r="H418" s="665" t="s">
        <v>550</v>
      </c>
      <c r="I418" s="665" t="s">
        <v>3814</v>
      </c>
      <c r="J418" s="665" t="s">
        <v>3490</v>
      </c>
      <c r="K418" s="665" t="s">
        <v>2954</v>
      </c>
      <c r="L418" s="666">
        <v>0</v>
      </c>
      <c r="M418" s="666">
        <v>0</v>
      </c>
      <c r="N418" s="665">
        <v>1</v>
      </c>
      <c r="O418" s="748">
        <v>0.5</v>
      </c>
      <c r="P418" s="666">
        <v>0</v>
      </c>
      <c r="Q418" s="681"/>
      <c r="R418" s="665">
        <v>1</v>
      </c>
      <c r="S418" s="681">
        <v>1</v>
      </c>
      <c r="T418" s="748">
        <v>0.5</v>
      </c>
      <c r="U418" s="704">
        <v>1</v>
      </c>
    </row>
    <row r="419" spans="1:21" ht="14.4" customHeight="1" x14ac:dyDescent="0.3">
      <c r="A419" s="664">
        <v>50</v>
      </c>
      <c r="B419" s="665" t="s">
        <v>549</v>
      </c>
      <c r="C419" s="665" t="s">
        <v>3182</v>
      </c>
      <c r="D419" s="746" t="s">
        <v>4862</v>
      </c>
      <c r="E419" s="747" t="s">
        <v>3195</v>
      </c>
      <c r="F419" s="665" t="s">
        <v>3179</v>
      </c>
      <c r="G419" s="665" t="s">
        <v>3815</v>
      </c>
      <c r="H419" s="665" t="s">
        <v>550</v>
      </c>
      <c r="I419" s="665" t="s">
        <v>3816</v>
      </c>
      <c r="J419" s="665" t="s">
        <v>1292</v>
      </c>
      <c r="K419" s="665" t="s">
        <v>3817</v>
      </c>
      <c r="L419" s="666">
        <v>0</v>
      </c>
      <c r="M419" s="666">
        <v>0</v>
      </c>
      <c r="N419" s="665">
        <v>1</v>
      </c>
      <c r="O419" s="748">
        <v>0.5</v>
      </c>
      <c r="P419" s="666"/>
      <c r="Q419" s="681"/>
      <c r="R419" s="665"/>
      <c r="S419" s="681">
        <v>0</v>
      </c>
      <c r="T419" s="748"/>
      <c r="U419" s="704">
        <v>0</v>
      </c>
    </row>
    <row r="420" spans="1:21" ht="14.4" customHeight="1" x14ac:dyDescent="0.3">
      <c r="A420" s="664">
        <v>50</v>
      </c>
      <c r="B420" s="665" t="s">
        <v>549</v>
      </c>
      <c r="C420" s="665" t="s">
        <v>3182</v>
      </c>
      <c r="D420" s="746" t="s">
        <v>4862</v>
      </c>
      <c r="E420" s="747" t="s">
        <v>3195</v>
      </c>
      <c r="F420" s="665" t="s">
        <v>3179</v>
      </c>
      <c r="G420" s="665" t="s">
        <v>3815</v>
      </c>
      <c r="H420" s="665" t="s">
        <v>550</v>
      </c>
      <c r="I420" s="665" t="s">
        <v>3818</v>
      </c>
      <c r="J420" s="665" t="s">
        <v>3819</v>
      </c>
      <c r="K420" s="665" t="s">
        <v>3820</v>
      </c>
      <c r="L420" s="666">
        <v>0</v>
      </c>
      <c r="M420" s="666">
        <v>0</v>
      </c>
      <c r="N420" s="665">
        <v>1</v>
      </c>
      <c r="O420" s="748">
        <v>0.5</v>
      </c>
      <c r="P420" s="666"/>
      <c r="Q420" s="681"/>
      <c r="R420" s="665"/>
      <c r="S420" s="681">
        <v>0</v>
      </c>
      <c r="T420" s="748"/>
      <c r="U420" s="704">
        <v>0</v>
      </c>
    </row>
    <row r="421" spans="1:21" ht="14.4" customHeight="1" x14ac:dyDescent="0.3">
      <c r="A421" s="664">
        <v>50</v>
      </c>
      <c r="B421" s="665" t="s">
        <v>549</v>
      </c>
      <c r="C421" s="665" t="s">
        <v>3182</v>
      </c>
      <c r="D421" s="746" t="s">
        <v>4862</v>
      </c>
      <c r="E421" s="747" t="s">
        <v>3195</v>
      </c>
      <c r="F421" s="665" t="s">
        <v>3179</v>
      </c>
      <c r="G421" s="665" t="s">
        <v>3492</v>
      </c>
      <c r="H421" s="665" t="s">
        <v>1650</v>
      </c>
      <c r="I421" s="665" t="s">
        <v>3821</v>
      </c>
      <c r="J421" s="665" t="s">
        <v>3011</v>
      </c>
      <c r="K421" s="665" t="s">
        <v>3822</v>
      </c>
      <c r="L421" s="666">
        <v>0</v>
      </c>
      <c r="M421" s="666">
        <v>0</v>
      </c>
      <c r="N421" s="665">
        <v>1</v>
      </c>
      <c r="O421" s="748">
        <v>0.5</v>
      </c>
      <c r="P421" s="666"/>
      <c r="Q421" s="681"/>
      <c r="R421" s="665"/>
      <c r="S421" s="681">
        <v>0</v>
      </c>
      <c r="T421" s="748"/>
      <c r="U421" s="704">
        <v>0</v>
      </c>
    </row>
    <row r="422" spans="1:21" ht="14.4" customHeight="1" x14ac:dyDescent="0.3">
      <c r="A422" s="664">
        <v>50</v>
      </c>
      <c r="B422" s="665" t="s">
        <v>549</v>
      </c>
      <c r="C422" s="665" t="s">
        <v>3182</v>
      </c>
      <c r="D422" s="746" t="s">
        <v>4862</v>
      </c>
      <c r="E422" s="747" t="s">
        <v>3195</v>
      </c>
      <c r="F422" s="665" t="s">
        <v>3179</v>
      </c>
      <c r="G422" s="665" t="s">
        <v>3492</v>
      </c>
      <c r="H422" s="665" t="s">
        <v>550</v>
      </c>
      <c r="I422" s="665" t="s">
        <v>3823</v>
      </c>
      <c r="J422" s="665" t="s">
        <v>3011</v>
      </c>
      <c r="K422" s="665" t="s">
        <v>3824</v>
      </c>
      <c r="L422" s="666">
        <v>0</v>
      </c>
      <c r="M422" s="666">
        <v>0</v>
      </c>
      <c r="N422" s="665">
        <v>1</v>
      </c>
      <c r="O422" s="748">
        <v>0.5</v>
      </c>
      <c r="P422" s="666">
        <v>0</v>
      </c>
      <c r="Q422" s="681"/>
      <c r="R422" s="665">
        <v>1</v>
      </c>
      <c r="S422" s="681">
        <v>1</v>
      </c>
      <c r="T422" s="748">
        <v>0.5</v>
      </c>
      <c r="U422" s="704">
        <v>1</v>
      </c>
    </row>
    <row r="423" spans="1:21" ht="14.4" customHeight="1" x14ac:dyDescent="0.3">
      <c r="A423" s="664">
        <v>50</v>
      </c>
      <c r="B423" s="665" t="s">
        <v>549</v>
      </c>
      <c r="C423" s="665" t="s">
        <v>3182</v>
      </c>
      <c r="D423" s="746" t="s">
        <v>4862</v>
      </c>
      <c r="E423" s="747" t="s">
        <v>3195</v>
      </c>
      <c r="F423" s="665" t="s">
        <v>3179</v>
      </c>
      <c r="G423" s="665" t="s">
        <v>3492</v>
      </c>
      <c r="H423" s="665" t="s">
        <v>1650</v>
      </c>
      <c r="I423" s="665" t="s">
        <v>1955</v>
      </c>
      <c r="J423" s="665" t="s">
        <v>1956</v>
      </c>
      <c r="K423" s="665" t="s">
        <v>3013</v>
      </c>
      <c r="L423" s="666">
        <v>79.03</v>
      </c>
      <c r="M423" s="666">
        <v>158.06</v>
      </c>
      <c r="N423" s="665">
        <v>2</v>
      </c>
      <c r="O423" s="748">
        <v>1</v>
      </c>
      <c r="P423" s="666"/>
      <c r="Q423" s="681">
        <v>0</v>
      </c>
      <c r="R423" s="665"/>
      <c r="S423" s="681">
        <v>0</v>
      </c>
      <c r="T423" s="748"/>
      <c r="U423" s="704">
        <v>0</v>
      </c>
    </row>
    <row r="424" spans="1:21" ht="14.4" customHeight="1" x14ac:dyDescent="0.3">
      <c r="A424" s="664">
        <v>50</v>
      </c>
      <c r="B424" s="665" t="s">
        <v>549</v>
      </c>
      <c r="C424" s="665" t="s">
        <v>3182</v>
      </c>
      <c r="D424" s="746" t="s">
        <v>4862</v>
      </c>
      <c r="E424" s="747" t="s">
        <v>3195</v>
      </c>
      <c r="F424" s="665" t="s">
        <v>3179</v>
      </c>
      <c r="G424" s="665" t="s">
        <v>3492</v>
      </c>
      <c r="H424" s="665" t="s">
        <v>550</v>
      </c>
      <c r="I424" s="665" t="s">
        <v>3499</v>
      </c>
      <c r="J424" s="665" t="s">
        <v>3011</v>
      </c>
      <c r="K424" s="665" t="s">
        <v>3500</v>
      </c>
      <c r="L424" s="666">
        <v>79.03</v>
      </c>
      <c r="M424" s="666">
        <v>237.09</v>
      </c>
      <c r="N424" s="665">
        <v>3</v>
      </c>
      <c r="O424" s="748">
        <v>1.5</v>
      </c>
      <c r="P424" s="666">
        <v>79.03</v>
      </c>
      <c r="Q424" s="681">
        <v>0.33333333333333331</v>
      </c>
      <c r="R424" s="665">
        <v>1</v>
      </c>
      <c r="S424" s="681">
        <v>0.33333333333333331</v>
      </c>
      <c r="T424" s="748">
        <v>0.5</v>
      </c>
      <c r="U424" s="704">
        <v>0.33333333333333331</v>
      </c>
    </row>
    <row r="425" spans="1:21" ht="14.4" customHeight="1" x14ac:dyDescent="0.3">
      <c r="A425" s="664">
        <v>50</v>
      </c>
      <c r="B425" s="665" t="s">
        <v>549</v>
      </c>
      <c r="C425" s="665" t="s">
        <v>3182</v>
      </c>
      <c r="D425" s="746" t="s">
        <v>4862</v>
      </c>
      <c r="E425" s="747" t="s">
        <v>3195</v>
      </c>
      <c r="F425" s="665" t="s">
        <v>3179</v>
      </c>
      <c r="G425" s="665" t="s">
        <v>3492</v>
      </c>
      <c r="H425" s="665" t="s">
        <v>550</v>
      </c>
      <c r="I425" s="665" t="s">
        <v>3825</v>
      </c>
      <c r="J425" s="665" t="s">
        <v>1956</v>
      </c>
      <c r="K425" s="665" t="s">
        <v>3826</v>
      </c>
      <c r="L425" s="666">
        <v>0</v>
      </c>
      <c r="M425" s="666">
        <v>0</v>
      </c>
      <c r="N425" s="665">
        <v>1</v>
      </c>
      <c r="O425" s="748">
        <v>0.5</v>
      </c>
      <c r="P425" s="666"/>
      <c r="Q425" s="681"/>
      <c r="R425" s="665"/>
      <c r="S425" s="681">
        <v>0</v>
      </c>
      <c r="T425" s="748"/>
      <c r="U425" s="704">
        <v>0</v>
      </c>
    </row>
    <row r="426" spans="1:21" ht="14.4" customHeight="1" x14ac:dyDescent="0.3">
      <c r="A426" s="664">
        <v>50</v>
      </c>
      <c r="B426" s="665" t="s">
        <v>549</v>
      </c>
      <c r="C426" s="665" t="s">
        <v>3182</v>
      </c>
      <c r="D426" s="746" t="s">
        <v>4862</v>
      </c>
      <c r="E426" s="747" t="s">
        <v>3195</v>
      </c>
      <c r="F426" s="665" t="s">
        <v>3179</v>
      </c>
      <c r="G426" s="665" t="s">
        <v>3508</v>
      </c>
      <c r="H426" s="665" t="s">
        <v>550</v>
      </c>
      <c r="I426" s="665" t="s">
        <v>3827</v>
      </c>
      <c r="J426" s="665" t="s">
        <v>3510</v>
      </c>
      <c r="K426" s="665" t="s">
        <v>3828</v>
      </c>
      <c r="L426" s="666">
        <v>0</v>
      </c>
      <c r="M426" s="666">
        <v>0</v>
      </c>
      <c r="N426" s="665">
        <v>1</v>
      </c>
      <c r="O426" s="748">
        <v>1</v>
      </c>
      <c r="P426" s="666">
        <v>0</v>
      </c>
      <c r="Q426" s="681"/>
      <c r="R426" s="665">
        <v>1</v>
      </c>
      <c r="S426" s="681">
        <v>1</v>
      </c>
      <c r="T426" s="748">
        <v>1</v>
      </c>
      <c r="U426" s="704">
        <v>1</v>
      </c>
    </row>
    <row r="427" spans="1:21" ht="14.4" customHeight="1" x14ac:dyDescent="0.3">
      <c r="A427" s="664">
        <v>50</v>
      </c>
      <c r="B427" s="665" t="s">
        <v>549</v>
      </c>
      <c r="C427" s="665" t="s">
        <v>3182</v>
      </c>
      <c r="D427" s="746" t="s">
        <v>4862</v>
      </c>
      <c r="E427" s="747" t="s">
        <v>3195</v>
      </c>
      <c r="F427" s="665" t="s">
        <v>3179</v>
      </c>
      <c r="G427" s="665" t="s">
        <v>3514</v>
      </c>
      <c r="H427" s="665" t="s">
        <v>550</v>
      </c>
      <c r="I427" s="665" t="s">
        <v>3829</v>
      </c>
      <c r="J427" s="665" t="s">
        <v>3516</v>
      </c>
      <c r="K427" s="665" t="s">
        <v>3524</v>
      </c>
      <c r="L427" s="666">
        <v>0</v>
      </c>
      <c r="M427" s="666">
        <v>0</v>
      </c>
      <c r="N427" s="665">
        <v>1</v>
      </c>
      <c r="O427" s="748">
        <v>1</v>
      </c>
      <c r="P427" s="666"/>
      <c r="Q427" s="681"/>
      <c r="R427" s="665"/>
      <c r="S427" s="681">
        <v>0</v>
      </c>
      <c r="T427" s="748"/>
      <c r="U427" s="704">
        <v>0</v>
      </c>
    </row>
    <row r="428" spans="1:21" ht="14.4" customHeight="1" x14ac:dyDescent="0.3">
      <c r="A428" s="664">
        <v>50</v>
      </c>
      <c r="B428" s="665" t="s">
        <v>549</v>
      </c>
      <c r="C428" s="665" t="s">
        <v>3182</v>
      </c>
      <c r="D428" s="746" t="s">
        <v>4862</v>
      </c>
      <c r="E428" s="747" t="s">
        <v>3195</v>
      </c>
      <c r="F428" s="665" t="s">
        <v>3179</v>
      </c>
      <c r="G428" s="665" t="s">
        <v>3514</v>
      </c>
      <c r="H428" s="665" t="s">
        <v>550</v>
      </c>
      <c r="I428" s="665" t="s">
        <v>3520</v>
      </c>
      <c r="J428" s="665" t="s">
        <v>3521</v>
      </c>
      <c r="K428" s="665" t="s">
        <v>2914</v>
      </c>
      <c r="L428" s="666">
        <v>86.41</v>
      </c>
      <c r="M428" s="666">
        <v>86.41</v>
      </c>
      <c r="N428" s="665">
        <v>1</v>
      </c>
      <c r="O428" s="748">
        <v>0.5</v>
      </c>
      <c r="P428" s="666"/>
      <c r="Q428" s="681">
        <v>0</v>
      </c>
      <c r="R428" s="665"/>
      <c r="S428" s="681">
        <v>0</v>
      </c>
      <c r="T428" s="748"/>
      <c r="U428" s="704">
        <v>0</v>
      </c>
    </row>
    <row r="429" spans="1:21" ht="14.4" customHeight="1" x14ac:dyDescent="0.3">
      <c r="A429" s="664">
        <v>50</v>
      </c>
      <c r="B429" s="665" t="s">
        <v>549</v>
      </c>
      <c r="C429" s="665" t="s">
        <v>3182</v>
      </c>
      <c r="D429" s="746" t="s">
        <v>4862</v>
      </c>
      <c r="E429" s="747" t="s">
        <v>3195</v>
      </c>
      <c r="F429" s="665" t="s">
        <v>3179</v>
      </c>
      <c r="G429" s="665" t="s">
        <v>3514</v>
      </c>
      <c r="H429" s="665" t="s">
        <v>1650</v>
      </c>
      <c r="I429" s="665" t="s">
        <v>1712</v>
      </c>
      <c r="J429" s="665" t="s">
        <v>1713</v>
      </c>
      <c r="K429" s="665" t="s">
        <v>2915</v>
      </c>
      <c r="L429" s="666">
        <v>43.21</v>
      </c>
      <c r="M429" s="666">
        <v>129.63</v>
      </c>
      <c r="N429" s="665">
        <v>3</v>
      </c>
      <c r="O429" s="748">
        <v>1.5</v>
      </c>
      <c r="P429" s="666"/>
      <c r="Q429" s="681">
        <v>0</v>
      </c>
      <c r="R429" s="665"/>
      <c r="S429" s="681">
        <v>0</v>
      </c>
      <c r="T429" s="748"/>
      <c r="U429" s="704">
        <v>0</v>
      </c>
    </row>
    <row r="430" spans="1:21" ht="14.4" customHeight="1" x14ac:dyDescent="0.3">
      <c r="A430" s="664">
        <v>50</v>
      </c>
      <c r="B430" s="665" t="s">
        <v>549</v>
      </c>
      <c r="C430" s="665" t="s">
        <v>3182</v>
      </c>
      <c r="D430" s="746" t="s">
        <v>4862</v>
      </c>
      <c r="E430" s="747" t="s">
        <v>3195</v>
      </c>
      <c r="F430" s="665" t="s">
        <v>3179</v>
      </c>
      <c r="G430" s="665" t="s">
        <v>3514</v>
      </c>
      <c r="H430" s="665" t="s">
        <v>550</v>
      </c>
      <c r="I430" s="665" t="s">
        <v>3830</v>
      </c>
      <c r="J430" s="665" t="s">
        <v>1713</v>
      </c>
      <c r="K430" s="665" t="s">
        <v>3831</v>
      </c>
      <c r="L430" s="666">
        <v>0</v>
      </c>
      <c r="M430" s="666">
        <v>0</v>
      </c>
      <c r="N430" s="665">
        <v>1</v>
      </c>
      <c r="O430" s="748">
        <v>0.5</v>
      </c>
      <c r="P430" s="666"/>
      <c r="Q430" s="681"/>
      <c r="R430" s="665"/>
      <c r="S430" s="681">
        <v>0</v>
      </c>
      <c r="T430" s="748"/>
      <c r="U430" s="704">
        <v>0</v>
      </c>
    </row>
    <row r="431" spans="1:21" ht="14.4" customHeight="1" x14ac:dyDescent="0.3">
      <c r="A431" s="664">
        <v>50</v>
      </c>
      <c r="B431" s="665" t="s">
        <v>549</v>
      </c>
      <c r="C431" s="665" t="s">
        <v>3182</v>
      </c>
      <c r="D431" s="746" t="s">
        <v>4862</v>
      </c>
      <c r="E431" s="747" t="s">
        <v>3195</v>
      </c>
      <c r="F431" s="665" t="s">
        <v>3179</v>
      </c>
      <c r="G431" s="665" t="s">
        <v>3514</v>
      </c>
      <c r="H431" s="665" t="s">
        <v>550</v>
      </c>
      <c r="I431" s="665" t="s">
        <v>3832</v>
      </c>
      <c r="J431" s="665" t="s">
        <v>3518</v>
      </c>
      <c r="K431" s="665" t="s">
        <v>3833</v>
      </c>
      <c r="L431" s="666">
        <v>43.21</v>
      </c>
      <c r="M431" s="666">
        <v>43.21</v>
      </c>
      <c r="N431" s="665">
        <v>1</v>
      </c>
      <c r="O431" s="748">
        <v>0.5</v>
      </c>
      <c r="P431" s="666">
        <v>43.21</v>
      </c>
      <c r="Q431" s="681">
        <v>1</v>
      </c>
      <c r="R431" s="665">
        <v>1</v>
      </c>
      <c r="S431" s="681">
        <v>1</v>
      </c>
      <c r="T431" s="748">
        <v>0.5</v>
      </c>
      <c r="U431" s="704">
        <v>1</v>
      </c>
    </row>
    <row r="432" spans="1:21" ht="14.4" customHeight="1" x14ac:dyDescent="0.3">
      <c r="A432" s="664">
        <v>50</v>
      </c>
      <c r="B432" s="665" t="s">
        <v>549</v>
      </c>
      <c r="C432" s="665" t="s">
        <v>3182</v>
      </c>
      <c r="D432" s="746" t="s">
        <v>4862</v>
      </c>
      <c r="E432" s="747" t="s">
        <v>3195</v>
      </c>
      <c r="F432" s="665" t="s">
        <v>3179</v>
      </c>
      <c r="G432" s="665" t="s">
        <v>3514</v>
      </c>
      <c r="H432" s="665" t="s">
        <v>1650</v>
      </c>
      <c r="I432" s="665" t="s">
        <v>1921</v>
      </c>
      <c r="J432" s="665" t="s">
        <v>1922</v>
      </c>
      <c r="K432" s="665" t="s">
        <v>2914</v>
      </c>
      <c r="L432" s="666">
        <v>86.41</v>
      </c>
      <c r="M432" s="666">
        <v>259.23</v>
      </c>
      <c r="N432" s="665">
        <v>3</v>
      </c>
      <c r="O432" s="748">
        <v>1.5</v>
      </c>
      <c r="P432" s="666"/>
      <c r="Q432" s="681">
        <v>0</v>
      </c>
      <c r="R432" s="665"/>
      <c r="S432" s="681">
        <v>0</v>
      </c>
      <c r="T432" s="748"/>
      <c r="U432" s="704">
        <v>0</v>
      </c>
    </row>
    <row r="433" spans="1:21" ht="14.4" customHeight="1" x14ac:dyDescent="0.3">
      <c r="A433" s="664">
        <v>50</v>
      </c>
      <c r="B433" s="665" t="s">
        <v>549</v>
      </c>
      <c r="C433" s="665" t="s">
        <v>3182</v>
      </c>
      <c r="D433" s="746" t="s">
        <v>4862</v>
      </c>
      <c r="E433" s="747" t="s">
        <v>3195</v>
      </c>
      <c r="F433" s="665" t="s">
        <v>3179</v>
      </c>
      <c r="G433" s="665" t="s">
        <v>3514</v>
      </c>
      <c r="H433" s="665" t="s">
        <v>550</v>
      </c>
      <c r="I433" s="665" t="s">
        <v>3834</v>
      </c>
      <c r="J433" s="665" t="s">
        <v>3521</v>
      </c>
      <c r="K433" s="665" t="s">
        <v>3529</v>
      </c>
      <c r="L433" s="666">
        <v>0</v>
      </c>
      <c r="M433" s="666">
        <v>0</v>
      </c>
      <c r="N433" s="665">
        <v>1</v>
      </c>
      <c r="O433" s="748">
        <v>1</v>
      </c>
      <c r="P433" s="666"/>
      <c r="Q433" s="681"/>
      <c r="R433" s="665"/>
      <c r="S433" s="681">
        <v>0</v>
      </c>
      <c r="T433" s="748"/>
      <c r="U433" s="704">
        <v>0</v>
      </c>
    </row>
    <row r="434" spans="1:21" ht="14.4" customHeight="1" x14ac:dyDescent="0.3">
      <c r="A434" s="664">
        <v>50</v>
      </c>
      <c r="B434" s="665" t="s">
        <v>549</v>
      </c>
      <c r="C434" s="665" t="s">
        <v>3182</v>
      </c>
      <c r="D434" s="746" t="s">
        <v>4862</v>
      </c>
      <c r="E434" s="747" t="s">
        <v>3195</v>
      </c>
      <c r="F434" s="665" t="s">
        <v>3179</v>
      </c>
      <c r="G434" s="665" t="s">
        <v>3514</v>
      </c>
      <c r="H434" s="665" t="s">
        <v>550</v>
      </c>
      <c r="I434" s="665" t="s">
        <v>3835</v>
      </c>
      <c r="J434" s="665" t="s">
        <v>3836</v>
      </c>
      <c r="K434" s="665" t="s">
        <v>3837</v>
      </c>
      <c r="L434" s="666">
        <v>0</v>
      </c>
      <c r="M434" s="666">
        <v>0</v>
      </c>
      <c r="N434" s="665">
        <v>3</v>
      </c>
      <c r="O434" s="748">
        <v>1.5</v>
      </c>
      <c r="P434" s="666">
        <v>0</v>
      </c>
      <c r="Q434" s="681"/>
      <c r="R434" s="665">
        <v>1</v>
      </c>
      <c r="S434" s="681">
        <v>0.33333333333333331</v>
      </c>
      <c r="T434" s="748">
        <v>0.5</v>
      </c>
      <c r="U434" s="704">
        <v>0.33333333333333331</v>
      </c>
    </row>
    <row r="435" spans="1:21" ht="14.4" customHeight="1" x14ac:dyDescent="0.3">
      <c r="A435" s="664">
        <v>50</v>
      </c>
      <c r="B435" s="665" t="s">
        <v>549</v>
      </c>
      <c r="C435" s="665" t="s">
        <v>3182</v>
      </c>
      <c r="D435" s="746" t="s">
        <v>4862</v>
      </c>
      <c r="E435" s="747" t="s">
        <v>3195</v>
      </c>
      <c r="F435" s="665" t="s">
        <v>3179</v>
      </c>
      <c r="G435" s="665" t="s">
        <v>3514</v>
      </c>
      <c r="H435" s="665" t="s">
        <v>550</v>
      </c>
      <c r="I435" s="665" t="s">
        <v>3838</v>
      </c>
      <c r="J435" s="665" t="s">
        <v>1922</v>
      </c>
      <c r="K435" s="665" t="s">
        <v>3529</v>
      </c>
      <c r="L435" s="666">
        <v>0</v>
      </c>
      <c r="M435" s="666">
        <v>0</v>
      </c>
      <c r="N435" s="665">
        <v>2</v>
      </c>
      <c r="O435" s="748">
        <v>1</v>
      </c>
      <c r="P435" s="666"/>
      <c r="Q435" s="681"/>
      <c r="R435" s="665"/>
      <c r="S435" s="681">
        <v>0</v>
      </c>
      <c r="T435" s="748"/>
      <c r="U435" s="704">
        <v>0</v>
      </c>
    </row>
    <row r="436" spans="1:21" ht="14.4" customHeight="1" x14ac:dyDescent="0.3">
      <c r="A436" s="664">
        <v>50</v>
      </c>
      <c r="B436" s="665" t="s">
        <v>549</v>
      </c>
      <c r="C436" s="665" t="s">
        <v>3182</v>
      </c>
      <c r="D436" s="746" t="s">
        <v>4862</v>
      </c>
      <c r="E436" s="747" t="s">
        <v>3195</v>
      </c>
      <c r="F436" s="665" t="s">
        <v>3179</v>
      </c>
      <c r="G436" s="665" t="s">
        <v>3514</v>
      </c>
      <c r="H436" s="665" t="s">
        <v>550</v>
      </c>
      <c r="I436" s="665" t="s">
        <v>3839</v>
      </c>
      <c r="J436" s="665" t="s">
        <v>3836</v>
      </c>
      <c r="K436" s="665" t="s">
        <v>3840</v>
      </c>
      <c r="L436" s="666">
        <v>73.45</v>
      </c>
      <c r="M436" s="666">
        <v>73.45</v>
      </c>
      <c r="N436" s="665">
        <v>1</v>
      </c>
      <c r="O436" s="748">
        <v>0.5</v>
      </c>
      <c r="P436" s="666"/>
      <c r="Q436" s="681">
        <v>0</v>
      </c>
      <c r="R436" s="665"/>
      <c r="S436" s="681">
        <v>0</v>
      </c>
      <c r="T436" s="748"/>
      <c r="U436" s="704">
        <v>0</v>
      </c>
    </row>
    <row r="437" spans="1:21" ht="14.4" customHeight="1" x14ac:dyDescent="0.3">
      <c r="A437" s="664">
        <v>50</v>
      </c>
      <c r="B437" s="665" t="s">
        <v>549</v>
      </c>
      <c r="C437" s="665" t="s">
        <v>3182</v>
      </c>
      <c r="D437" s="746" t="s">
        <v>4862</v>
      </c>
      <c r="E437" s="747" t="s">
        <v>3195</v>
      </c>
      <c r="F437" s="665" t="s">
        <v>3179</v>
      </c>
      <c r="G437" s="665" t="s">
        <v>3514</v>
      </c>
      <c r="H437" s="665" t="s">
        <v>550</v>
      </c>
      <c r="I437" s="665" t="s">
        <v>3527</v>
      </c>
      <c r="J437" s="665" t="s">
        <v>3528</v>
      </c>
      <c r="K437" s="665" t="s">
        <v>3529</v>
      </c>
      <c r="L437" s="666">
        <v>0</v>
      </c>
      <c r="M437" s="666">
        <v>0</v>
      </c>
      <c r="N437" s="665">
        <v>2</v>
      </c>
      <c r="O437" s="748">
        <v>1</v>
      </c>
      <c r="P437" s="666"/>
      <c r="Q437" s="681"/>
      <c r="R437" s="665"/>
      <c r="S437" s="681">
        <v>0</v>
      </c>
      <c r="T437" s="748"/>
      <c r="U437" s="704">
        <v>0</v>
      </c>
    </row>
    <row r="438" spans="1:21" ht="14.4" customHeight="1" x14ac:dyDescent="0.3">
      <c r="A438" s="664">
        <v>50</v>
      </c>
      <c r="B438" s="665" t="s">
        <v>549</v>
      </c>
      <c r="C438" s="665" t="s">
        <v>3182</v>
      </c>
      <c r="D438" s="746" t="s">
        <v>4862</v>
      </c>
      <c r="E438" s="747" t="s">
        <v>3195</v>
      </c>
      <c r="F438" s="665" t="s">
        <v>3179</v>
      </c>
      <c r="G438" s="665" t="s">
        <v>3514</v>
      </c>
      <c r="H438" s="665" t="s">
        <v>550</v>
      </c>
      <c r="I438" s="665" t="s">
        <v>3841</v>
      </c>
      <c r="J438" s="665" t="s">
        <v>3521</v>
      </c>
      <c r="K438" s="665" t="s">
        <v>3363</v>
      </c>
      <c r="L438" s="666">
        <v>0</v>
      </c>
      <c r="M438" s="666">
        <v>0</v>
      </c>
      <c r="N438" s="665">
        <v>1</v>
      </c>
      <c r="O438" s="748">
        <v>0.5</v>
      </c>
      <c r="P438" s="666"/>
      <c r="Q438" s="681"/>
      <c r="R438" s="665"/>
      <c r="S438" s="681">
        <v>0</v>
      </c>
      <c r="T438" s="748"/>
      <c r="U438" s="704">
        <v>0</v>
      </c>
    </row>
    <row r="439" spans="1:21" ht="14.4" customHeight="1" x14ac:dyDescent="0.3">
      <c r="A439" s="664">
        <v>50</v>
      </c>
      <c r="B439" s="665" t="s">
        <v>549</v>
      </c>
      <c r="C439" s="665" t="s">
        <v>3182</v>
      </c>
      <c r="D439" s="746" t="s">
        <v>4862</v>
      </c>
      <c r="E439" s="747" t="s">
        <v>3195</v>
      </c>
      <c r="F439" s="665" t="s">
        <v>3179</v>
      </c>
      <c r="G439" s="665" t="s">
        <v>3842</v>
      </c>
      <c r="H439" s="665" t="s">
        <v>550</v>
      </c>
      <c r="I439" s="665" t="s">
        <v>3843</v>
      </c>
      <c r="J439" s="665" t="s">
        <v>3844</v>
      </c>
      <c r="K439" s="665" t="s">
        <v>3845</v>
      </c>
      <c r="L439" s="666">
        <v>0</v>
      </c>
      <c r="M439" s="666">
        <v>0</v>
      </c>
      <c r="N439" s="665">
        <v>1</v>
      </c>
      <c r="O439" s="748">
        <v>0.5</v>
      </c>
      <c r="P439" s="666"/>
      <c r="Q439" s="681"/>
      <c r="R439" s="665"/>
      <c r="S439" s="681">
        <v>0</v>
      </c>
      <c r="T439" s="748"/>
      <c r="U439" s="704">
        <v>0</v>
      </c>
    </row>
    <row r="440" spans="1:21" ht="14.4" customHeight="1" x14ac:dyDescent="0.3">
      <c r="A440" s="664">
        <v>50</v>
      </c>
      <c r="B440" s="665" t="s">
        <v>549</v>
      </c>
      <c r="C440" s="665" t="s">
        <v>3182</v>
      </c>
      <c r="D440" s="746" t="s">
        <v>4862</v>
      </c>
      <c r="E440" s="747" t="s">
        <v>3195</v>
      </c>
      <c r="F440" s="665" t="s">
        <v>3179</v>
      </c>
      <c r="G440" s="665" t="s">
        <v>3530</v>
      </c>
      <c r="H440" s="665" t="s">
        <v>550</v>
      </c>
      <c r="I440" s="665" t="s">
        <v>3531</v>
      </c>
      <c r="J440" s="665" t="s">
        <v>3532</v>
      </c>
      <c r="K440" s="665" t="s">
        <v>3533</v>
      </c>
      <c r="L440" s="666">
        <v>0</v>
      </c>
      <c r="M440" s="666">
        <v>0</v>
      </c>
      <c r="N440" s="665">
        <v>4</v>
      </c>
      <c r="O440" s="748">
        <v>2.5</v>
      </c>
      <c r="P440" s="666">
        <v>0</v>
      </c>
      <c r="Q440" s="681"/>
      <c r="R440" s="665">
        <v>1</v>
      </c>
      <c r="S440" s="681">
        <v>0.25</v>
      </c>
      <c r="T440" s="748">
        <v>1</v>
      </c>
      <c r="U440" s="704">
        <v>0.4</v>
      </c>
    </row>
    <row r="441" spans="1:21" ht="14.4" customHeight="1" x14ac:dyDescent="0.3">
      <c r="A441" s="664">
        <v>50</v>
      </c>
      <c r="B441" s="665" t="s">
        <v>549</v>
      </c>
      <c r="C441" s="665" t="s">
        <v>3182</v>
      </c>
      <c r="D441" s="746" t="s">
        <v>4862</v>
      </c>
      <c r="E441" s="747" t="s">
        <v>3195</v>
      </c>
      <c r="F441" s="665" t="s">
        <v>3179</v>
      </c>
      <c r="G441" s="665" t="s">
        <v>3234</v>
      </c>
      <c r="H441" s="665" t="s">
        <v>550</v>
      </c>
      <c r="I441" s="665" t="s">
        <v>3235</v>
      </c>
      <c r="J441" s="665" t="s">
        <v>3236</v>
      </c>
      <c r="K441" s="665" t="s">
        <v>3237</v>
      </c>
      <c r="L441" s="666">
        <v>0</v>
      </c>
      <c r="M441" s="666">
        <v>0</v>
      </c>
      <c r="N441" s="665">
        <v>5</v>
      </c>
      <c r="O441" s="748">
        <v>2</v>
      </c>
      <c r="P441" s="666">
        <v>0</v>
      </c>
      <c r="Q441" s="681"/>
      <c r="R441" s="665">
        <v>2</v>
      </c>
      <c r="S441" s="681">
        <v>0.4</v>
      </c>
      <c r="T441" s="748">
        <v>0.75</v>
      </c>
      <c r="U441" s="704">
        <v>0.375</v>
      </c>
    </row>
    <row r="442" spans="1:21" ht="14.4" customHeight="1" x14ac:dyDescent="0.3">
      <c r="A442" s="664">
        <v>50</v>
      </c>
      <c r="B442" s="665" t="s">
        <v>549</v>
      </c>
      <c r="C442" s="665" t="s">
        <v>3182</v>
      </c>
      <c r="D442" s="746" t="s">
        <v>4862</v>
      </c>
      <c r="E442" s="747" t="s">
        <v>3195</v>
      </c>
      <c r="F442" s="665" t="s">
        <v>3179</v>
      </c>
      <c r="G442" s="665" t="s">
        <v>3234</v>
      </c>
      <c r="H442" s="665" t="s">
        <v>550</v>
      </c>
      <c r="I442" s="665" t="s">
        <v>2254</v>
      </c>
      <c r="J442" s="665" t="s">
        <v>3236</v>
      </c>
      <c r="K442" s="665" t="s">
        <v>3239</v>
      </c>
      <c r="L442" s="666">
        <v>10.65</v>
      </c>
      <c r="M442" s="666">
        <v>106.50000000000001</v>
      </c>
      <c r="N442" s="665">
        <v>10</v>
      </c>
      <c r="O442" s="748">
        <v>5</v>
      </c>
      <c r="P442" s="666"/>
      <c r="Q442" s="681">
        <v>0</v>
      </c>
      <c r="R442" s="665"/>
      <c r="S442" s="681">
        <v>0</v>
      </c>
      <c r="T442" s="748"/>
      <c r="U442" s="704">
        <v>0</v>
      </c>
    </row>
    <row r="443" spans="1:21" ht="14.4" customHeight="1" x14ac:dyDescent="0.3">
      <c r="A443" s="664">
        <v>50</v>
      </c>
      <c r="B443" s="665" t="s">
        <v>549</v>
      </c>
      <c r="C443" s="665" t="s">
        <v>3182</v>
      </c>
      <c r="D443" s="746" t="s">
        <v>4862</v>
      </c>
      <c r="E443" s="747" t="s">
        <v>3195</v>
      </c>
      <c r="F443" s="665" t="s">
        <v>3179</v>
      </c>
      <c r="G443" s="665" t="s">
        <v>3234</v>
      </c>
      <c r="H443" s="665" t="s">
        <v>550</v>
      </c>
      <c r="I443" s="665" t="s">
        <v>808</v>
      </c>
      <c r="J443" s="665" t="s">
        <v>3236</v>
      </c>
      <c r="K443" s="665" t="s">
        <v>3291</v>
      </c>
      <c r="L443" s="666">
        <v>35.11</v>
      </c>
      <c r="M443" s="666">
        <v>105.33</v>
      </c>
      <c r="N443" s="665">
        <v>3</v>
      </c>
      <c r="O443" s="748">
        <v>1</v>
      </c>
      <c r="P443" s="666">
        <v>35.11</v>
      </c>
      <c r="Q443" s="681">
        <v>0.33333333333333331</v>
      </c>
      <c r="R443" s="665">
        <v>1</v>
      </c>
      <c r="S443" s="681">
        <v>0.33333333333333331</v>
      </c>
      <c r="T443" s="748">
        <v>0.5</v>
      </c>
      <c r="U443" s="704">
        <v>0.5</v>
      </c>
    </row>
    <row r="444" spans="1:21" ht="14.4" customHeight="1" x14ac:dyDescent="0.3">
      <c r="A444" s="664">
        <v>50</v>
      </c>
      <c r="B444" s="665" t="s">
        <v>549</v>
      </c>
      <c r="C444" s="665" t="s">
        <v>3182</v>
      </c>
      <c r="D444" s="746" t="s">
        <v>4862</v>
      </c>
      <c r="E444" s="747" t="s">
        <v>3195</v>
      </c>
      <c r="F444" s="665" t="s">
        <v>3179</v>
      </c>
      <c r="G444" s="665" t="s">
        <v>3234</v>
      </c>
      <c r="H444" s="665" t="s">
        <v>550</v>
      </c>
      <c r="I444" s="665" t="s">
        <v>3534</v>
      </c>
      <c r="J444" s="665" t="s">
        <v>3535</v>
      </c>
      <c r="K444" s="665" t="s">
        <v>3536</v>
      </c>
      <c r="L444" s="666">
        <v>70.23</v>
      </c>
      <c r="M444" s="666">
        <v>210.69</v>
      </c>
      <c r="N444" s="665">
        <v>3</v>
      </c>
      <c r="O444" s="748">
        <v>1.5</v>
      </c>
      <c r="P444" s="666">
        <v>140.46</v>
      </c>
      <c r="Q444" s="681">
        <v>0.66666666666666674</v>
      </c>
      <c r="R444" s="665">
        <v>2</v>
      </c>
      <c r="S444" s="681">
        <v>0.66666666666666663</v>
      </c>
      <c r="T444" s="748">
        <v>1</v>
      </c>
      <c r="U444" s="704">
        <v>0.66666666666666663</v>
      </c>
    </row>
    <row r="445" spans="1:21" ht="14.4" customHeight="1" x14ac:dyDescent="0.3">
      <c r="A445" s="664">
        <v>50</v>
      </c>
      <c r="B445" s="665" t="s">
        <v>549</v>
      </c>
      <c r="C445" s="665" t="s">
        <v>3182</v>
      </c>
      <c r="D445" s="746" t="s">
        <v>4862</v>
      </c>
      <c r="E445" s="747" t="s">
        <v>3195</v>
      </c>
      <c r="F445" s="665" t="s">
        <v>3179</v>
      </c>
      <c r="G445" s="665" t="s">
        <v>3234</v>
      </c>
      <c r="H445" s="665" t="s">
        <v>550</v>
      </c>
      <c r="I445" s="665" t="s">
        <v>3354</v>
      </c>
      <c r="J445" s="665" t="s">
        <v>3236</v>
      </c>
      <c r="K445" s="665" t="s">
        <v>3355</v>
      </c>
      <c r="L445" s="666">
        <v>0</v>
      </c>
      <c r="M445" s="666">
        <v>0</v>
      </c>
      <c r="N445" s="665">
        <v>3</v>
      </c>
      <c r="O445" s="748">
        <v>1</v>
      </c>
      <c r="P445" s="666">
        <v>0</v>
      </c>
      <c r="Q445" s="681"/>
      <c r="R445" s="665">
        <v>1</v>
      </c>
      <c r="S445" s="681">
        <v>0.33333333333333331</v>
      </c>
      <c r="T445" s="748">
        <v>0.5</v>
      </c>
      <c r="U445" s="704">
        <v>0.5</v>
      </c>
    </row>
    <row r="446" spans="1:21" ht="14.4" customHeight="1" x14ac:dyDescent="0.3">
      <c r="A446" s="664">
        <v>50</v>
      </c>
      <c r="B446" s="665" t="s">
        <v>549</v>
      </c>
      <c r="C446" s="665" t="s">
        <v>3182</v>
      </c>
      <c r="D446" s="746" t="s">
        <v>4862</v>
      </c>
      <c r="E446" s="747" t="s">
        <v>3195</v>
      </c>
      <c r="F446" s="665" t="s">
        <v>3179</v>
      </c>
      <c r="G446" s="665" t="s">
        <v>3234</v>
      </c>
      <c r="H446" s="665" t="s">
        <v>550</v>
      </c>
      <c r="I446" s="665" t="s">
        <v>3240</v>
      </c>
      <c r="J446" s="665" t="s">
        <v>3236</v>
      </c>
      <c r="K446" s="665" t="s">
        <v>3241</v>
      </c>
      <c r="L446" s="666">
        <v>0</v>
      </c>
      <c r="M446" s="666">
        <v>0</v>
      </c>
      <c r="N446" s="665">
        <v>6</v>
      </c>
      <c r="O446" s="748">
        <v>3</v>
      </c>
      <c r="P446" s="666">
        <v>0</v>
      </c>
      <c r="Q446" s="681"/>
      <c r="R446" s="665">
        <v>1</v>
      </c>
      <c r="S446" s="681">
        <v>0.16666666666666666</v>
      </c>
      <c r="T446" s="748">
        <v>0.5</v>
      </c>
      <c r="U446" s="704">
        <v>0.16666666666666666</v>
      </c>
    </row>
    <row r="447" spans="1:21" ht="14.4" customHeight="1" x14ac:dyDescent="0.3">
      <c r="A447" s="664">
        <v>50</v>
      </c>
      <c r="B447" s="665" t="s">
        <v>549</v>
      </c>
      <c r="C447" s="665" t="s">
        <v>3182</v>
      </c>
      <c r="D447" s="746" t="s">
        <v>4862</v>
      </c>
      <c r="E447" s="747" t="s">
        <v>3195</v>
      </c>
      <c r="F447" s="665" t="s">
        <v>3179</v>
      </c>
      <c r="G447" s="665" t="s">
        <v>3234</v>
      </c>
      <c r="H447" s="665" t="s">
        <v>550</v>
      </c>
      <c r="I447" s="665" t="s">
        <v>3537</v>
      </c>
      <c r="J447" s="665" t="s">
        <v>3236</v>
      </c>
      <c r="K447" s="665" t="s">
        <v>3538</v>
      </c>
      <c r="L447" s="666">
        <v>0</v>
      </c>
      <c r="M447" s="666">
        <v>0</v>
      </c>
      <c r="N447" s="665">
        <v>1</v>
      </c>
      <c r="O447" s="748">
        <v>0.5</v>
      </c>
      <c r="P447" s="666">
        <v>0</v>
      </c>
      <c r="Q447" s="681"/>
      <c r="R447" s="665">
        <v>1</v>
      </c>
      <c r="S447" s="681">
        <v>1</v>
      </c>
      <c r="T447" s="748">
        <v>0.5</v>
      </c>
      <c r="U447" s="704">
        <v>1</v>
      </c>
    </row>
    <row r="448" spans="1:21" ht="14.4" customHeight="1" x14ac:dyDescent="0.3">
      <c r="A448" s="664">
        <v>50</v>
      </c>
      <c r="B448" s="665" t="s">
        <v>549</v>
      </c>
      <c r="C448" s="665" t="s">
        <v>3182</v>
      </c>
      <c r="D448" s="746" t="s">
        <v>4862</v>
      </c>
      <c r="E448" s="747" t="s">
        <v>3195</v>
      </c>
      <c r="F448" s="665" t="s">
        <v>3179</v>
      </c>
      <c r="G448" s="665" t="s">
        <v>3234</v>
      </c>
      <c r="H448" s="665" t="s">
        <v>550</v>
      </c>
      <c r="I448" s="665" t="s">
        <v>3846</v>
      </c>
      <c r="J448" s="665" t="s">
        <v>3847</v>
      </c>
      <c r="K448" s="665" t="s">
        <v>3536</v>
      </c>
      <c r="L448" s="666">
        <v>70.23</v>
      </c>
      <c r="M448" s="666">
        <v>70.23</v>
      </c>
      <c r="N448" s="665">
        <v>1</v>
      </c>
      <c r="O448" s="748">
        <v>0.5</v>
      </c>
      <c r="P448" s="666"/>
      <c r="Q448" s="681">
        <v>0</v>
      </c>
      <c r="R448" s="665"/>
      <c r="S448" s="681">
        <v>0</v>
      </c>
      <c r="T448" s="748"/>
      <c r="U448" s="704">
        <v>0</v>
      </c>
    </row>
    <row r="449" spans="1:21" ht="14.4" customHeight="1" x14ac:dyDescent="0.3">
      <c r="A449" s="664">
        <v>50</v>
      </c>
      <c r="B449" s="665" t="s">
        <v>549</v>
      </c>
      <c r="C449" s="665" t="s">
        <v>3182</v>
      </c>
      <c r="D449" s="746" t="s">
        <v>4862</v>
      </c>
      <c r="E449" s="747" t="s">
        <v>3195</v>
      </c>
      <c r="F449" s="665" t="s">
        <v>3179</v>
      </c>
      <c r="G449" s="665" t="s">
        <v>3848</v>
      </c>
      <c r="H449" s="665" t="s">
        <v>550</v>
      </c>
      <c r="I449" s="665" t="s">
        <v>3849</v>
      </c>
      <c r="J449" s="665" t="s">
        <v>3850</v>
      </c>
      <c r="K449" s="665" t="s">
        <v>3851</v>
      </c>
      <c r="L449" s="666">
        <v>0</v>
      </c>
      <c r="M449" s="666">
        <v>0</v>
      </c>
      <c r="N449" s="665">
        <v>1</v>
      </c>
      <c r="O449" s="748">
        <v>0.5</v>
      </c>
      <c r="P449" s="666"/>
      <c r="Q449" s="681"/>
      <c r="R449" s="665"/>
      <c r="S449" s="681">
        <v>0</v>
      </c>
      <c r="T449" s="748"/>
      <c r="U449" s="704">
        <v>0</v>
      </c>
    </row>
    <row r="450" spans="1:21" ht="14.4" customHeight="1" x14ac:dyDescent="0.3">
      <c r="A450" s="664">
        <v>50</v>
      </c>
      <c r="B450" s="665" t="s">
        <v>549</v>
      </c>
      <c r="C450" s="665" t="s">
        <v>3182</v>
      </c>
      <c r="D450" s="746" t="s">
        <v>4862</v>
      </c>
      <c r="E450" s="747" t="s">
        <v>3195</v>
      </c>
      <c r="F450" s="665" t="s">
        <v>3179</v>
      </c>
      <c r="G450" s="665" t="s">
        <v>3852</v>
      </c>
      <c r="H450" s="665" t="s">
        <v>550</v>
      </c>
      <c r="I450" s="665" t="s">
        <v>686</v>
      </c>
      <c r="J450" s="665" t="s">
        <v>687</v>
      </c>
      <c r="K450" s="665" t="s">
        <v>3853</v>
      </c>
      <c r="L450" s="666">
        <v>0</v>
      </c>
      <c r="M450" s="666">
        <v>0</v>
      </c>
      <c r="N450" s="665">
        <v>1</v>
      </c>
      <c r="O450" s="748">
        <v>0.5</v>
      </c>
      <c r="P450" s="666"/>
      <c r="Q450" s="681"/>
      <c r="R450" s="665"/>
      <c r="S450" s="681">
        <v>0</v>
      </c>
      <c r="T450" s="748"/>
      <c r="U450" s="704">
        <v>0</v>
      </c>
    </row>
    <row r="451" spans="1:21" ht="14.4" customHeight="1" x14ac:dyDescent="0.3">
      <c r="A451" s="664">
        <v>50</v>
      </c>
      <c r="B451" s="665" t="s">
        <v>549</v>
      </c>
      <c r="C451" s="665" t="s">
        <v>3182</v>
      </c>
      <c r="D451" s="746" t="s">
        <v>4862</v>
      </c>
      <c r="E451" s="747" t="s">
        <v>3195</v>
      </c>
      <c r="F451" s="665" t="s">
        <v>3179</v>
      </c>
      <c r="G451" s="665" t="s">
        <v>3852</v>
      </c>
      <c r="H451" s="665" t="s">
        <v>550</v>
      </c>
      <c r="I451" s="665" t="s">
        <v>3854</v>
      </c>
      <c r="J451" s="665" t="s">
        <v>1563</v>
      </c>
      <c r="K451" s="665" t="s">
        <v>3855</v>
      </c>
      <c r="L451" s="666">
        <v>0</v>
      </c>
      <c r="M451" s="666">
        <v>0</v>
      </c>
      <c r="N451" s="665">
        <v>1</v>
      </c>
      <c r="O451" s="748">
        <v>0.5</v>
      </c>
      <c r="P451" s="666"/>
      <c r="Q451" s="681"/>
      <c r="R451" s="665"/>
      <c r="S451" s="681">
        <v>0</v>
      </c>
      <c r="T451" s="748"/>
      <c r="U451" s="704">
        <v>0</v>
      </c>
    </row>
    <row r="452" spans="1:21" ht="14.4" customHeight="1" x14ac:dyDescent="0.3">
      <c r="A452" s="664">
        <v>50</v>
      </c>
      <c r="B452" s="665" t="s">
        <v>549</v>
      </c>
      <c r="C452" s="665" t="s">
        <v>3182</v>
      </c>
      <c r="D452" s="746" t="s">
        <v>4862</v>
      </c>
      <c r="E452" s="747" t="s">
        <v>3195</v>
      </c>
      <c r="F452" s="665" t="s">
        <v>3179</v>
      </c>
      <c r="G452" s="665" t="s">
        <v>3296</v>
      </c>
      <c r="H452" s="665" t="s">
        <v>1650</v>
      </c>
      <c r="I452" s="665" t="s">
        <v>3297</v>
      </c>
      <c r="J452" s="665" t="s">
        <v>1691</v>
      </c>
      <c r="K452" s="665" t="s">
        <v>2929</v>
      </c>
      <c r="L452" s="666">
        <v>736.33</v>
      </c>
      <c r="M452" s="666">
        <v>1472.66</v>
      </c>
      <c r="N452" s="665">
        <v>2</v>
      </c>
      <c r="O452" s="748">
        <v>1.5</v>
      </c>
      <c r="P452" s="666">
        <v>1472.66</v>
      </c>
      <c r="Q452" s="681">
        <v>1</v>
      </c>
      <c r="R452" s="665">
        <v>2</v>
      </c>
      <c r="S452" s="681">
        <v>1</v>
      </c>
      <c r="T452" s="748">
        <v>1.5</v>
      </c>
      <c r="U452" s="704">
        <v>1</v>
      </c>
    </row>
    <row r="453" spans="1:21" ht="14.4" customHeight="1" x14ac:dyDescent="0.3">
      <c r="A453" s="664">
        <v>50</v>
      </c>
      <c r="B453" s="665" t="s">
        <v>549</v>
      </c>
      <c r="C453" s="665" t="s">
        <v>3182</v>
      </c>
      <c r="D453" s="746" t="s">
        <v>4862</v>
      </c>
      <c r="E453" s="747" t="s">
        <v>3195</v>
      </c>
      <c r="F453" s="665" t="s">
        <v>3179</v>
      </c>
      <c r="G453" s="665" t="s">
        <v>3296</v>
      </c>
      <c r="H453" s="665" t="s">
        <v>1650</v>
      </c>
      <c r="I453" s="665" t="s">
        <v>1690</v>
      </c>
      <c r="J453" s="665" t="s">
        <v>1691</v>
      </c>
      <c r="K453" s="665" t="s">
        <v>2932</v>
      </c>
      <c r="L453" s="666">
        <v>923.74</v>
      </c>
      <c r="M453" s="666">
        <v>3694.96</v>
      </c>
      <c r="N453" s="665">
        <v>4</v>
      </c>
      <c r="O453" s="748">
        <v>3</v>
      </c>
      <c r="P453" s="666">
        <v>923.74</v>
      </c>
      <c r="Q453" s="681">
        <v>0.25</v>
      </c>
      <c r="R453" s="665">
        <v>1</v>
      </c>
      <c r="S453" s="681">
        <v>0.25</v>
      </c>
      <c r="T453" s="748">
        <v>0.5</v>
      </c>
      <c r="U453" s="704">
        <v>0.16666666666666666</v>
      </c>
    </row>
    <row r="454" spans="1:21" ht="14.4" customHeight="1" x14ac:dyDescent="0.3">
      <c r="A454" s="664">
        <v>50</v>
      </c>
      <c r="B454" s="665" t="s">
        <v>549</v>
      </c>
      <c r="C454" s="665" t="s">
        <v>3182</v>
      </c>
      <c r="D454" s="746" t="s">
        <v>4862</v>
      </c>
      <c r="E454" s="747" t="s">
        <v>3195</v>
      </c>
      <c r="F454" s="665" t="s">
        <v>3179</v>
      </c>
      <c r="G454" s="665" t="s">
        <v>3296</v>
      </c>
      <c r="H454" s="665" t="s">
        <v>1650</v>
      </c>
      <c r="I454" s="665" t="s">
        <v>3545</v>
      </c>
      <c r="J454" s="665" t="s">
        <v>1691</v>
      </c>
      <c r="K454" s="665" t="s">
        <v>2930</v>
      </c>
      <c r="L454" s="666">
        <v>1154.68</v>
      </c>
      <c r="M454" s="666">
        <v>1154.68</v>
      </c>
      <c r="N454" s="665">
        <v>1</v>
      </c>
      <c r="O454" s="748">
        <v>1</v>
      </c>
      <c r="P454" s="666"/>
      <c r="Q454" s="681">
        <v>0</v>
      </c>
      <c r="R454" s="665"/>
      <c r="S454" s="681">
        <v>0</v>
      </c>
      <c r="T454" s="748"/>
      <c r="U454" s="704">
        <v>0</v>
      </c>
    </row>
    <row r="455" spans="1:21" ht="14.4" customHeight="1" x14ac:dyDescent="0.3">
      <c r="A455" s="664">
        <v>50</v>
      </c>
      <c r="B455" s="665" t="s">
        <v>549</v>
      </c>
      <c r="C455" s="665" t="s">
        <v>3182</v>
      </c>
      <c r="D455" s="746" t="s">
        <v>4862</v>
      </c>
      <c r="E455" s="747" t="s">
        <v>3195</v>
      </c>
      <c r="F455" s="665" t="s">
        <v>3179</v>
      </c>
      <c r="G455" s="665" t="s">
        <v>3296</v>
      </c>
      <c r="H455" s="665" t="s">
        <v>1650</v>
      </c>
      <c r="I455" s="665" t="s">
        <v>3298</v>
      </c>
      <c r="J455" s="665" t="s">
        <v>1725</v>
      </c>
      <c r="K455" s="665" t="s">
        <v>3299</v>
      </c>
      <c r="L455" s="666">
        <v>1385.62</v>
      </c>
      <c r="M455" s="666">
        <v>4156.8599999999997</v>
      </c>
      <c r="N455" s="665">
        <v>3</v>
      </c>
      <c r="O455" s="748">
        <v>2</v>
      </c>
      <c r="P455" s="666">
        <v>2771.24</v>
      </c>
      <c r="Q455" s="681">
        <v>0.66666666666666663</v>
      </c>
      <c r="R455" s="665">
        <v>2</v>
      </c>
      <c r="S455" s="681">
        <v>0.66666666666666663</v>
      </c>
      <c r="T455" s="748">
        <v>1.5</v>
      </c>
      <c r="U455" s="704">
        <v>0.75</v>
      </c>
    </row>
    <row r="456" spans="1:21" ht="14.4" customHeight="1" x14ac:dyDescent="0.3">
      <c r="A456" s="664">
        <v>50</v>
      </c>
      <c r="B456" s="665" t="s">
        <v>549</v>
      </c>
      <c r="C456" s="665" t="s">
        <v>3182</v>
      </c>
      <c r="D456" s="746" t="s">
        <v>4862</v>
      </c>
      <c r="E456" s="747" t="s">
        <v>3195</v>
      </c>
      <c r="F456" s="665" t="s">
        <v>3179</v>
      </c>
      <c r="G456" s="665" t="s">
        <v>3296</v>
      </c>
      <c r="H456" s="665" t="s">
        <v>1650</v>
      </c>
      <c r="I456" s="665" t="s">
        <v>1945</v>
      </c>
      <c r="J456" s="665" t="s">
        <v>1691</v>
      </c>
      <c r="K456" s="665" t="s">
        <v>2929</v>
      </c>
      <c r="L456" s="666">
        <v>815.1</v>
      </c>
      <c r="M456" s="666">
        <v>815.1</v>
      </c>
      <c r="N456" s="665">
        <v>1</v>
      </c>
      <c r="O456" s="748">
        <v>0.5</v>
      </c>
      <c r="P456" s="666"/>
      <c r="Q456" s="681">
        <v>0</v>
      </c>
      <c r="R456" s="665"/>
      <c r="S456" s="681">
        <v>0</v>
      </c>
      <c r="T456" s="748"/>
      <c r="U456" s="704">
        <v>0</v>
      </c>
    </row>
    <row r="457" spans="1:21" ht="14.4" customHeight="1" x14ac:dyDescent="0.3">
      <c r="A457" s="664">
        <v>50</v>
      </c>
      <c r="B457" s="665" t="s">
        <v>549</v>
      </c>
      <c r="C457" s="665" t="s">
        <v>3182</v>
      </c>
      <c r="D457" s="746" t="s">
        <v>4862</v>
      </c>
      <c r="E457" s="747" t="s">
        <v>3195</v>
      </c>
      <c r="F457" s="665" t="s">
        <v>3179</v>
      </c>
      <c r="G457" s="665" t="s">
        <v>3356</v>
      </c>
      <c r="H457" s="665" t="s">
        <v>550</v>
      </c>
      <c r="I457" s="665" t="s">
        <v>3856</v>
      </c>
      <c r="J457" s="665" t="s">
        <v>1071</v>
      </c>
      <c r="K457" s="665" t="s">
        <v>3857</v>
      </c>
      <c r="L457" s="666">
        <v>0</v>
      </c>
      <c r="M457" s="666">
        <v>0</v>
      </c>
      <c r="N457" s="665">
        <v>1</v>
      </c>
      <c r="O457" s="748">
        <v>0.5</v>
      </c>
      <c r="P457" s="666"/>
      <c r="Q457" s="681"/>
      <c r="R457" s="665"/>
      <c r="S457" s="681">
        <v>0</v>
      </c>
      <c r="T457" s="748"/>
      <c r="U457" s="704">
        <v>0</v>
      </c>
    </row>
    <row r="458" spans="1:21" ht="14.4" customHeight="1" x14ac:dyDescent="0.3">
      <c r="A458" s="664">
        <v>50</v>
      </c>
      <c r="B458" s="665" t="s">
        <v>549</v>
      </c>
      <c r="C458" s="665" t="s">
        <v>3182</v>
      </c>
      <c r="D458" s="746" t="s">
        <v>4862</v>
      </c>
      <c r="E458" s="747" t="s">
        <v>3195</v>
      </c>
      <c r="F458" s="665" t="s">
        <v>3179</v>
      </c>
      <c r="G458" s="665" t="s">
        <v>3356</v>
      </c>
      <c r="H458" s="665" t="s">
        <v>550</v>
      </c>
      <c r="I458" s="665" t="s">
        <v>1070</v>
      </c>
      <c r="J458" s="665" t="s">
        <v>1071</v>
      </c>
      <c r="K458" s="665" t="s">
        <v>3342</v>
      </c>
      <c r="L458" s="666">
        <v>32.76</v>
      </c>
      <c r="M458" s="666">
        <v>131.04</v>
      </c>
      <c r="N458" s="665">
        <v>4</v>
      </c>
      <c r="O458" s="748">
        <v>2</v>
      </c>
      <c r="P458" s="666">
        <v>32.76</v>
      </c>
      <c r="Q458" s="681">
        <v>0.25</v>
      </c>
      <c r="R458" s="665">
        <v>1</v>
      </c>
      <c r="S458" s="681">
        <v>0.25</v>
      </c>
      <c r="T458" s="748">
        <v>0.5</v>
      </c>
      <c r="U458" s="704">
        <v>0.25</v>
      </c>
    </row>
    <row r="459" spans="1:21" ht="14.4" customHeight="1" x14ac:dyDescent="0.3">
      <c r="A459" s="664">
        <v>50</v>
      </c>
      <c r="B459" s="665" t="s">
        <v>549</v>
      </c>
      <c r="C459" s="665" t="s">
        <v>3182</v>
      </c>
      <c r="D459" s="746" t="s">
        <v>4862</v>
      </c>
      <c r="E459" s="747" t="s">
        <v>3195</v>
      </c>
      <c r="F459" s="665" t="s">
        <v>3179</v>
      </c>
      <c r="G459" s="665" t="s">
        <v>3301</v>
      </c>
      <c r="H459" s="665" t="s">
        <v>1650</v>
      </c>
      <c r="I459" s="665" t="s">
        <v>3858</v>
      </c>
      <c r="J459" s="665" t="s">
        <v>2960</v>
      </c>
      <c r="K459" s="665" t="s">
        <v>2969</v>
      </c>
      <c r="L459" s="666">
        <v>15.55</v>
      </c>
      <c r="M459" s="666">
        <v>15.55</v>
      </c>
      <c r="N459" s="665">
        <v>1</v>
      </c>
      <c r="O459" s="748">
        <v>0.5</v>
      </c>
      <c r="P459" s="666"/>
      <c r="Q459" s="681">
        <v>0</v>
      </c>
      <c r="R459" s="665"/>
      <c r="S459" s="681">
        <v>0</v>
      </c>
      <c r="T459" s="748"/>
      <c r="U459" s="704">
        <v>0</v>
      </c>
    </row>
    <row r="460" spans="1:21" ht="14.4" customHeight="1" x14ac:dyDescent="0.3">
      <c r="A460" s="664">
        <v>50</v>
      </c>
      <c r="B460" s="665" t="s">
        <v>549</v>
      </c>
      <c r="C460" s="665" t="s">
        <v>3182</v>
      </c>
      <c r="D460" s="746" t="s">
        <v>4862</v>
      </c>
      <c r="E460" s="747" t="s">
        <v>3195</v>
      </c>
      <c r="F460" s="665" t="s">
        <v>3179</v>
      </c>
      <c r="G460" s="665" t="s">
        <v>3301</v>
      </c>
      <c r="H460" s="665" t="s">
        <v>1650</v>
      </c>
      <c r="I460" s="665" t="s">
        <v>1845</v>
      </c>
      <c r="J460" s="665" t="s">
        <v>2960</v>
      </c>
      <c r="K460" s="665" t="s">
        <v>2961</v>
      </c>
      <c r="L460" s="666">
        <v>31.09</v>
      </c>
      <c r="M460" s="666">
        <v>31.09</v>
      </c>
      <c r="N460" s="665">
        <v>1</v>
      </c>
      <c r="O460" s="748">
        <v>0.5</v>
      </c>
      <c r="P460" s="666"/>
      <c r="Q460" s="681">
        <v>0</v>
      </c>
      <c r="R460" s="665"/>
      <c r="S460" s="681">
        <v>0</v>
      </c>
      <c r="T460" s="748"/>
      <c r="U460" s="704">
        <v>0</v>
      </c>
    </row>
    <row r="461" spans="1:21" ht="14.4" customHeight="1" x14ac:dyDescent="0.3">
      <c r="A461" s="664">
        <v>50</v>
      </c>
      <c r="B461" s="665" t="s">
        <v>549</v>
      </c>
      <c r="C461" s="665" t="s">
        <v>3182</v>
      </c>
      <c r="D461" s="746" t="s">
        <v>4862</v>
      </c>
      <c r="E461" s="747" t="s">
        <v>3195</v>
      </c>
      <c r="F461" s="665" t="s">
        <v>3179</v>
      </c>
      <c r="G461" s="665" t="s">
        <v>3304</v>
      </c>
      <c r="H461" s="665" t="s">
        <v>550</v>
      </c>
      <c r="I461" s="665" t="s">
        <v>3305</v>
      </c>
      <c r="J461" s="665" t="s">
        <v>3306</v>
      </c>
      <c r="K461" s="665" t="s">
        <v>3307</v>
      </c>
      <c r="L461" s="666">
        <v>146.84</v>
      </c>
      <c r="M461" s="666">
        <v>146.84</v>
      </c>
      <c r="N461" s="665">
        <v>1</v>
      </c>
      <c r="O461" s="748">
        <v>1</v>
      </c>
      <c r="P461" s="666"/>
      <c r="Q461" s="681">
        <v>0</v>
      </c>
      <c r="R461" s="665"/>
      <c r="S461" s="681">
        <v>0</v>
      </c>
      <c r="T461" s="748"/>
      <c r="U461" s="704">
        <v>0</v>
      </c>
    </row>
    <row r="462" spans="1:21" ht="14.4" customHeight="1" x14ac:dyDescent="0.3">
      <c r="A462" s="664">
        <v>50</v>
      </c>
      <c r="B462" s="665" t="s">
        <v>549</v>
      </c>
      <c r="C462" s="665" t="s">
        <v>3182</v>
      </c>
      <c r="D462" s="746" t="s">
        <v>4862</v>
      </c>
      <c r="E462" s="747" t="s">
        <v>3195</v>
      </c>
      <c r="F462" s="665" t="s">
        <v>3179</v>
      </c>
      <c r="G462" s="665" t="s">
        <v>3552</v>
      </c>
      <c r="H462" s="665" t="s">
        <v>550</v>
      </c>
      <c r="I462" s="665" t="s">
        <v>3553</v>
      </c>
      <c r="J462" s="665" t="s">
        <v>1605</v>
      </c>
      <c r="K462" s="665" t="s">
        <v>3554</v>
      </c>
      <c r="L462" s="666">
        <v>93.71</v>
      </c>
      <c r="M462" s="666">
        <v>187.42</v>
      </c>
      <c r="N462" s="665">
        <v>2</v>
      </c>
      <c r="O462" s="748">
        <v>1</v>
      </c>
      <c r="P462" s="666"/>
      <c r="Q462" s="681">
        <v>0</v>
      </c>
      <c r="R462" s="665"/>
      <c r="S462" s="681">
        <v>0</v>
      </c>
      <c r="T462" s="748"/>
      <c r="U462" s="704">
        <v>0</v>
      </c>
    </row>
    <row r="463" spans="1:21" ht="14.4" customHeight="1" x14ac:dyDescent="0.3">
      <c r="A463" s="664">
        <v>50</v>
      </c>
      <c r="B463" s="665" t="s">
        <v>549</v>
      </c>
      <c r="C463" s="665" t="s">
        <v>3182</v>
      </c>
      <c r="D463" s="746" t="s">
        <v>4862</v>
      </c>
      <c r="E463" s="747" t="s">
        <v>3195</v>
      </c>
      <c r="F463" s="665" t="s">
        <v>3179</v>
      </c>
      <c r="G463" s="665" t="s">
        <v>3552</v>
      </c>
      <c r="H463" s="665" t="s">
        <v>550</v>
      </c>
      <c r="I463" s="665" t="s">
        <v>3555</v>
      </c>
      <c r="J463" s="665" t="s">
        <v>3556</v>
      </c>
      <c r="K463" s="665" t="s">
        <v>3554</v>
      </c>
      <c r="L463" s="666">
        <v>57.64</v>
      </c>
      <c r="M463" s="666">
        <v>57.64</v>
      </c>
      <c r="N463" s="665">
        <v>1</v>
      </c>
      <c r="O463" s="748">
        <v>1</v>
      </c>
      <c r="P463" s="666"/>
      <c r="Q463" s="681">
        <v>0</v>
      </c>
      <c r="R463" s="665"/>
      <c r="S463" s="681">
        <v>0</v>
      </c>
      <c r="T463" s="748"/>
      <c r="U463" s="704">
        <v>0</v>
      </c>
    </row>
    <row r="464" spans="1:21" ht="14.4" customHeight="1" x14ac:dyDescent="0.3">
      <c r="A464" s="664">
        <v>50</v>
      </c>
      <c r="B464" s="665" t="s">
        <v>549</v>
      </c>
      <c r="C464" s="665" t="s">
        <v>3182</v>
      </c>
      <c r="D464" s="746" t="s">
        <v>4862</v>
      </c>
      <c r="E464" s="747" t="s">
        <v>3195</v>
      </c>
      <c r="F464" s="665" t="s">
        <v>3179</v>
      </c>
      <c r="G464" s="665" t="s">
        <v>3552</v>
      </c>
      <c r="H464" s="665" t="s">
        <v>550</v>
      </c>
      <c r="I464" s="665" t="s">
        <v>1639</v>
      </c>
      <c r="J464" s="665" t="s">
        <v>1605</v>
      </c>
      <c r="K464" s="665" t="s">
        <v>3554</v>
      </c>
      <c r="L464" s="666">
        <v>93.71</v>
      </c>
      <c r="M464" s="666">
        <v>187.42</v>
      </c>
      <c r="N464" s="665">
        <v>2</v>
      </c>
      <c r="O464" s="748">
        <v>1.5</v>
      </c>
      <c r="P464" s="666">
        <v>93.71</v>
      </c>
      <c r="Q464" s="681">
        <v>0.5</v>
      </c>
      <c r="R464" s="665">
        <v>1</v>
      </c>
      <c r="S464" s="681">
        <v>0.5</v>
      </c>
      <c r="T464" s="748">
        <v>0.5</v>
      </c>
      <c r="U464" s="704">
        <v>0.33333333333333331</v>
      </c>
    </row>
    <row r="465" spans="1:21" ht="14.4" customHeight="1" x14ac:dyDescent="0.3">
      <c r="A465" s="664">
        <v>50</v>
      </c>
      <c r="B465" s="665" t="s">
        <v>549</v>
      </c>
      <c r="C465" s="665" t="s">
        <v>3182</v>
      </c>
      <c r="D465" s="746" t="s">
        <v>4862</v>
      </c>
      <c r="E465" s="747" t="s">
        <v>3195</v>
      </c>
      <c r="F465" s="665" t="s">
        <v>3179</v>
      </c>
      <c r="G465" s="665" t="s">
        <v>3552</v>
      </c>
      <c r="H465" s="665" t="s">
        <v>550</v>
      </c>
      <c r="I465" s="665" t="s">
        <v>3859</v>
      </c>
      <c r="J465" s="665" t="s">
        <v>3860</v>
      </c>
      <c r="K465" s="665" t="s">
        <v>3861</v>
      </c>
      <c r="L465" s="666">
        <v>0</v>
      </c>
      <c r="M465" s="666">
        <v>0</v>
      </c>
      <c r="N465" s="665">
        <v>1</v>
      </c>
      <c r="O465" s="748">
        <v>0.5</v>
      </c>
      <c r="P465" s="666"/>
      <c r="Q465" s="681"/>
      <c r="R465" s="665"/>
      <c r="S465" s="681">
        <v>0</v>
      </c>
      <c r="T465" s="748"/>
      <c r="U465" s="704">
        <v>0</v>
      </c>
    </row>
    <row r="466" spans="1:21" ht="14.4" customHeight="1" x14ac:dyDescent="0.3">
      <c r="A466" s="664">
        <v>50</v>
      </c>
      <c r="B466" s="665" t="s">
        <v>549</v>
      </c>
      <c r="C466" s="665" t="s">
        <v>3182</v>
      </c>
      <c r="D466" s="746" t="s">
        <v>4862</v>
      </c>
      <c r="E466" s="747" t="s">
        <v>3195</v>
      </c>
      <c r="F466" s="665" t="s">
        <v>3179</v>
      </c>
      <c r="G466" s="665" t="s">
        <v>3308</v>
      </c>
      <c r="H466" s="665" t="s">
        <v>550</v>
      </c>
      <c r="I466" s="665" t="s">
        <v>3862</v>
      </c>
      <c r="J466" s="665" t="s">
        <v>3863</v>
      </c>
      <c r="K466" s="665" t="s">
        <v>3310</v>
      </c>
      <c r="L466" s="666">
        <v>57.64</v>
      </c>
      <c r="M466" s="666">
        <v>115.28</v>
      </c>
      <c r="N466" s="665">
        <v>2</v>
      </c>
      <c r="O466" s="748">
        <v>1</v>
      </c>
      <c r="P466" s="666">
        <v>57.64</v>
      </c>
      <c r="Q466" s="681">
        <v>0.5</v>
      </c>
      <c r="R466" s="665">
        <v>1</v>
      </c>
      <c r="S466" s="681">
        <v>0.5</v>
      </c>
      <c r="T466" s="748">
        <v>0.5</v>
      </c>
      <c r="U466" s="704">
        <v>0.5</v>
      </c>
    </row>
    <row r="467" spans="1:21" ht="14.4" customHeight="1" x14ac:dyDescent="0.3">
      <c r="A467" s="664">
        <v>50</v>
      </c>
      <c r="B467" s="665" t="s">
        <v>549</v>
      </c>
      <c r="C467" s="665" t="s">
        <v>3182</v>
      </c>
      <c r="D467" s="746" t="s">
        <v>4862</v>
      </c>
      <c r="E467" s="747" t="s">
        <v>3195</v>
      </c>
      <c r="F467" s="665" t="s">
        <v>3179</v>
      </c>
      <c r="G467" s="665" t="s">
        <v>3308</v>
      </c>
      <c r="H467" s="665" t="s">
        <v>550</v>
      </c>
      <c r="I467" s="665" t="s">
        <v>3864</v>
      </c>
      <c r="J467" s="665" t="s">
        <v>3863</v>
      </c>
      <c r="K467" s="665" t="s">
        <v>3562</v>
      </c>
      <c r="L467" s="666">
        <v>0</v>
      </c>
      <c r="M467" s="666">
        <v>0</v>
      </c>
      <c r="N467" s="665">
        <v>1</v>
      </c>
      <c r="O467" s="748">
        <v>0.5</v>
      </c>
      <c r="P467" s="666"/>
      <c r="Q467" s="681"/>
      <c r="R467" s="665"/>
      <c r="S467" s="681">
        <v>0</v>
      </c>
      <c r="T467" s="748"/>
      <c r="U467" s="704">
        <v>0</v>
      </c>
    </row>
    <row r="468" spans="1:21" ht="14.4" customHeight="1" x14ac:dyDescent="0.3">
      <c r="A468" s="664">
        <v>50</v>
      </c>
      <c r="B468" s="665" t="s">
        <v>549</v>
      </c>
      <c r="C468" s="665" t="s">
        <v>3182</v>
      </c>
      <c r="D468" s="746" t="s">
        <v>4862</v>
      </c>
      <c r="E468" s="747" t="s">
        <v>3195</v>
      </c>
      <c r="F468" s="665" t="s">
        <v>3179</v>
      </c>
      <c r="G468" s="665" t="s">
        <v>3308</v>
      </c>
      <c r="H468" s="665" t="s">
        <v>1650</v>
      </c>
      <c r="I468" s="665" t="s">
        <v>3558</v>
      </c>
      <c r="J468" s="665" t="s">
        <v>2897</v>
      </c>
      <c r="K468" s="665" t="s">
        <v>3559</v>
      </c>
      <c r="L468" s="666">
        <v>28.81</v>
      </c>
      <c r="M468" s="666">
        <v>403.34</v>
      </c>
      <c r="N468" s="665">
        <v>14</v>
      </c>
      <c r="O468" s="748">
        <v>7.5</v>
      </c>
      <c r="P468" s="666">
        <v>115.24</v>
      </c>
      <c r="Q468" s="681">
        <v>0.2857142857142857</v>
      </c>
      <c r="R468" s="665">
        <v>4</v>
      </c>
      <c r="S468" s="681">
        <v>0.2857142857142857</v>
      </c>
      <c r="T468" s="748">
        <v>1.5</v>
      </c>
      <c r="U468" s="704">
        <v>0.2</v>
      </c>
    </row>
    <row r="469" spans="1:21" ht="14.4" customHeight="1" x14ac:dyDescent="0.3">
      <c r="A469" s="664">
        <v>50</v>
      </c>
      <c r="B469" s="665" t="s">
        <v>549</v>
      </c>
      <c r="C469" s="665" t="s">
        <v>3182</v>
      </c>
      <c r="D469" s="746" t="s">
        <v>4862</v>
      </c>
      <c r="E469" s="747" t="s">
        <v>3195</v>
      </c>
      <c r="F469" s="665" t="s">
        <v>3179</v>
      </c>
      <c r="G469" s="665" t="s">
        <v>3308</v>
      </c>
      <c r="H469" s="665" t="s">
        <v>1650</v>
      </c>
      <c r="I469" s="665" t="s">
        <v>1705</v>
      </c>
      <c r="J469" s="665" t="s">
        <v>2897</v>
      </c>
      <c r="K469" s="665" t="s">
        <v>2899</v>
      </c>
      <c r="L469" s="666">
        <v>57.64</v>
      </c>
      <c r="M469" s="666">
        <v>57.64</v>
      </c>
      <c r="N469" s="665">
        <v>1</v>
      </c>
      <c r="O469" s="748">
        <v>0.5</v>
      </c>
      <c r="P469" s="666">
        <v>57.64</v>
      </c>
      <c r="Q469" s="681">
        <v>1</v>
      </c>
      <c r="R469" s="665">
        <v>1</v>
      </c>
      <c r="S469" s="681">
        <v>1</v>
      </c>
      <c r="T469" s="748">
        <v>0.5</v>
      </c>
      <c r="U469" s="704">
        <v>1</v>
      </c>
    </row>
    <row r="470" spans="1:21" ht="14.4" customHeight="1" x14ac:dyDescent="0.3">
      <c r="A470" s="664">
        <v>50</v>
      </c>
      <c r="B470" s="665" t="s">
        <v>549</v>
      </c>
      <c r="C470" s="665" t="s">
        <v>3182</v>
      </c>
      <c r="D470" s="746" t="s">
        <v>4862</v>
      </c>
      <c r="E470" s="747" t="s">
        <v>3195</v>
      </c>
      <c r="F470" s="665" t="s">
        <v>3179</v>
      </c>
      <c r="G470" s="665" t="s">
        <v>3308</v>
      </c>
      <c r="H470" s="665" t="s">
        <v>1650</v>
      </c>
      <c r="I470" s="665" t="s">
        <v>3309</v>
      </c>
      <c r="J470" s="665" t="s">
        <v>2897</v>
      </c>
      <c r="K470" s="665" t="s">
        <v>3310</v>
      </c>
      <c r="L470" s="666">
        <v>0</v>
      </c>
      <c r="M470" s="666">
        <v>0</v>
      </c>
      <c r="N470" s="665">
        <v>7</v>
      </c>
      <c r="O470" s="748">
        <v>3.5</v>
      </c>
      <c r="P470" s="666">
        <v>0</v>
      </c>
      <c r="Q470" s="681"/>
      <c r="R470" s="665">
        <v>3</v>
      </c>
      <c r="S470" s="681">
        <v>0.42857142857142855</v>
      </c>
      <c r="T470" s="748">
        <v>1.5</v>
      </c>
      <c r="U470" s="704">
        <v>0.42857142857142855</v>
      </c>
    </row>
    <row r="471" spans="1:21" ht="14.4" customHeight="1" x14ac:dyDescent="0.3">
      <c r="A471" s="664">
        <v>50</v>
      </c>
      <c r="B471" s="665" t="s">
        <v>549</v>
      </c>
      <c r="C471" s="665" t="s">
        <v>3182</v>
      </c>
      <c r="D471" s="746" t="s">
        <v>4862</v>
      </c>
      <c r="E471" s="747" t="s">
        <v>3195</v>
      </c>
      <c r="F471" s="665" t="s">
        <v>3179</v>
      </c>
      <c r="G471" s="665" t="s">
        <v>3308</v>
      </c>
      <c r="H471" s="665" t="s">
        <v>1650</v>
      </c>
      <c r="I471" s="665" t="s">
        <v>3865</v>
      </c>
      <c r="J471" s="665" t="s">
        <v>2897</v>
      </c>
      <c r="K471" s="665" t="s">
        <v>3866</v>
      </c>
      <c r="L471" s="666">
        <v>23.42</v>
      </c>
      <c r="M471" s="666">
        <v>163.94</v>
      </c>
      <c r="N471" s="665">
        <v>7</v>
      </c>
      <c r="O471" s="748">
        <v>3</v>
      </c>
      <c r="P471" s="666"/>
      <c r="Q471" s="681">
        <v>0</v>
      </c>
      <c r="R471" s="665"/>
      <c r="S471" s="681">
        <v>0</v>
      </c>
      <c r="T471" s="748"/>
      <c r="U471" s="704">
        <v>0</v>
      </c>
    </row>
    <row r="472" spans="1:21" ht="14.4" customHeight="1" x14ac:dyDescent="0.3">
      <c r="A472" s="664">
        <v>50</v>
      </c>
      <c r="B472" s="665" t="s">
        <v>549</v>
      </c>
      <c r="C472" s="665" t="s">
        <v>3182</v>
      </c>
      <c r="D472" s="746" t="s">
        <v>4862</v>
      </c>
      <c r="E472" s="747" t="s">
        <v>3195</v>
      </c>
      <c r="F472" s="665" t="s">
        <v>3179</v>
      </c>
      <c r="G472" s="665" t="s">
        <v>3308</v>
      </c>
      <c r="H472" s="665" t="s">
        <v>1650</v>
      </c>
      <c r="I472" s="665" t="s">
        <v>3867</v>
      </c>
      <c r="J472" s="665" t="s">
        <v>2897</v>
      </c>
      <c r="K472" s="665" t="s">
        <v>3868</v>
      </c>
      <c r="L472" s="666">
        <v>0</v>
      </c>
      <c r="M472" s="666">
        <v>0</v>
      </c>
      <c r="N472" s="665">
        <v>1</v>
      </c>
      <c r="O472" s="748">
        <v>0.5</v>
      </c>
      <c r="P472" s="666"/>
      <c r="Q472" s="681"/>
      <c r="R472" s="665"/>
      <c r="S472" s="681">
        <v>0</v>
      </c>
      <c r="T472" s="748"/>
      <c r="U472" s="704">
        <v>0</v>
      </c>
    </row>
    <row r="473" spans="1:21" ht="14.4" customHeight="1" x14ac:dyDescent="0.3">
      <c r="A473" s="664">
        <v>50</v>
      </c>
      <c r="B473" s="665" t="s">
        <v>549</v>
      </c>
      <c r="C473" s="665" t="s">
        <v>3182</v>
      </c>
      <c r="D473" s="746" t="s">
        <v>4862</v>
      </c>
      <c r="E473" s="747" t="s">
        <v>3195</v>
      </c>
      <c r="F473" s="665" t="s">
        <v>3179</v>
      </c>
      <c r="G473" s="665" t="s">
        <v>3308</v>
      </c>
      <c r="H473" s="665" t="s">
        <v>1650</v>
      </c>
      <c r="I473" s="665" t="s">
        <v>3869</v>
      </c>
      <c r="J473" s="665" t="s">
        <v>2897</v>
      </c>
      <c r="K473" s="665" t="s">
        <v>3870</v>
      </c>
      <c r="L473" s="666">
        <v>100.18</v>
      </c>
      <c r="M473" s="666">
        <v>100.18</v>
      </c>
      <c r="N473" s="665">
        <v>1</v>
      </c>
      <c r="O473" s="748">
        <v>0.5</v>
      </c>
      <c r="P473" s="666">
        <v>100.18</v>
      </c>
      <c r="Q473" s="681">
        <v>1</v>
      </c>
      <c r="R473" s="665">
        <v>1</v>
      </c>
      <c r="S473" s="681">
        <v>1</v>
      </c>
      <c r="T473" s="748">
        <v>0.5</v>
      </c>
      <c r="U473" s="704">
        <v>1</v>
      </c>
    </row>
    <row r="474" spans="1:21" ht="14.4" customHeight="1" x14ac:dyDescent="0.3">
      <c r="A474" s="664">
        <v>50</v>
      </c>
      <c r="B474" s="665" t="s">
        <v>549</v>
      </c>
      <c r="C474" s="665" t="s">
        <v>3182</v>
      </c>
      <c r="D474" s="746" t="s">
        <v>4862</v>
      </c>
      <c r="E474" s="747" t="s">
        <v>3195</v>
      </c>
      <c r="F474" s="665" t="s">
        <v>3179</v>
      </c>
      <c r="G474" s="665" t="s">
        <v>3308</v>
      </c>
      <c r="H474" s="665" t="s">
        <v>1650</v>
      </c>
      <c r="I474" s="665" t="s">
        <v>3357</v>
      </c>
      <c r="J474" s="665" t="s">
        <v>2897</v>
      </c>
      <c r="K474" s="665" t="s">
        <v>3358</v>
      </c>
      <c r="L474" s="666">
        <v>0</v>
      </c>
      <c r="M474" s="666">
        <v>0</v>
      </c>
      <c r="N474" s="665">
        <v>1</v>
      </c>
      <c r="O474" s="748">
        <v>0.5</v>
      </c>
      <c r="P474" s="666"/>
      <c r="Q474" s="681"/>
      <c r="R474" s="665"/>
      <c r="S474" s="681">
        <v>0</v>
      </c>
      <c r="T474" s="748"/>
      <c r="U474" s="704">
        <v>0</v>
      </c>
    </row>
    <row r="475" spans="1:21" ht="14.4" customHeight="1" x14ac:dyDescent="0.3">
      <c r="A475" s="664">
        <v>50</v>
      </c>
      <c r="B475" s="665" t="s">
        <v>549</v>
      </c>
      <c r="C475" s="665" t="s">
        <v>3182</v>
      </c>
      <c r="D475" s="746" t="s">
        <v>4862</v>
      </c>
      <c r="E475" s="747" t="s">
        <v>3195</v>
      </c>
      <c r="F475" s="665" t="s">
        <v>3179</v>
      </c>
      <c r="G475" s="665" t="s">
        <v>3242</v>
      </c>
      <c r="H475" s="665" t="s">
        <v>550</v>
      </c>
      <c r="I475" s="665" t="s">
        <v>3871</v>
      </c>
      <c r="J475" s="665" t="s">
        <v>1767</v>
      </c>
      <c r="K475" s="665" t="s">
        <v>3872</v>
      </c>
      <c r="L475" s="666">
        <v>0</v>
      </c>
      <c r="M475" s="666">
        <v>0</v>
      </c>
      <c r="N475" s="665">
        <v>2</v>
      </c>
      <c r="O475" s="748">
        <v>1</v>
      </c>
      <c r="P475" s="666">
        <v>0</v>
      </c>
      <c r="Q475" s="681"/>
      <c r="R475" s="665">
        <v>1</v>
      </c>
      <c r="S475" s="681">
        <v>0.5</v>
      </c>
      <c r="T475" s="748">
        <v>0.5</v>
      </c>
      <c r="U475" s="704">
        <v>0.5</v>
      </c>
    </row>
    <row r="476" spans="1:21" ht="14.4" customHeight="1" x14ac:dyDescent="0.3">
      <c r="A476" s="664">
        <v>50</v>
      </c>
      <c r="B476" s="665" t="s">
        <v>549</v>
      </c>
      <c r="C476" s="665" t="s">
        <v>3182</v>
      </c>
      <c r="D476" s="746" t="s">
        <v>4862</v>
      </c>
      <c r="E476" s="747" t="s">
        <v>3195</v>
      </c>
      <c r="F476" s="665" t="s">
        <v>3179</v>
      </c>
      <c r="G476" s="665" t="s">
        <v>3242</v>
      </c>
      <c r="H476" s="665" t="s">
        <v>1650</v>
      </c>
      <c r="I476" s="665" t="s">
        <v>3243</v>
      </c>
      <c r="J476" s="665" t="s">
        <v>1767</v>
      </c>
      <c r="K476" s="665" t="s">
        <v>2954</v>
      </c>
      <c r="L476" s="666">
        <v>48.27</v>
      </c>
      <c r="M476" s="666">
        <v>1110.2099999999998</v>
      </c>
      <c r="N476" s="665">
        <v>23</v>
      </c>
      <c r="O476" s="748">
        <v>12.5</v>
      </c>
      <c r="P476" s="666">
        <v>530.96999999999991</v>
      </c>
      <c r="Q476" s="681">
        <v>0.47826086956521741</v>
      </c>
      <c r="R476" s="665">
        <v>11</v>
      </c>
      <c r="S476" s="681">
        <v>0.47826086956521741</v>
      </c>
      <c r="T476" s="748">
        <v>5.25</v>
      </c>
      <c r="U476" s="704">
        <v>0.42</v>
      </c>
    </row>
    <row r="477" spans="1:21" ht="14.4" customHeight="1" x14ac:dyDescent="0.3">
      <c r="A477" s="664">
        <v>50</v>
      </c>
      <c r="B477" s="665" t="s">
        <v>549</v>
      </c>
      <c r="C477" s="665" t="s">
        <v>3182</v>
      </c>
      <c r="D477" s="746" t="s">
        <v>4862</v>
      </c>
      <c r="E477" s="747" t="s">
        <v>3195</v>
      </c>
      <c r="F477" s="665" t="s">
        <v>3179</v>
      </c>
      <c r="G477" s="665" t="s">
        <v>3242</v>
      </c>
      <c r="H477" s="665" t="s">
        <v>1650</v>
      </c>
      <c r="I477" s="665" t="s">
        <v>3563</v>
      </c>
      <c r="J477" s="665" t="s">
        <v>1855</v>
      </c>
      <c r="K477" s="665" t="s">
        <v>2955</v>
      </c>
      <c r="L477" s="666">
        <v>96.53</v>
      </c>
      <c r="M477" s="666">
        <v>193.06</v>
      </c>
      <c r="N477" s="665">
        <v>2</v>
      </c>
      <c r="O477" s="748">
        <v>1</v>
      </c>
      <c r="P477" s="666">
        <v>96.53</v>
      </c>
      <c r="Q477" s="681">
        <v>0.5</v>
      </c>
      <c r="R477" s="665">
        <v>1</v>
      </c>
      <c r="S477" s="681">
        <v>0.5</v>
      </c>
      <c r="T477" s="748">
        <v>0.5</v>
      </c>
      <c r="U477" s="704">
        <v>0.5</v>
      </c>
    </row>
    <row r="478" spans="1:21" ht="14.4" customHeight="1" x14ac:dyDescent="0.3">
      <c r="A478" s="664">
        <v>50</v>
      </c>
      <c r="B478" s="665" t="s">
        <v>549</v>
      </c>
      <c r="C478" s="665" t="s">
        <v>3182</v>
      </c>
      <c r="D478" s="746" t="s">
        <v>4862</v>
      </c>
      <c r="E478" s="747" t="s">
        <v>3195</v>
      </c>
      <c r="F478" s="665" t="s">
        <v>3179</v>
      </c>
      <c r="G478" s="665" t="s">
        <v>3242</v>
      </c>
      <c r="H478" s="665" t="s">
        <v>550</v>
      </c>
      <c r="I478" s="665" t="s">
        <v>3873</v>
      </c>
      <c r="J478" s="665" t="s">
        <v>3565</v>
      </c>
      <c r="K478" s="665" t="s">
        <v>3790</v>
      </c>
      <c r="L478" s="666">
        <v>0</v>
      </c>
      <c r="M478" s="666">
        <v>0</v>
      </c>
      <c r="N478" s="665">
        <v>1</v>
      </c>
      <c r="O478" s="748">
        <v>1</v>
      </c>
      <c r="P478" s="666"/>
      <c r="Q478" s="681"/>
      <c r="R478" s="665"/>
      <c r="S478" s="681">
        <v>0</v>
      </c>
      <c r="T478" s="748"/>
      <c r="U478" s="704">
        <v>0</v>
      </c>
    </row>
    <row r="479" spans="1:21" ht="14.4" customHeight="1" x14ac:dyDescent="0.3">
      <c r="A479" s="664">
        <v>50</v>
      </c>
      <c r="B479" s="665" t="s">
        <v>549</v>
      </c>
      <c r="C479" s="665" t="s">
        <v>3182</v>
      </c>
      <c r="D479" s="746" t="s">
        <v>4862</v>
      </c>
      <c r="E479" s="747" t="s">
        <v>3195</v>
      </c>
      <c r="F479" s="665" t="s">
        <v>3179</v>
      </c>
      <c r="G479" s="665" t="s">
        <v>3874</v>
      </c>
      <c r="H479" s="665" t="s">
        <v>1650</v>
      </c>
      <c r="I479" s="665" t="s">
        <v>1830</v>
      </c>
      <c r="J479" s="665" t="s">
        <v>2979</v>
      </c>
      <c r="K479" s="665" t="s">
        <v>2980</v>
      </c>
      <c r="L479" s="666">
        <v>117.46</v>
      </c>
      <c r="M479" s="666">
        <v>117.46</v>
      </c>
      <c r="N479" s="665">
        <v>1</v>
      </c>
      <c r="O479" s="748">
        <v>0.5</v>
      </c>
      <c r="P479" s="666"/>
      <c r="Q479" s="681">
        <v>0</v>
      </c>
      <c r="R479" s="665"/>
      <c r="S479" s="681">
        <v>0</v>
      </c>
      <c r="T479" s="748"/>
      <c r="U479" s="704">
        <v>0</v>
      </c>
    </row>
    <row r="480" spans="1:21" ht="14.4" customHeight="1" x14ac:dyDescent="0.3">
      <c r="A480" s="664">
        <v>50</v>
      </c>
      <c r="B480" s="665" t="s">
        <v>549</v>
      </c>
      <c r="C480" s="665" t="s">
        <v>3182</v>
      </c>
      <c r="D480" s="746" t="s">
        <v>4862</v>
      </c>
      <c r="E480" s="747" t="s">
        <v>3195</v>
      </c>
      <c r="F480" s="665" t="s">
        <v>3179</v>
      </c>
      <c r="G480" s="665" t="s">
        <v>3246</v>
      </c>
      <c r="H480" s="665" t="s">
        <v>1650</v>
      </c>
      <c r="I480" s="665" t="s">
        <v>1770</v>
      </c>
      <c r="J480" s="665" t="s">
        <v>2974</v>
      </c>
      <c r="K480" s="665" t="s">
        <v>2975</v>
      </c>
      <c r="L480" s="666">
        <v>87.41</v>
      </c>
      <c r="M480" s="666">
        <v>87.41</v>
      </c>
      <c r="N480" s="665">
        <v>1</v>
      </c>
      <c r="O480" s="748">
        <v>0.5</v>
      </c>
      <c r="P480" s="666">
        <v>87.41</v>
      </c>
      <c r="Q480" s="681">
        <v>1</v>
      </c>
      <c r="R480" s="665">
        <v>1</v>
      </c>
      <c r="S480" s="681">
        <v>1</v>
      </c>
      <c r="T480" s="748">
        <v>0.5</v>
      </c>
      <c r="U480" s="704">
        <v>1</v>
      </c>
    </row>
    <row r="481" spans="1:21" ht="14.4" customHeight="1" x14ac:dyDescent="0.3">
      <c r="A481" s="664">
        <v>50</v>
      </c>
      <c r="B481" s="665" t="s">
        <v>549</v>
      </c>
      <c r="C481" s="665" t="s">
        <v>3182</v>
      </c>
      <c r="D481" s="746" t="s">
        <v>4862</v>
      </c>
      <c r="E481" s="747" t="s">
        <v>3195</v>
      </c>
      <c r="F481" s="665" t="s">
        <v>3179</v>
      </c>
      <c r="G481" s="665" t="s">
        <v>3246</v>
      </c>
      <c r="H481" s="665" t="s">
        <v>1650</v>
      </c>
      <c r="I481" s="665" t="s">
        <v>1787</v>
      </c>
      <c r="J481" s="665" t="s">
        <v>2974</v>
      </c>
      <c r="K481" s="665" t="s">
        <v>2976</v>
      </c>
      <c r="L481" s="666">
        <v>174.81</v>
      </c>
      <c r="M481" s="666">
        <v>349.62</v>
      </c>
      <c r="N481" s="665">
        <v>2</v>
      </c>
      <c r="O481" s="748">
        <v>1</v>
      </c>
      <c r="P481" s="666"/>
      <c r="Q481" s="681">
        <v>0</v>
      </c>
      <c r="R481" s="665"/>
      <c r="S481" s="681">
        <v>0</v>
      </c>
      <c r="T481" s="748"/>
      <c r="U481" s="704">
        <v>0</v>
      </c>
    </row>
    <row r="482" spans="1:21" ht="14.4" customHeight="1" x14ac:dyDescent="0.3">
      <c r="A482" s="664">
        <v>50</v>
      </c>
      <c r="B482" s="665" t="s">
        <v>549</v>
      </c>
      <c r="C482" s="665" t="s">
        <v>3182</v>
      </c>
      <c r="D482" s="746" t="s">
        <v>4862</v>
      </c>
      <c r="E482" s="747" t="s">
        <v>3195</v>
      </c>
      <c r="F482" s="665" t="s">
        <v>3179</v>
      </c>
      <c r="G482" s="665" t="s">
        <v>3246</v>
      </c>
      <c r="H482" s="665" t="s">
        <v>550</v>
      </c>
      <c r="I482" s="665" t="s">
        <v>3875</v>
      </c>
      <c r="J482" s="665" t="s">
        <v>3876</v>
      </c>
      <c r="K482" s="665" t="s">
        <v>3877</v>
      </c>
      <c r="L482" s="666">
        <v>0</v>
      </c>
      <c r="M482" s="666">
        <v>0</v>
      </c>
      <c r="N482" s="665">
        <v>1</v>
      </c>
      <c r="O482" s="748">
        <v>0.5</v>
      </c>
      <c r="P482" s="666">
        <v>0</v>
      </c>
      <c r="Q482" s="681"/>
      <c r="R482" s="665">
        <v>1</v>
      </c>
      <c r="S482" s="681">
        <v>1</v>
      </c>
      <c r="T482" s="748">
        <v>0.5</v>
      </c>
      <c r="U482" s="704">
        <v>1</v>
      </c>
    </row>
    <row r="483" spans="1:21" ht="14.4" customHeight="1" x14ac:dyDescent="0.3">
      <c r="A483" s="664">
        <v>50</v>
      </c>
      <c r="B483" s="665" t="s">
        <v>549</v>
      </c>
      <c r="C483" s="665" t="s">
        <v>3182</v>
      </c>
      <c r="D483" s="746" t="s">
        <v>4862</v>
      </c>
      <c r="E483" s="747" t="s">
        <v>3195</v>
      </c>
      <c r="F483" s="665" t="s">
        <v>3179</v>
      </c>
      <c r="G483" s="665" t="s">
        <v>3311</v>
      </c>
      <c r="H483" s="665" t="s">
        <v>550</v>
      </c>
      <c r="I483" s="665" t="s">
        <v>1218</v>
      </c>
      <c r="J483" s="665" t="s">
        <v>3312</v>
      </c>
      <c r="K483" s="665" t="s">
        <v>3303</v>
      </c>
      <c r="L483" s="666">
        <v>99.11</v>
      </c>
      <c r="M483" s="666">
        <v>99.11</v>
      </c>
      <c r="N483" s="665">
        <v>1</v>
      </c>
      <c r="O483" s="748">
        <v>0.5</v>
      </c>
      <c r="P483" s="666"/>
      <c r="Q483" s="681">
        <v>0</v>
      </c>
      <c r="R483" s="665"/>
      <c r="S483" s="681">
        <v>0</v>
      </c>
      <c r="T483" s="748"/>
      <c r="U483" s="704">
        <v>0</v>
      </c>
    </row>
    <row r="484" spans="1:21" ht="14.4" customHeight="1" x14ac:dyDescent="0.3">
      <c r="A484" s="664">
        <v>50</v>
      </c>
      <c r="B484" s="665" t="s">
        <v>549</v>
      </c>
      <c r="C484" s="665" t="s">
        <v>3182</v>
      </c>
      <c r="D484" s="746" t="s">
        <v>4862</v>
      </c>
      <c r="E484" s="747" t="s">
        <v>3195</v>
      </c>
      <c r="F484" s="665" t="s">
        <v>3179</v>
      </c>
      <c r="G484" s="665" t="s">
        <v>3878</v>
      </c>
      <c r="H484" s="665" t="s">
        <v>550</v>
      </c>
      <c r="I484" s="665" t="s">
        <v>1567</v>
      </c>
      <c r="J484" s="665" t="s">
        <v>3879</v>
      </c>
      <c r="K484" s="665" t="s">
        <v>3868</v>
      </c>
      <c r="L484" s="666">
        <v>57.64</v>
      </c>
      <c r="M484" s="666">
        <v>57.64</v>
      </c>
      <c r="N484" s="665">
        <v>1</v>
      </c>
      <c r="O484" s="748">
        <v>0.5</v>
      </c>
      <c r="P484" s="666"/>
      <c r="Q484" s="681">
        <v>0</v>
      </c>
      <c r="R484" s="665"/>
      <c r="S484" s="681">
        <v>0</v>
      </c>
      <c r="T484" s="748"/>
      <c r="U484" s="704">
        <v>0</v>
      </c>
    </row>
    <row r="485" spans="1:21" ht="14.4" customHeight="1" x14ac:dyDescent="0.3">
      <c r="A485" s="664">
        <v>50</v>
      </c>
      <c r="B485" s="665" t="s">
        <v>549</v>
      </c>
      <c r="C485" s="665" t="s">
        <v>3182</v>
      </c>
      <c r="D485" s="746" t="s">
        <v>4862</v>
      </c>
      <c r="E485" s="747" t="s">
        <v>3195</v>
      </c>
      <c r="F485" s="665" t="s">
        <v>3179</v>
      </c>
      <c r="G485" s="665" t="s">
        <v>3878</v>
      </c>
      <c r="H485" s="665" t="s">
        <v>550</v>
      </c>
      <c r="I485" s="665" t="s">
        <v>3880</v>
      </c>
      <c r="J485" s="665" t="s">
        <v>3879</v>
      </c>
      <c r="K485" s="665" t="s">
        <v>3881</v>
      </c>
      <c r="L485" s="666">
        <v>0</v>
      </c>
      <c r="M485" s="666">
        <v>0</v>
      </c>
      <c r="N485" s="665">
        <v>1</v>
      </c>
      <c r="O485" s="748">
        <v>0.5</v>
      </c>
      <c r="P485" s="666"/>
      <c r="Q485" s="681"/>
      <c r="R485" s="665"/>
      <c r="S485" s="681">
        <v>0</v>
      </c>
      <c r="T485" s="748"/>
      <c r="U485" s="704">
        <v>0</v>
      </c>
    </row>
    <row r="486" spans="1:21" ht="14.4" customHeight="1" x14ac:dyDescent="0.3">
      <c r="A486" s="664">
        <v>50</v>
      </c>
      <c r="B486" s="665" t="s">
        <v>549</v>
      </c>
      <c r="C486" s="665" t="s">
        <v>3182</v>
      </c>
      <c r="D486" s="746" t="s">
        <v>4862</v>
      </c>
      <c r="E486" s="747" t="s">
        <v>3195</v>
      </c>
      <c r="F486" s="665" t="s">
        <v>3179</v>
      </c>
      <c r="G486" s="665" t="s">
        <v>3878</v>
      </c>
      <c r="H486" s="665" t="s">
        <v>550</v>
      </c>
      <c r="I486" s="665" t="s">
        <v>3882</v>
      </c>
      <c r="J486" s="665" t="s">
        <v>3879</v>
      </c>
      <c r="K486" s="665" t="s">
        <v>3883</v>
      </c>
      <c r="L486" s="666">
        <v>0</v>
      </c>
      <c r="M486" s="666">
        <v>0</v>
      </c>
      <c r="N486" s="665">
        <v>1</v>
      </c>
      <c r="O486" s="748">
        <v>0.5</v>
      </c>
      <c r="P486" s="666"/>
      <c r="Q486" s="681"/>
      <c r="R486" s="665"/>
      <c r="S486" s="681">
        <v>0</v>
      </c>
      <c r="T486" s="748"/>
      <c r="U486" s="704">
        <v>0</v>
      </c>
    </row>
    <row r="487" spans="1:21" ht="14.4" customHeight="1" x14ac:dyDescent="0.3">
      <c r="A487" s="664">
        <v>50</v>
      </c>
      <c r="B487" s="665" t="s">
        <v>549</v>
      </c>
      <c r="C487" s="665" t="s">
        <v>3182</v>
      </c>
      <c r="D487" s="746" t="s">
        <v>4862</v>
      </c>
      <c r="E487" s="747" t="s">
        <v>3195</v>
      </c>
      <c r="F487" s="665" t="s">
        <v>3179</v>
      </c>
      <c r="G487" s="665" t="s">
        <v>3247</v>
      </c>
      <c r="H487" s="665" t="s">
        <v>1650</v>
      </c>
      <c r="I487" s="665" t="s">
        <v>1677</v>
      </c>
      <c r="J487" s="665" t="s">
        <v>2968</v>
      </c>
      <c r="K487" s="665" t="s">
        <v>2969</v>
      </c>
      <c r="L487" s="666">
        <v>96.53</v>
      </c>
      <c r="M487" s="666">
        <v>96.53</v>
      </c>
      <c r="N487" s="665">
        <v>1</v>
      </c>
      <c r="O487" s="748">
        <v>0.5</v>
      </c>
      <c r="P487" s="666"/>
      <c r="Q487" s="681">
        <v>0</v>
      </c>
      <c r="R487" s="665"/>
      <c r="S487" s="681">
        <v>0</v>
      </c>
      <c r="T487" s="748"/>
      <c r="U487" s="704">
        <v>0</v>
      </c>
    </row>
    <row r="488" spans="1:21" ht="14.4" customHeight="1" x14ac:dyDescent="0.3">
      <c r="A488" s="664">
        <v>50</v>
      </c>
      <c r="B488" s="665" t="s">
        <v>549</v>
      </c>
      <c r="C488" s="665" t="s">
        <v>3182</v>
      </c>
      <c r="D488" s="746" t="s">
        <v>4862</v>
      </c>
      <c r="E488" s="747" t="s">
        <v>3195</v>
      </c>
      <c r="F488" s="665" t="s">
        <v>3179</v>
      </c>
      <c r="G488" s="665" t="s">
        <v>3247</v>
      </c>
      <c r="H488" s="665" t="s">
        <v>1650</v>
      </c>
      <c r="I488" s="665" t="s">
        <v>3313</v>
      </c>
      <c r="J488" s="665" t="s">
        <v>2968</v>
      </c>
      <c r="K488" s="665" t="s">
        <v>3314</v>
      </c>
      <c r="L488" s="666">
        <v>0</v>
      </c>
      <c r="M488" s="666">
        <v>0</v>
      </c>
      <c r="N488" s="665">
        <v>3</v>
      </c>
      <c r="O488" s="748">
        <v>1.5</v>
      </c>
      <c r="P488" s="666"/>
      <c r="Q488" s="681"/>
      <c r="R488" s="665"/>
      <c r="S488" s="681">
        <v>0</v>
      </c>
      <c r="T488" s="748"/>
      <c r="U488" s="704">
        <v>0</v>
      </c>
    </row>
    <row r="489" spans="1:21" ht="14.4" customHeight="1" x14ac:dyDescent="0.3">
      <c r="A489" s="664">
        <v>50</v>
      </c>
      <c r="B489" s="665" t="s">
        <v>549</v>
      </c>
      <c r="C489" s="665" t="s">
        <v>3182</v>
      </c>
      <c r="D489" s="746" t="s">
        <v>4862</v>
      </c>
      <c r="E489" s="747" t="s">
        <v>3195</v>
      </c>
      <c r="F489" s="665" t="s">
        <v>3179</v>
      </c>
      <c r="G489" s="665" t="s">
        <v>3247</v>
      </c>
      <c r="H489" s="665" t="s">
        <v>1650</v>
      </c>
      <c r="I489" s="665" t="s">
        <v>1654</v>
      </c>
      <c r="J489" s="665" t="s">
        <v>2968</v>
      </c>
      <c r="K489" s="665" t="s">
        <v>2971</v>
      </c>
      <c r="L489" s="666">
        <v>16.09</v>
      </c>
      <c r="M489" s="666">
        <v>80.45</v>
      </c>
      <c r="N489" s="665">
        <v>5</v>
      </c>
      <c r="O489" s="748">
        <v>2</v>
      </c>
      <c r="P489" s="666">
        <v>64.36</v>
      </c>
      <c r="Q489" s="681">
        <v>0.79999999999999993</v>
      </c>
      <c r="R489" s="665">
        <v>4</v>
      </c>
      <c r="S489" s="681">
        <v>0.8</v>
      </c>
      <c r="T489" s="748">
        <v>1.5</v>
      </c>
      <c r="U489" s="704">
        <v>0.75</v>
      </c>
    </row>
    <row r="490" spans="1:21" ht="14.4" customHeight="1" x14ac:dyDescent="0.3">
      <c r="A490" s="664">
        <v>50</v>
      </c>
      <c r="B490" s="665" t="s">
        <v>549</v>
      </c>
      <c r="C490" s="665" t="s">
        <v>3182</v>
      </c>
      <c r="D490" s="746" t="s">
        <v>4862</v>
      </c>
      <c r="E490" s="747" t="s">
        <v>3195</v>
      </c>
      <c r="F490" s="665" t="s">
        <v>3179</v>
      </c>
      <c r="G490" s="665" t="s">
        <v>3247</v>
      </c>
      <c r="H490" s="665" t="s">
        <v>1650</v>
      </c>
      <c r="I490" s="665" t="s">
        <v>3315</v>
      </c>
      <c r="J490" s="665" t="s">
        <v>2968</v>
      </c>
      <c r="K490" s="665" t="s">
        <v>3316</v>
      </c>
      <c r="L490" s="666">
        <v>0</v>
      </c>
      <c r="M490" s="666">
        <v>0</v>
      </c>
      <c r="N490" s="665">
        <v>3</v>
      </c>
      <c r="O490" s="748">
        <v>1.5</v>
      </c>
      <c r="P490" s="666">
        <v>0</v>
      </c>
      <c r="Q490" s="681"/>
      <c r="R490" s="665">
        <v>1</v>
      </c>
      <c r="S490" s="681">
        <v>0.33333333333333331</v>
      </c>
      <c r="T490" s="748">
        <v>0.5</v>
      </c>
      <c r="U490" s="704">
        <v>0.33333333333333331</v>
      </c>
    </row>
    <row r="491" spans="1:21" ht="14.4" customHeight="1" x14ac:dyDescent="0.3">
      <c r="A491" s="664">
        <v>50</v>
      </c>
      <c r="B491" s="665" t="s">
        <v>549</v>
      </c>
      <c r="C491" s="665" t="s">
        <v>3182</v>
      </c>
      <c r="D491" s="746" t="s">
        <v>4862</v>
      </c>
      <c r="E491" s="747" t="s">
        <v>3195</v>
      </c>
      <c r="F491" s="665" t="s">
        <v>3179</v>
      </c>
      <c r="G491" s="665" t="s">
        <v>3247</v>
      </c>
      <c r="H491" s="665" t="s">
        <v>1650</v>
      </c>
      <c r="I491" s="665" t="s">
        <v>1716</v>
      </c>
      <c r="J491" s="665" t="s">
        <v>2968</v>
      </c>
      <c r="K491" s="665" t="s">
        <v>2972</v>
      </c>
      <c r="L491" s="666">
        <v>48.27</v>
      </c>
      <c r="M491" s="666">
        <v>1061.9399999999998</v>
      </c>
      <c r="N491" s="665">
        <v>22</v>
      </c>
      <c r="O491" s="748">
        <v>10</v>
      </c>
      <c r="P491" s="666">
        <v>144.81</v>
      </c>
      <c r="Q491" s="681">
        <v>0.13636363636363638</v>
      </c>
      <c r="R491" s="665">
        <v>3</v>
      </c>
      <c r="S491" s="681">
        <v>0.13636363636363635</v>
      </c>
      <c r="T491" s="748">
        <v>1.25</v>
      </c>
      <c r="U491" s="704">
        <v>0.125</v>
      </c>
    </row>
    <row r="492" spans="1:21" ht="14.4" customHeight="1" x14ac:dyDescent="0.3">
      <c r="A492" s="664">
        <v>50</v>
      </c>
      <c r="B492" s="665" t="s">
        <v>549</v>
      </c>
      <c r="C492" s="665" t="s">
        <v>3182</v>
      </c>
      <c r="D492" s="746" t="s">
        <v>4862</v>
      </c>
      <c r="E492" s="747" t="s">
        <v>3195</v>
      </c>
      <c r="F492" s="665" t="s">
        <v>3179</v>
      </c>
      <c r="G492" s="665" t="s">
        <v>3247</v>
      </c>
      <c r="H492" s="665" t="s">
        <v>550</v>
      </c>
      <c r="I492" s="665" t="s">
        <v>3884</v>
      </c>
      <c r="J492" s="665" t="s">
        <v>2968</v>
      </c>
      <c r="K492" s="665" t="s">
        <v>3885</v>
      </c>
      <c r="L492" s="666">
        <v>0</v>
      </c>
      <c r="M492" s="666">
        <v>0</v>
      </c>
      <c r="N492" s="665">
        <v>1</v>
      </c>
      <c r="O492" s="748">
        <v>0.5</v>
      </c>
      <c r="P492" s="666">
        <v>0</v>
      </c>
      <c r="Q492" s="681"/>
      <c r="R492" s="665">
        <v>1</v>
      </c>
      <c r="S492" s="681">
        <v>1</v>
      </c>
      <c r="T492" s="748">
        <v>0.5</v>
      </c>
      <c r="U492" s="704">
        <v>1</v>
      </c>
    </row>
    <row r="493" spans="1:21" ht="14.4" customHeight="1" x14ac:dyDescent="0.3">
      <c r="A493" s="664">
        <v>50</v>
      </c>
      <c r="B493" s="665" t="s">
        <v>549</v>
      </c>
      <c r="C493" s="665" t="s">
        <v>3182</v>
      </c>
      <c r="D493" s="746" t="s">
        <v>4862</v>
      </c>
      <c r="E493" s="747" t="s">
        <v>3195</v>
      </c>
      <c r="F493" s="665" t="s">
        <v>3179</v>
      </c>
      <c r="G493" s="665" t="s">
        <v>3247</v>
      </c>
      <c r="H493" s="665" t="s">
        <v>550</v>
      </c>
      <c r="I493" s="665" t="s">
        <v>3886</v>
      </c>
      <c r="J493" s="665" t="s">
        <v>3887</v>
      </c>
      <c r="K493" s="665" t="s">
        <v>3314</v>
      </c>
      <c r="L493" s="666">
        <v>15.61</v>
      </c>
      <c r="M493" s="666">
        <v>31.22</v>
      </c>
      <c r="N493" s="665">
        <v>2</v>
      </c>
      <c r="O493" s="748">
        <v>1</v>
      </c>
      <c r="P493" s="666"/>
      <c r="Q493" s="681">
        <v>0</v>
      </c>
      <c r="R493" s="665"/>
      <c r="S493" s="681">
        <v>0</v>
      </c>
      <c r="T493" s="748"/>
      <c r="U493" s="704">
        <v>0</v>
      </c>
    </row>
    <row r="494" spans="1:21" ht="14.4" customHeight="1" x14ac:dyDescent="0.3">
      <c r="A494" s="664">
        <v>50</v>
      </c>
      <c r="B494" s="665" t="s">
        <v>549</v>
      </c>
      <c r="C494" s="665" t="s">
        <v>3182</v>
      </c>
      <c r="D494" s="746" t="s">
        <v>4862</v>
      </c>
      <c r="E494" s="747" t="s">
        <v>3195</v>
      </c>
      <c r="F494" s="665" t="s">
        <v>3179</v>
      </c>
      <c r="G494" s="665" t="s">
        <v>3888</v>
      </c>
      <c r="H494" s="665" t="s">
        <v>550</v>
      </c>
      <c r="I494" s="665" t="s">
        <v>3889</v>
      </c>
      <c r="J494" s="665" t="s">
        <v>3890</v>
      </c>
      <c r="K494" s="665" t="s">
        <v>3891</v>
      </c>
      <c r="L494" s="666">
        <v>0</v>
      </c>
      <c r="M494" s="666">
        <v>0</v>
      </c>
      <c r="N494" s="665">
        <v>1</v>
      </c>
      <c r="O494" s="748">
        <v>0.5</v>
      </c>
      <c r="P494" s="666">
        <v>0</v>
      </c>
      <c r="Q494" s="681"/>
      <c r="R494" s="665">
        <v>1</v>
      </c>
      <c r="S494" s="681">
        <v>1</v>
      </c>
      <c r="T494" s="748">
        <v>0.5</v>
      </c>
      <c r="U494" s="704">
        <v>1</v>
      </c>
    </row>
    <row r="495" spans="1:21" ht="14.4" customHeight="1" x14ac:dyDescent="0.3">
      <c r="A495" s="664">
        <v>50</v>
      </c>
      <c r="B495" s="665" t="s">
        <v>549</v>
      </c>
      <c r="C495" s="665" t="s">
        <v>3182</v>
      </c>
      <c r="D495" s="746" t="s">
        <v>4862</v>
      </c>
      <c r="E495" s="747" t="s">
        <v>3195</v>
      </c>
      <c r="F495" s="665" t="s">
        <v>3179</v>
      </c>
      <c r="G495" s="665" t="s">
        <v>3892</v>
      </c>
      <c r="H495" s="665" t="s">
        <v>550</v>
      </c>
      <c r="I495" s="665" t="s">
        <v>834</v>
      </c>
      <c r="J495" s="665" t="s">
        <v>835</v>
      </c>
      <c r="K495" s="665" t="s">
        <v>3893</v>
      </c>
      <c r="L495" s="666">
        <v>117.46</v>
      </c>
      <c r="M495" s="666">
        <v>352.38</v>
      </c>
      <c r="N495" s="665">
        <v>3</v>
      </c>
      <c r="O495" s="748">
        <v>1.5</v>
      </c>
      <c r="P495" s="666"/>
      <c r="Q495" s="681">
        <v>0</v>
      </c>
      <c r="R495" s="665"/>
      <c r="S495" s="681">
        <v>0</v>
      </c>
      <c r="T495" s="748"/>
      <c r="U495" s="704">
        <v>0</v>
      </c>
    </row>
    <row r="496" spans="1:21" ht="14.4" customHeight="1" x14ac:dyDescent="0.3">
      <c r="A496" s="664">
        <v>50</v>
      </c>
      <c r="B496" s="665" t="s">
        <v>549</v>
      </c>
      <c r="C496" s="665" t="s">
        <v>3182</v>
      </c>
      <c r="D496" s="746" t="s">
        <v>4862</v>
      </c>
      <c r="E496" s="747" t="s">
        <v>3195</v>
      </c>
      <c r="F496" s="665" t="s">
        <v>3179</v>
      </c>
      <c r="G496" s="665" t="s">
        <v>3894</v>
      </c>
      <c r="H496" s="665" t="s">
        <v>550</v>
      </c>
      <c r="I496" s="665" t="s">
        <v>3895</v>
      </c>
      <c r="J496" s="665" t="s">
        <v>3896</v>
      </c>
      <c r="K496" s="665" t="s">
        <v>3897</v>
      </c>
      <c r="L496" s="666">
        <v>1258.1199999999999</v>
      </c>
      <c r="M496" s="666">
        <v>1258.1199999999999</v>
      </c>
      <c r="N496" s="665">
        <v>1</v>
      </c>
      <c r="O496" s="748">
        <v>0.5</v>
      </c>
      <c r="P496" s="666">
        <v>1258.1199999999999</v>
      </c>
      <c r="Q496" s="681">
        <v>1</v>
      </c>
      <c r="R496" s="665">
        <v>1</v>
      </c>
      <c r="S496" s="681">
        <v>1</v>
      </c>
      <c r="T496" s="748">
        <v>0.5</v>
      </c>
      <c r="U496" s="704">
        <v>1</v>
      </c>
    </row>
    <row r="497" spans="1:21" ht="14.4" customHeight="1" x14ac:dyDescent="0.3">
      <c r="A497" s="664">
        <v>50</v>
      </c>
      <c r="B497" s="665" t="s">
        <v>549</v>
      </c>
      <c r="C497" s="665" t="s">
        <v>3182</v>
      </c>
      <c r="D497" s="746" t="s">
        <v>4862</v>
      </c>
      <c r="E497" s="747" t="s">
        <v>3195</v>
      </c>
      <c r="F497" s="665" t="s">
        <v>3179</v>
      </c>
      <c r="G497" s="665" t="s">
        <v>3572</v>
      </c>
      <c r="H497" s="665" t="s">
        <v>1650</v>
      </c>
      <c r="I497" s="665" t="s">
        <v>1780</v>
      </c>
      <c r="J497" s="665" t="s">
        <v>2997</v>
      </c>
      <c r="K497" s="665" t="s">
        <v>2992</v>
      </c>
      <c r="L497" s="666">
        <v>181.13</v>
      </c>
      <c r="M497" s="666">
        <v>362.26</v>
      </c>
      <c r="N497" s="665">
        <v>2</v>
      </c>
      <c r="O497" s="748">
        <v>1</v>
      </c>
      <c r="P497" s="666">
        <v>181.13</v>
      </c>
      <c r="Q497" s="681">
        <v>0.5</v>
      </c>
      <c r="R497" s="665">
        <v>1</v>
      </c>
      <c r="S497" s="681">
        <v>0.5</v>
      </c>
      <c r="T497" s="748">
        <v>0.5</v>
      </c>
      <c r="U497" s="704">
        <v>0.5</v>
      </c>
    </row>
    <row r="498" spans="1:21" ht="14.4" customHeight="1" x14ac:dyDescent="0.3">
      <c r="A498" s="664">
        <v>50</v>
      </c>
      <c r="B498" s="665" t="s">
        <v>549</v>
      </c>
      <c r="C498" s="665" t="s">
        <v>3182</v>
      </c>
      <c r="D498" s="746" t="s">
        <v>4862</v>
      </c>
      <c r="E498" s="747" t="s">
        <v>3195</v>
      </c>
      <c r="F498" s="665" t="s">
        <v>3179</v>
      </c>
      <c r="G498" s="665" t="s">
        <v>3572</v>
      </c>
      <c r="H498" s="665" t="s">
        <v>1650</v>
      </c>
      <c r="I498" s="665" t="s">
        <v>3573</v>
      </c>
      <c r="J498" s="665" t="s">
        <v>2997</v>
      </c>
      <c r="K498" s="665" t="s">
        <v>2994</v>
      </c>
      <c r="L498" s="666">
        <v>278.64</v>
      </c>
      <c r="M498" s="666">
        <v>1671.8399999999997</v>
      </c>
      <c r="N498" s="665">
        <v>6</v>
      </c>
      <c r="O498" s="748">
        <v>2.5</v>
      </c>
      <c r="P498" s="666">
        <v>278.64</v>
      </c>
      <c r="Q498" s="681">
        <v>0.16666666666666669</v>
      </c>
      <c r="R498" s="665">
        <v>1</v>
      </c>
      <c r="S498" s="681">
        <v>0.16666666666666666</v>
      </c>
      <c r="T498" s="748">
        <v>0.5</v>
      </c>
      <c r="U498" s="704">
        <v>0.2</v>
      </c>
    </row>
    <row r="499" spans="1:21" ht="14.4" customHeight="1" x14ac:dyDescent="0.3">
      <c r="A499" s="664">
        <v>50</v>
      </c>
      <c r="B499" s="665" t="s">
        <v>549</v>
      </c>
      <c r="C499" s="665" t="s">
        <v>3182</v>
      </c>
      <c r="D499" s="746" t="s">
        <v>4862</v>
      </c>
      <c r="E499" s="747" t="s">
        <v>3195</v>
      </c>
      <c r="F499" s="665" t="s">
        <v>3179</v>
      </c>
      <c r="G499" s="665" t="s">
        <v>3248</v>
      </c>
      <c r="H499" s="665" t="s">
        <v>550</v>
      </c>
      <c r="I499" s="665" t="s">
        <v>930</v>
      </c>
      <c r="J499" s="665" t="s">
        <v>931</v>
      </c>
      <c r="K499" s="665" t="s">
        <v>3249</v>
      </c>
      <c r="L499" s="666">
        <v>90.53</v>
      </c>
      <c r="M499" s="666">
        <v>1267.4199999999998</v>
      </c>
      <c r="N499" s="665">
        <v>14</v>
      </c>
      <c r="O499" s="748">
        <v>7.5</v>
      </c>
      <c r="P499" s="666">
        <v>181.06</v>
      </c>
      <c r="Q499" s="681">
        <v>0.14285714285714288</v>
      </c>
      <c r="R499" s="665">
        <v>2</v>
      </c>
      <c r="S499" s="681">
        <v>0.14285714285714285</v>
      </c>
      <c r="T499" s="748">
        <v>1.5</v>
      </c>
      <c r="U499" s="704">
        <v>0.2</v>
      </c>
    </row>
    <row r="500" spans="1:21" ht="14.4" customHeight="1" x14ac:dyDescent="0.3">
      <c r="A500" s="664">
        <v>50</v>
      </c>
      <c r="B500" s="665" t="s">
        <v>549</v>
      </c>
      <c r="C500" s="665" t="s">
        <v>3182</v>
      </c>
      <c r="D500" s="746" t="s">
        <v>4862</v>
      </c>
      <c r="E500" s="747" t="s">
        <v>3195</v>
      </c>
      <c r="F500" s="665" t="s">
        <v>3179</v>
      </c>
      <c r="G500" s="665" t="s">
        <v>3248</v>
      </c>
      <c r="H500" s="665" t="s">
        <v>550</v>
      </c>
      <c r="I500" s="665" t="s">
        <v>3898</v>
      </c>
      <c r="J500" s="665" t="s">
        <v>931</v>
      </c>
      <c r="K500" s="665" t="s">
        <v>3249</v>
      </c>
      <c r="L500" s="666">
        <v>90.53</v>
      </c>
      <c r="M500" s="666">
        <v>90.53</v>
      </c>
      <c r="N500" s="665">
        <v>1</v>
      </c>
      <c r="O500" s="748">
        <v>0.5</v>
      </c>
      <c r="P500" s="666">
        <v>90.53</v>
      </c>
      <c r="Q500" s="681">
        <v>1</v>
      </c>
      <c r="R500" s="665">
        <v>1</v>
      </c>
      <c r="S500" s="681">
        <v>1</v>
      </c>
      <c r="T500" s="748">
        <v>0.5</v>
      </c>
      <c r="U500" s="704">
        <v>1</v>
      </c>
    </row>
    <row r="501" spans="1:21" ht="14.4" customHeight="1" x14ac:dyDescent="0.3">
      <c r="A501" s="664">
        <v>50</v>
      </c>
      <c r="B501" s="665" t="s">
        <v>549</v>
      </c>
      <c r="C501" s="665" t="s">
        <v>3182</v>
      </c>
      <c r="D501" s="746" t="s">
        <v>4862</v>
      </c>
      <c r="E501" s="747" t="s">
        <v>3195</v>
      </c>
      <c r="F501" s="665" t="s">
        <v>3179</v>
      </c>
      <c r="G501" s="665" t="s">
        <v>3899</v>
      </c>
      <c r="H501" s="665" t="s">
        <v>550</v>
      </c>
      <c r="I501" s="665" t="s">
        <v>3900</v>
      </c>
      <c r="J501" s="665" t="s">
        <v>3901</v>
      </c>
      <c r="K501" s="665" t="s">
        <v>3902</v>
      </c>
      <c r="L501" s="666">
        <v>1062.21</v>
      </c>
      <c r="M501" s="666">
        <v>1062.21</v>
      </c>
      <c r="N501" s="665">
        <v>1</v>
      </c>
      <c r="O501" s="748">
        <v>0.5</v>
      </c>
      <c r="P501" s="666">
        <v>1062.21</v>
      </c>
      <c r="Q501" s="681">
        <v>1</v>
      </c>
      <c r="R501" s="665">
        <v>1</v>
      </c>
      <c r="S501" s="681">
        <v>1</v>
      </c>
      <c r="T501" s="748">
        <v>0.5</v>
      </c>
      <c r="U501" s="704">
        <v>1</v>
      </c>
    </row>
    <row r="502" spans="1:21" ht="14.4" customHeight="1" x14ac:dyDescent="0.3">
      <c r="A502" s="664">
        <v>50</v>
      </c>
      <c r="B502" s="665" t="s">
        <v>549</v>
      </c>
      <c r="C502" s="665" t="s">
        <v>3182</v>
      </c>
      <c r="D502" s="746" t="s">
        <v>4862</v>
      </c>
      <c r="E502" s="747" t="s">
        <v>3195</v>
      </c>
      <c r="F502" s="665" t="s">
        <v>3179</v>
      </c>
      <c r="G502" s="665" t="s">
        <v>3899</v>
      </c>
      <c r="H502" s="665" t="s">
        <v>550</v>
      </c>
      <c r="I502" s="665" t="s">
        <v>3903</v>
      </c>
      <c r="J502" s="665" t="s">
        <v>3901</v>
      </c>
      <c r="K502" s="665" t="s">
        <v>3904</v>
      </c>
      <c r="L502" s="666">
        <v>0</v>
      </c>
      <c r="M502" s="666">
        <v>0</v>
      </c>
      <c r="N502" s="665">
        <v>1</v>
      </c>
      <c r="O502" s="748">
        <v>0.5</v>
      </c>
      <c r="P502" s="666"/>
      <c r="Q502" s="681"/>
      <c r="R502" s="665"/>
      <c r="S502" s="681">
        <v>0</v>
      </c>
      <c r="T502" s="748"/>
      <c r="U502" s="704">
        <v>0</v>
      </c>
    </row>
    <row r="503" spans="1:21" ht="14.4" customHeight="1" x14ac:dyDescent="0.3">
      <c r="A503" s="664">
        <v>50</v>
      </c>
      <c r="B503" s="665" t="s">
        <v>549</v>
      </c>
      <c r="C503" s="665" t="s">
        <v>3182</v>
      </c>
      <c r="D503" s="746" t="s">
        <v>4862</v>
      </c>
      <c r="E503" s="747" t="s">
        <v>3195</v>
      </c>
      <c r="F503" s="665" t="s">
        <v>3179</v>
      </c>
      <c r="G503" s="665" t="s">
        <v>3250</v>
      </c>
      <c r="H503" s="665" t="s">
        <v>550</v>
      </c>
      <c r="I503" s="665" t="s">
        <v>720</v>
      </c>
      <c r="J503" s="665" t="s">
        <v>721</v>
      </c>
      <c r="K503" s="665" t="s">
        <v>3251</v>
      </c>
      <c r="L503" s="666">
        <v>42.08</v>
      </c>
      <c r="M503" s="666">
        <v>799.51999999999987</v>
      </c>
      <c r="N503" s="665">
        <v>19</v>
      </c>
      <c r="O503" s="748">
        <v>9</v>
      </c>
      <c r="P503" s="666">
        <v>210.39999999999998</v>
      </c>
      <c r="Q503" s="681">
        <v>0.26315789473684215</v>
      </c>
      <c r="R503" s="665">
        <v>5</v>
      </c>
      <c r="S503" s="681">
        <v>0.26315789473684209</v>
      </c>
      <c r="T503" s="748">
        <v>2</v>
      </c>
      <c r="U503" s="704">
        <v>0.22222222222222221</v>
      </c>
    </row>
    <row r="504" spans="1:21" ht="14.4" customHeight="1" x14ac:dyDescent="0.3">
      <c r="A504" s="664">
        <v>50</v>
      </c>
      <c r="B504" s="665" t="s">
        <v>549</v>
      </c>
      <c r="C504" s="665" t="s">
        <v>3182</v>
      </c>
      <c r="D504" s="746" t="s">
        <v>4862</v>
      </c>
      <c r="E504" s="747" t="s">
        <v>3195</v>
      </c>
      <c r="F504" s="665" t="s">
        <v>3179</v>
      </c>
      <c r="G504" s="665" t="s">
        <v>3252</v>
      </c>
      <c r="H504" s="665" t="s">
        <v>550</v>
      </c>
      <c r="I504" s="665" t="s">
        <v>2023</v>
      </c>
      <c r="J504" s="665" t="s">
        <v>2024</v>
      </c>
      <c r="K504" s="665" t="s">
        <v>3253</v>
      </c>
      <c r="L504" s="666">
        <v>42.54</v>
      </c>
      <c r="M504" s="666">
        <v>42.54</v>
      </c>
      <c r="N504" s="665">
        <v>1</v>
      </c>
      <c r="O504" s="748">
        <v>1</v>
      </c>
      <c r="P504" s="666"/>
      <c r="Q504" s="681">
        <v>0</v>
      </c>
      <c r="R504" s="665"/>
      <c r="S504" s="681">
        <v>0</v>
      </c>
      <c r="T504" s="748"/>
      <c r="U504" s="704">
        <v>0</v>
      </c>
    </row>
    <row r="505" spans="1:21" ht="14.4" customHeight="1" x14ac:dyDescent="0.3">
      <c r="A505" s="664">
        <v>50</v>
      </c>
      <c r="B505" s="665" t="s">
        <v>549</v>
      </c>
      <c r="C505" s="665" t="s">
        <v>3182</v>
      </c>
      <c r="D505" s="746" t="s">
        <v>4862</v>
      </c>
      <c r="E505" s="747" t="s">
        <v>3195</v>
      </c>
      <c r="F505" s="665" t="s">
        <v>3179</v>
      </c>
      <c r="G505" s="665" t="s">
        <v>3252</v>
      </c>
      <c r="H505" s="665" t="s">
        <v>550</v>
      </c>
      <c r="I505" s="665" t="s">
        <v>1583</v>
      </c>
      <c r="J505" s="665" t="s">
        <v>1584</v>
      </c>
      <c r="K505" s="665" t="s">
        <v>3905</v>
      </c>
      <c r="L505" s="666">
        <v>31.42</v>
      </c>
      <c r="M505" s="666">
        <v>31.42</v>
      </c>
      <c r="N505" s="665">
        <v>1</v>
      </c>
      <c r="O505" s="748">
        <v>1</v>
      </c>
      <c r="P505" s="666"/>
      <c r="Q505" s="681">
        <v>0</v>
      </c>
      <c r="R505" s="665"/>
      <c r="S505" s="681">
        <v>0</v>
      </c>
      <c r="T505" s="748"/>
      <c r="U505" s="704">
        <v>0</v>
      </c>
    </row>
    <row r="506" spans="1:21" ht="14.4" customHeight="1" x14ac:dyDescent="0.3">
      <c r="A506" s="664">
        <v>50</v>
      </c>
      <c r="B506" s="665" t="s">
        <v>549</v>
      </c>
      <c r="C506" s="665" t="s">
        <v>3182</v>
      </c>
      <c r="D506" s="746" t="s">
        <v>4862</v>
      </c>
      <c r="E506" s="747" t="s">
        <v>3195</v>
      </c>
      <c r="F506" s="665" t="s">
        <v>3179</v>
      </c>
      <c r="G506" s="665" t="s">
        <v>3320</v>
      </c>
      <c r="H506" s="665" t="s">
        <v>550</v>
      </c>
      <c r="I506" s="665" t="s">
        <v>2031</v>
      </c>
      <c r="J506" s="665" t="s">
        <v>2028</v>
      </c>
      <c r="K506" s="665" t="s">
        <v>3321</v>
      </c>
      <c r="L506" s="666">
        <v>186.27</v>
      </c>
      <c r="M506" s="666">
        <v>372.54</v>
      </c>
      <c r="N506" s="665">
        <v>2</v>
      </c>
      <c r="O506" s="748">
        <v>1</v>
      </c>
      <c r="P506" s="666"/>
      <c r="Q506" s="681">
        <v>0</v>
      </c>
      <c r="R506" s="665"/>
      <c r="S506" s="681">
        <v>0</v>
      </c>
      <c r="T506" s="748"/>
      <c r="U506" s="704">
        <v>0</v>
      </c>
    </row>
    <row r="507" spans="1:21" ht="14.4" customHeight="1" x14ac:dyDescent="0.3">
      <c r="A507" s="664">
        <v>50</v>
      </c>
      <c r="B507" s="665" t="s">
        <v>549</v>
      </c>
      <c r="C507" s="665" t="s">
        <v>3182</v>
      </c>
      <c r="D507" s="746" t="s">
        <v>4862</v>
      </c>
      <c r="E507" s="747" t="s">
        <v>3195</v>
      </c>
      <c r="F507" s="665" t="s">
        <v>3179</v>
      </c>
      <c r="G507" s="665" t="s">
        <v>3322</v>
      </c>
      <c r="H507" s="665" t="s">
        <v>1650</v>
      </c>
      <c r="I507" s="665" t="s">
        <v>1669</v>
      </c>
      <c r="J507" s="665" t="s">
        <v>1670</v>
      </c>
      <c r="K507" s="665" t="s">
        <v>3004</v>
      </c>
      <c r="L507" s="666">
        <v>131.54</v>
      </c>
      <c r="M507" s="666">
        <v>263.08</v>
      </c>
      <c r="N507" s="665">
        <v>2</v>
      </c>
      <c r="O507" s="748">
        <v>1</v>
      </c>
      <c r="P507" s="666">
        <v>131.54</v>
      </c>
      <c r="Q507" s="681">
        <v>0.5</v>
      </c>
      <c r="R507" s="665">
        <v>1</v>
      </c>
      <c r="S507" s="681">
        <v>0.5</v>
      </c>
      <c r="T507" s="748">
        <v>0.5</v>
      </c>
      <c r="U507" s="704">
        <v>0.5</v>
      </c>
    </row>
    <row r="508" spans="1:21" ht="14.4" customHeight="1" x14ac:dyDescent="0.3">
      <c r="A508" s="664">
        <v>50</v>
      </c>
      <c r="B508" s="665" t="s">
        <v>549</v>
      </c>
      <c r="C508" s="665" t="s">
        <v>3182</v>
      </c>
      <c r="D508" s="746" t="s">
        <v>4862</v>
      </c>
      <c r="E508" s="747" t="s">
        <v>3195</v>
      </c>
      <c r="F508" s="665" t="s">
        <v>3179</v>
      </c>
      <c r="G508" s="665" t="s">
        <v>3322</v>
      </c>
      <c r="H508" s="665" t="s">
        <v>550</v>
      </c>
      <c r="I508" s="665" t="s">
        <v>3323</v>
      </c>
      <c r="J508" s="665" t="s">
        <v>3324</v>
      </c>
      <c r="K508" s="665" t="s">
        <v>3325</v>
      </c>
      <c r="L508" s="666">
        <v>131.54</v>
      </c>
      <c r="M508" s="666">
        <v>920.78</v>
      </c>
      <c r="N508" s="665">
        <v>7</v>
      </c>
      <c r="O508" s="748">
        <v>3.5</v>
      </c>
      <c r="P508" s="666">
        <v>394.62</v>
      </c>
      <c r="Q508" s="681">
        <v>0.4285714285714286</v>
      </c>
      <c r="R508" s="665">
        <v>3</v>
      </c>
      <c r="S508" s="681">
        <v>0.42857142857142855</v>
      </c>
      <c r="T508" s="748">
        <v>2</v>
      </c>
      <c r="U508" s="704">
        <v>0.5714285714285714</v>
      </c>
    </row>
    <row r="509" spans="1:21" ht="14.4" customHeight="1" x14ac:dyDescent="0.3">
      <c r="A509" s="664">
        <v>50</v>
      </c>
      <c r="B509" s="665" t="s">
        <v>549</v>
      </c>
      <c r="C509" s="665" t="s">
        <v>3182</v>
      </c>
      <c r="D509" s="746" t="s">
        <v>4862</v>
      </c>
      <c r="E509" s="747" t="s">
        <v>3195</v>
      </c>
      <c r="F509" s="665" t="s">
        <v>3179</v>
      </c>
      <c r="G509" s="665" t="s">
        <v>3322</v>
      </c>
      <c r="H509" s="665" t="s">
        <v>550</v>
      </c>
      <c r="I509" s="665" t="s">
        <v>3906</v>
      </c>
      <c r="J509" s="665" t="s">
        <v>3907</v>
      </c>
      <c r="K509" s="665" t="s">
        <v>3908</v>
      </c>
      <c r="L509" s="666">
        <v>0</v>
      </c>
      <c r="M509" s="666">
        <v>0</v>
      </c>
      <c r="N509" s="665">
        <v>1</v>
      </c>
      <c r="O509" s="748">
        <v>0.5</v>
      </c>
      <c r="P509" s="666"/>
      <c r="Q509" s="681"/>
      <c r="R509" s="665"/>
      <c r="S509" s="681">
        <v>0</v>
      </c>
      <c r="T509" s="748"/>
      <c r="U509" s="704">
        <v>0</v>
      </c>
    </row>
    <row r="510" spans="1:21" ht="14.4" customHeight="1" x14ac:dyDescent="0.3">
      <c r="A510" s="664">
        <v>50</v>
      </c>
      <c r="B510" s="665" t="s">
        <v>549</v>
      </c>
      <c r="C510" s="665" t="s">
        <v>3182</v>
      </c>
      <c r="D510" s="746" t="s">
        <v>4862</v>
      </c>
      <c r="E510" s="747" t="s">
        <v>3195</v>
      </c>
      <c r="F510" s="665" t="s">
        <v>3179</v>
      </c>
      <c r="G510" s="665" t="s">
        <v>3322</v>
      </c>
      <c r="H510" s="665" t="s">
        <v>550</v>
      </c>
      <c r="I510" s="665" t="s">
        <v>3909</v>
      </c>
      <c r="J510" s="665" t="s">
        <v>3910</v>
      </c>
      <c r="K510" s="665" t="s">
        <v>3591</v>
      </c>
      <c r="L510" s="666">
        <v>0</v>
      </c>
      <c r="M510" s="666">
        <v>0</v>
      </c>
      <c r="N510" s="665">
        <v>1</v>
      </c>
      <c r="O510" s="748">
        <v>0.5</v>
      </c>
      <c r="P510" s="666"/>
      <c r="Q510" s="681"/>
      <c r="R510" s="665"/>
      <c r="S510" s="681">
        <v>0</v>
      </c>
      <c r="T510" s="748"/>
      <c r="U510" s="704">
        <v>0</v>
      </c>
    </row>
    <row r="511" spans="1:21" ht="14.4" customHeight="1" x14ac:dyDescent="0.3">
      <c r="A511" s="664">
        <v>50</v>
      </c>
      <c r="B511" s="665" t="s">
        <v>549</v>
      </c>
      <c r="C511" s="665" t="s">
        <v>3182</v>
      </c>
      <c r="D511" s="746" t="s">
        <v>4862</v>
      </c>
      <c r="E511" s="747" t="s">
        <v>3195</v>
      </c>
      <c r="F511" s="665" t="s">
        <v>3179</v>
      </c>
      <c r="G511" s="665" t="s">
        <v>3322</v>
      </c>
      <c r="H511" s="665" t="s">
        <v>550</v>
      </c>
      <c r="I511" s="665" t="s">
        <v>3911</v>
      </c>
      <c r="J511" s="665" t="s">
        <v>3912</v>
      </c>
      <c r="K511" s="665" t="s">
        <v>3591</v>
      </c>
      <c r="L511" s="666">
        <v>0</v>
      </c>
      <c r="M511" s="666">
        <v>0</v>
      </c>
      <c r="N511" s="665">
        <v>1</v>
      </c>
      <c r="O511" s="748">
        <v>1</v>
      </c>
      <c r="P511" s="666"/>
      <c r="Q511" s="681"/>
      <c r="R511" s="665"/>
      <c r="S511" s="681">
        <v>0</v>
      </c>
      <c r="T511" s="748"/>
      <c r="U511" s="704">
        <v>0</v>
      </c>
    </row>
    <row r="512" spans="1:21" ht="14.4" customHeight="1" x14ac:dyDescent="0.3">
      <c r="A512" s="664">
        <v>50</v>
      </c>
      <c r="B512" s="665" t="s">
        <v>549</v>
      </c>
      <c r="C512" s="665" t="s">
        <v>3182</v>
      </c>
      <c r="D512" s="746" t="s">
        <v>4862</v>
      </c>
      <c r="E512" s="747" t="s">
        <v>3195</v>
      </c>
      <c r="F512" s="665" t="s">
        <v>3179</v>
      </c>
      <c r="G512" s="665" t="s">
        <v>3326</v>
      </c>
      <c r="H512" s="665" t="s">
        <v>550</v>
      </c>
      <c r="I512" s="665" t="s">
        <v>3601</v>
      </c>
      <c r="J512" s="665" t="s">
        <v>3602</v>
      </c>
      <c r="K512" s="665" t="s">
        <v>3366</v>
      </c>
      <c r="L512" s="666">
        <v>87.23</v>
      </c>
      <c r="M512" s="666">
        <v>87.23</v>
      </c>
      <c r="N512" s="665">
        <v>1</v>
      </c>
      <c r="O512" s="748">
        <v>0.5</v>
      </c>
      <c r="P512" s="666"/>
      <c r="Q512" s="681">
        <v>0</v>
      </c>
      <c r="R512" s="665"/>
      <c r="S512" s="681">
        <v>0</v>
      </c>
      <c r="T512" s="748"/>
      <c r="U512" s="704">
        <v>0</v>
      </c>
    </row>
    <row r="513" spans="1:21" ht="14.4" customHeight="1" x14ac:dyDescent="0.3">
      <c r="A513" s="664">
        <v>50</v>
      </c>
      <c r="B513" s="665" t="s">
        <v>549</v>
      </c>
      <c r="C513" s="665" t="s">
        <v>3182</v>
      </c>
      <c r="D513" s="746" t="s">
        <v>4862</v>
      </c>
      <c r="E513" s="747" t="s">
        <v>3195</v>
      </c>
      <c r="F513" s="665" t="s">
        <v>3179</v>
      </c>
      <c r="G513" s="665" t="s">
        <v>3326</v>
      </c>
      <c r="H513" s="665" t="s">
        <v>550</v>
      </c>
      <c r="I513" s="665" t="s">
        <v>3364</v>
      </c>
      <c r="J513" s="665" t="s">
        <v>3365</v>
      </c>
      <c r="K513" s="665" t="s">
        <v>3366</v>
      </c>
      <c r="L513" s="666">
        <v>87.23</v>
      </c>
      <c r="M513" s="666">
        <v>87.23</v>
      </c>
      <c r="N513" s="665">
        <v>1</v>
      </c>
      <c r="O513" s="748">
        <v>0.5</v>
      </c>
      <c r="P513" s="666"/>
      <c r="Q513" s="681">
        <v>0</v>
      </c>
      <c r="R513" s="665"/>
      <c r="S513" s="681">
        <v>0</v>
      </c>
      <c r="T513" s="748"/>
      <c r="U513" s="704">
        <v>0</v>
      </c>
    </row>
    <row r="514" spans="1:21" ht="14.4" customHeight="1" x14ac:dyDescent="0.3">
      <c r="A514" s="664">
        <v>50</v>
      </c>
      <c r="B514" s="665" t="s">
        <v>549</v>
      </c>
      <c r="C514" s="665" t="s">
        <v>3182</v>
      </c>
      <c r="D514" s="746" t="s">
        <v>4862</v>
      </c>
      <c r="E514" s="747" t="s">
        <v>3195</v>
      </c>
      <c r="F514" s="665" t="s">
        <v>3179</v>
      </c>
      <c r="G514" s="665" t="s">
        <v>3326</v>
      </c>
      <c r="H514" s="665" t="s">
        <v>550</v>
      </c>
      <c r="I514" s="665" t="s">
        <v>3913</v>
      </c>
      <c r="J514" s="665" t="s">
        <v>3600</v>
      </c>
      <c r="K514" s="665" t="s">
        <v>3914</v>
      </c>
      <c r="L514" s="666">
        <v>0</v>
      </c>
      <c r="M514" s="666">
        <v>0</v>
      </c>
      <c r="N514" s="665">
        <v>1</v>
      </c>
      <c r="O514" s="748">
        <v>0.5</v>
      </c>
      <c r="P514" s="666">
        <v>0</v>
      </c>
      <c r="Q514" s="681"/>
      <c r="R514" s="665">
        <v>1</v>
      </c>
      <c r="S514" s="681">
        <v>1</v>
      </c>
      <c r="T514" s="748">
        <v>0.5</v>
      </c>
      <c r="U514" s="704">
        <v>1</v>
      </c>
    </row>
    <row r="515" spans="1:21" ht="14.4" customHeight="1" x14ac:dyDescent="0.3">
      <c r="A515" s="664">
        <v>50</v>
      </c>
      <c r="B515" s="665" t="s">
        <v>549</v>
      </c>
      <c r="C515" s="665" t="s">
        <v>3182</v>
      </c>
      <c r="D515" s="746" t="s">
        <v>4862</v>
      </c>
      <c r="E515" s="747" t="s">
        <v>3195</v>
      </c>
      <c r="F515" s="665" t="s">
        <v>3179</v>
      </c>
      <c r="G515" s="665" t="s">
        <v>3326</v>
      </c>
      <c r="H515" s="665" t="s">
        <v>550</v>
      </c>
      <c r="I515" s="665" t="s">
        <v>3603</v>
      </c>
      <c r="J515" s="665" t="s">
        <v>3365</v>
      </c>
      <c r="K515" s="665" t="s">
        <v>2987</v>
      </c>
      <c r="L515" s="666">
        <v>0</v>
      </c>
      <c r="M515" s="666">
        <v>0</v>
      </c>
      <c r="N515" s="665">
        <v>2</v>
      </c>
      <c r="O515" s="748">
        <v>1</v>
      </c>
      <c r="P515" s="666">
        <v>0</v>
      </c>
      <c r="Q515" s="681"/>
      <c r="R515" s="665">
        <v>1</v>
      </c>
      <c r="S515" s="681">
        <v>0.5</v>
      </c>
      <c r="T515" s="748">
        <v>0.5</v>
      </c>
      <c r="U515" s="704">
        <v>0.5</v>
      </c>
    </row>
    <row r="516" spans="1:21" ht="14.4" customHeight="1" x14ac:dyDescent="0.3">
      <c r="A516" s="664">
        <v>50</v>
      </c>
      <c r="B516" s="665" t="s">
        <v>549</v>
      </c>
      <c r="C516" s="665" t="s">
        <v>3182</v>
      </c>
      <c r="D516" s="746" t="s">
        <v>4862</v>
      </c>
      <c r="E516" s="747" t="s">
        <v>3195</v>
      </c>
      <c r="F516" s="665" t="s">
        <v>3179</v>
      </c>
      <c r="G516" s="665" t="s">
        <v>3327</v>
      </c>
      <c r="H516" s="665" t="s">
        <v>550</v>
      </c>
      <c r="I516" s="665" t="s">
        <v>3915</v>
      </c>
      <c r="J516" s="665" t="s">
        <v>3372</v>
      </c>
      <c r="K516" s="665" t="s">
        <v>3916</v>
      </c>
      <c r="L516" s="666">
        <v>149.69</v>
      </c>
      <c r="M516" s="666">
        <v>149.69</v>
      </c>
      <c r="N516" s="665">
        <v>1</v>
      </c>
      <c r="O516" s="748">
        <v>0.5</v>
      </c>
      <c r="P516" s="666"/>
      <c r="Q516" s="681">
        <v>0</v>
      </c>
      <c r="R516" s="665"/>
      <c r="S516" s="681">
        <v>0</v>
      </c>
      <c r="T516" s="748"/>
      <c r="U516" s="704">
        <v>0</v>
      </c>
    </row>
    <row r="517" spans="1:21" ht="14.4" customHeight="1" x14ac:dyDescent="0.3">
      <c r="A517" s="664">
        <v>50</v>
      </c>
      <c r="B517" s="665" t="s">
        <v>549</v>
      </c>
      <c r="C517" s="665" t="s">
        <v>3182</v>
      </c>
      <c r="D517" s="746" t="s">
        <v>4862</v>
      </c>
      <c r="E517" s="747" t="s">
        <v>3195</v>
      </c>
      <c r="F517" s="665" t="s">
        <v>3179</v>
      </c>
      <c r="G517" s="665" t="s">
        <v>3374</v>
      </c>
      <c r="H517" s="665" t="s">
        <v>550</v>
      </c>
      <c r="I517" s="665" t="s">
        <v>3917</v>
      </c>
      <c r="J517" s="665" t="s">
        <v>2534</v>
      </c>
      <c r="K517" s="665" t="s">
        <v>3614</v>
      </c>
      <c r="L517" s="666">
        <v>0</v>
      </c>
      <c r="M517" s="666">
        <v>0</v>
      </c>
      <c r="N517" s="665">
        <v>1</v>
      </c>
      <c r="O517" s="748">
        <v>0.5</v>
      </c>
      <c r="P517" s="666">
        <v>0</v>
      </c>
      <c r="Q517" s="681"/>
      <c r="R517" s="665">
        <v>1</v>
      </c>
      <c r="S517" s="681">
        <v>1</v>
      </c>
      <c r="T517" s="748">
        <v>0.5</v>
      </c>
      <c r="U517" s="704">
        <v>1</v>
      </c>
    </row>
    <row r="518" spans="1:21" ht="14.4" customHeight="1" x14ac:dyDescent="0.3">
      <c r="A518" s="664">
        <v>50</v>
      </c>
      <c r="B518" s="665" t="s">
        <v>549</v>
      </c>
      <c r="C518" s="665" t="s">
        <v>3182</v>
      </c>
      <c r="D518" s="746" t="s">
        <v>4862</v>
      </c>
      <c r="E518" s="747" t="s">
        <v>3195</v>
      </c>
      <c r="F518" s="665" t="s">
        <v>3179</v>
      </c>
      <c r="G518" s="665" t="s">
        <v>3918</v>
      </c>
      <c r="H518" s="665" t="s">
        <v>550</v>
      </c>
      <c r="I518" s="665" t="s">
        <v>3919</v>
      </c>
      <c r="J518" s="665" t="s">
        <v>3920</v>
      </c>
      <c r="K518" s="665" t="s">
        <v>3921</v>
      </c>
      <c r="L518" s="666">
        <v>0</v>
      </c>
      <c r="M518" s="666">
        <v>0</v>
      </c>
      <c r="N518" s="665">
        <v>4</v>
      </c>
      <c r="O518" s="748">
        <v>2</v>
      </c>
      <c r="P518" s="666"/>
      <c r="Q518" s="681"/>
      <c r="R518" s="665"/>
      <c r="S518" s="681">
        <v>0</v>
      </c>
      <c r="T518" s="748"/>
      <c r="U518" s="704">
        <v>0</v>
      </c>
    </row>
    <row r="519" spans="1:21" ht="14.4" customHeight="1" x14ac:dyDescent="0.3">
      <c r="A519" s="664">
        <v>50</v>
      </c>
      <c r="B519" s="665" t="s">
        <v>549</v>
      </c>
      <c r="C519" s="665" t="s">
        <v>3182</v>
      </c>
      <c r="D519" s="746" t="s">
        <v>4862</v>
      </c>
      <c r="E519" s="747" t="s">
        <v>3195</v>
      </c>
      <c r="F519" s="665" t="s">
        <v>3179</v>
      </c>
      <c r="G519" s="665" t="s">
        <v>3922</v>
      </c>
      <c r="H519" s="665" t="s">
        <v>550</v>
      </c>
      <c r="I519" s="665" t="s">
        <v>3923</v>
      </c>
      <c r="J519" s="665" t="s">
        <v>3924</v>
      </c>
      <c r="K519" s="665" t="s">
        <v>3925</v>
      </c>
      <c r="L519" s="666">
        <v>33.549999999999997</v>
      </c>
      <c r="M519" s="666">
        <v>33.549999999999997</v>
      </c>
      <c r="N519" s="665">
        <v>1</v>
      </c>
      <c r="O519" s="748">
        <v>1</v>
      </c>
      <c r="P519" s="666"/>
      <c r="Q519" s="681">
        <v>0</v>
      </c>
      <c r="R519" s="665"/>
      <c r="S519" s="681">
        <v>0</v>
      </c>
      <c r="T519" s="748"/>
      <c r="U519" s="704">
        <v>0</v>
      </c>
    </row>
    <row r="520" spans="1:21" ht="14.4" customHeight="1" x14ac:dyDescent="0.3">
      <c r="A520" s="664">
        <v>50</v>
      </c>
      <c r="B520" s="665" t="s">
        <v>549</v>
      </c>
      <c r="C520" s="665" t="s">
        <v>3182</v>
      </c>
      <c r="D520" s="746" t="s">
        <v>4862</v>
      </c>
      <c r="E520" s="747" t="s">
        <v>3195</v>
      </c>
      <c r="F520" s="665" t="s">
        <v>3179</v>
      </c>
      <c r="G520" s="665" t="s">
        <v>3922</v>
      </c>
      <c r="H520" s="665" t="s">
        <v>550</v>
      </c>
      <c r="I520" s="665" t="s">
        <v>1181</v>
      </c>
      <c r="J520" s="665" t="s">
        <v>3924</v>
      </c>
      <c r="K520" s="665" t="s">
        <v>3926</v>
      </c>
      <c r="L520" s="666">
        <v>50.32</v>
      </c>
      <c r="M520" s="666">
        <v>100.64</v>
      </c>
      <c r="N520" s="665">
        <v>2</v>
      </c>
      <c r="O520" s="748">
        <v>1</v>
      </c>
      <c r="P520" s="666"/>
      <c r="Q520" s="681">
        <v>0</v>
      </c>
      <c r="R520" s="665"/>
      <c r="S520" s="681">
        <v>0</v>
      </c>
      <c r="T520" s="748"/>
      <c r="U520" s="704">
        <v>0</v>
      </c>
    </row>
    <row r="521" spans="1:21" ht="14.4" customHeight="1" x14ac:dyDescent="0.3">
      <c r="A521" s="664">
        <v>50</v>
      </c>
      <c r="B521" s="665" t="s">
        <v>549</v>
      </c>
      <c r="C521" s="665" t="s">
        <v>3182</v>
      </c>
      <c r="D521" s="746" t="s">
        <v>4862</v>
      </c>
      <c r="E521" s="747" t="s">
        <v>3195</v>
      </c>
      <c r="F521" s="665" t="s">
        <v>3179</v>
      </c>
      <c r="G521" s="665" t="s">
        <v>3620</v>
      </c>
      <c r="H521" s="665" t="s">
        <v>550</v>
      </c>
      <c r="I521" s="665" t="s">
        <v>3621</v>
      </c>
      <c r="J521" s="665" t="s">
        <v>3622</v>
      </c>
      <c r="K521" s="665" t="s">
        <v>3623</v>
      </c>
      <c r="L521" s="666">
        <v>0</v>
      </c>
      <c r="M521" s="666">
        <v>0</v>
      </c>
      <c r="N521" s="665">
        <v>2</v>
      </c>
      <c r="O521" s="748">
        <v>1</v>
      </c>
      <c r="P521" s="666"/>
      <c r="Q521" s="681"/>
      <c r="R521" s="665"/>
      <c r="S521" s="681">
        <v>0</v>
      </c>
      <c r="T521" s="748"/>
      <c r="U521" s="704">
        <v>0</v>
      </c>
    </row>
    <row r="522" spans="1:21" ht="14.4" customHeight="1" x14ac:dyDescent="0.3">
      <c r="A522" s="664">
        <v>50</v>
      </c>
      <c r="B522" s="665" t="s">
        <v>549</v>
      </c>
      <c r="C522" s="665" t="s">
        <v>3182</v>
      </c>
      <c r="D522" s="746" t="s">
        <v>4862</v>
      </c>
      <c r="E522" s="747" t="s">
        <v>3195</v>
      </c>
      <c r="F522" s="665" t="s">
        <v>3179</v>
      </c>
      <c r="G522" s="665" t="s">
        <v>3624</v>
      </c>
      <c r="H522" s="665" t="s">
        <v>550</v>
      </c>
      <c r="I522" s="665" t="s">
        <v>1122</v>
      </c>
      <c r="J522" s="665" t="s">
        <v>1123</v>
      </c>
      <c r="K522" s="665" t="s">
        <v>3625</v>
      </c>
      <c r="L522" s="666">
        <v>65.989999999999995</v>
      </c>
      <c r="M522" s="666">
        <v>131.97999999999999</v>
      </c>
      <c r="N522" s="665">
        <v>2</v>
      </c>
      <c r="O522" s="748">
        <v>1</v>
      </c>
      <c r="P522" s="666">
        <v>65.989999999999995</v>
      </c>
      <c r="Q522" s="681">
        <v>0.5</v>
      </c>
      <c r="R522" s="665">
        <v>1</v>
      </c>
      <c r="S522" s="681">
        <v>0.5</v>
      </c>
      <c r="T522" s="748">
        <v>0.5</v>
      </c>
      <c r="U522" s="704">
        <v>0.5</v>
      </c>
    </row>
    <row r="523" spans="1:21" ht="14.4" customHeight="1" x14ac:dyDescent="0.3">
      <c r="A523" s="664">
        <v>50</v>
      </c>
      <c r="B523" s="665" t="s">
        <v>549</v>
      </c>
      <c r="C523" s="665" t="s">
        <v>3182</v>
      </c>
      <c r="D523" s="746" t="s">
        <v>4862</v>
      </c>
      <c r="E523" s="747" t="s">
        <v>3195</v>
      </c>
      <c r="F523" s="665" t="s">
        <v>3179</v>
      </c>
      <c r="G523" s="665" t="s">
        <v>3330</v>
      </c>
      <c r="H523" s="665" t="s">
        <v>550</v>
      </c>
      <c r="I523" s="665" t="s">
        <v>3927</v>
      </c>
      <c r="J523" s="665" t="s">
        <v>574</v>
      </c>
      <c r="K523" s="665" t="s">
        <v>3928</v>
      </c>
      <c r="L523" s="666">
        <v>0</v>
      </c>
      <c r="M523" s="666">
        <v>0</v>
      </c>
      <c r="N523" s="665">
        <v>1</v>
      </c>
      <c r="O523" s="748">
        <v>0.5</v>
      </c>
      <c r="P523" s="666"/>
      <c r="Q523" s="681"/>
      <c r="R523" s="665"/>
      <c r="S523" s="681">
        <v>0</v>
      </c>
      <c r="T523" s="748"/>
      <c r="U523" s="704">
        <v>0</v>
      </c>
    </row>
    <row r="524" spans="1:21" ht="14.4" customHeight="1" x14ac:dyDescent="0.3">
      <c r="A524" s="664">
        <v>50</v>
      </c>
      <c r="B524" s="665" t="s">
        <v>549</v>
      </c>
      <c r="C524" s="665" t="s">
        <v>3182</v>
      </c>
      <c r="D524" s="746" t="s">
        <v>4862</v>
      </c>
      <c r="E524" s="747" t="s">
        <v>3195</v>
      </c>
      <c r="F524" s="665" t="s">
        <v>3179</v>
      </c>
      <c r="G524" s="665" t="s">
        <v>3929</v>
      </c>
      <c r="H524" s="665" t="s">
        <v>550</v>
      </c>
      <c r="I524" s="665" t="s">
        <v>3930</v>
      </c>
      <c r="J524" s="665" t="s">
        <v>3931</v>
      </c>
      <c r="K524" s="665" t="s">
        <v>3932</v>
      </c>
      <c r="L524" s="666">
        <v>104.65</v>
      </c>
      <c r="M524" s="666">
        <v>104.65</v>
      </c>
      <c r="N524" s="665">
        <v>1</v>
      </c>
      <c r="O524" s="748">
        <v>0.5</v>
      </c>
      <c r="P524" s="666">
        <v>104.65</v>
      </c>
      <c r="Q524" s="681">
        <v>1</v>
      </c>
      <c r="R524" s="665">
        <v>1</v>
      </c>
      <c r="S524" s="681">
        <v>1</v>
      </c>
      <c r="T524" s="748">
        <v>0.5</v>
      </c>
      <c r="U524" s="704">
        <v>1</v>
      </c>
    </row>
    <row r="525" spans="1:21" ht="14.4" customHeight="1" x14ac:dyDescent="0.3">
      <c r="A525" s="664">
        <v>50</v>
      </c>
      <c r="B525" s="665" t="s">
        <v>549</v>
      </c>
      <c r="C525" s="665" t="s">
        <v>3182</v>
      </c>
      <c r="D525" s="746" t="s">
        <v>4862</v>
      </c>
      <c r="E525" s="747" t="s">
        <v>3195</v>
      </c>
      <c r="F525" s="665" t="s">
        <v>3179</v>
      </c>
      <c r="G525" s="665" t="s">
        <v>3334</v>
      </c>
      <c r="H525" s="665" t="s">
        <v>550</v>
      </c>
      <c r="I525" s="665" t="s">
        <v>3933</v>
      </c>
      <c r="J525" s="665" t="s">
        <v>3934</v>
      </c>
      <c r="K525" s="665" t="s">
        <v>3636</v>
      </c>
      <c r="L525" s="666">
        <v>150.9</v>
      </c>
      <c r="M525" s="666">
        <v>150.9</v>
      </c>
      <c r="N525" s="665">
        <v>1</v>
      </c>
      <c r="O525" s="748">
        <v>0.5</v>
      </c>
      <c r="P525" s="666">
        <v>150.9</v>
      </c>
      <c r="Q525" s="681">
        <v>1</v>
      </c>
      <c r="R525" s="665">
        <v>1</v>
      </c>
      <c r="S525" s="681">
        <v>1</v>
      </c>
      <c r="T525" s="748">
        <v>0.5</v>
      </c>
      <c r="U525" s="704">
        <v>1</v>
      </c>
    </row>
    <row r="526" spans="1:21" ht="14.4" customHeight="1" x14ac:dyDescent="0.3">
      <c r="A526" s="664">
        <v>50</v>
      </c>
      <c r="B526" s="665" t="s">
        <v>549</v>
      </c>
      <c r="C526" s="665" t="s">
        <v>3182</v>
      </c>
      <c r="D526" s="746" t="s">
        <v>4862</v>
      </c>
      <c r="E526" s="747" t="s">
        <v>3195</v>
      </c>
      <c r="F526" s="665" t="s">
        <v>3179</v>
      </c>
      <c r="G526" s="665" t="s">
        <v>3256</v>
      </c>
      <c r="H526" s="665" t="s">
        <v>1650</v>
      </c>
      <c r="I526" s="665" t="s">
        <v>3935</v>
      </c>
      <c r="J526" s="665" t="s">
        <v>2920</v>
      </c>
      <c r="K526" s="665" t="s">
        <v>3936</v>
      </c>
      <c r="L526" s="666">
        <v>0</v>
      </c>
      <c r="M526" s="666">
        <v>0</v>
      </c>
      <c r="N526" s="665">
        <v>2</v>
      </c>
      <c r="O526" s="748">
        <v>1</v>
      </c>
      <c r="P526" s="666">
        <v>0</v>
      </c>
      <c r="Q526" s="681"/>
      <c r="R526" s="665">
        <v>2</v>
      </c>
      <c r="S526" s="681">
        <v>1</v>
      </c>
      <c r="T526" s="748">
        <v>1</v>
      </c>
      <c r="U526" s="704">
        <v>1</v>
      </c>
    </row>
    <row r="527" spans="1:21" ht="14.4" customHeight="1" x14ac:dyDescent="0.3">
      <c r="A527" s="664">
        <v>50</v>
      </c>
      <c r="B527" s="665" t="s">
        <v>549</v>
      </c>
      <c r="C527" s="665" t="s">
        <v>3182</v>
      </c>
      <c r="D527" s="746" t="s">
        <v>4862</v>
      </c>
      <c r="E527" s="747" t="s">
        <v>3195</v>
      </c>
      <c r="F527" s="665" t="s">
        <v>3179</v>
      </c>
      <c r="G527" s="665" t="s">
        <v>3256</v>
      </c>
      <c r="H527" s="665" t="s">
        <v>1650</v>
      </c>
      <c r="I527" s="665" t="s">
        <v>3637</v>
      </c>
      <c r="J527" s="665" t="s">
        <v>2920</v>
      </c>
      <c r="K527" s="665" t="s">
        <v>3638</v>
      </c>
      <c r="L527" s="666">
        <v>0</v>
      </c>
      <c r="M527" s="666">
        <v>0</v>
      </c>
      <c r="N527" s="665">
        <v>28</v>
      </c>
      <c r="O527" s="748">
        <v>12.5</v>
      </c>
      <c r="P527" s="666">
        <v>0</v>
      </c>
      <c r="Q527" s="681"/>
      <c r="R527" s="665">
        <v>8</v>
      </c>
      <c r="S527" s="681">
        <v>0.2857142857142857</v>
      </c>
      <c r="T527" s="748">
        <v>3.75</v>
      </c>
      <c r="U527" s="704">
        <v>0.3</v>
      </c>
    </row>
    <row r="528" spans="1:21" ht="14.4" customHeight="1" x14ac:dyDescent="0.3">
      <c r="A528" s="664">
        <v>50</v>
      </c>
      <c r="B528" s="665" t="s">
        <v>549</v>
      </c>
      <c r="C528" s="665" t="s">
        <v>3182</v>
      </c>
      <c r="D528" s="746" t="s">
        <v>4862</v>
      </c>
      <c r="E528" s="747" t="s">
        <v>3195</v>
      </c>
      <c r="F528" s="665" t="s">
        <v>3179</v>
      </c>
      <c r="G528" s="665" t="s">
        <v>3256</v>
      </c>
      <c r="H528" s="665" t="s">
        <v>1650</v>
      </c>
      <c r="I528" s="665" t="s">
        <v>1827</v>
      </c>
      <c r="J528" s="665" t="s">
        <v>2922</v>
      </c>
      <c r="K528" s="665" t="s">
        <v>2923</v>
      </c>
      <c r="L528" s="666">
        <v>120.61</v>
      </c>
      <c r="M528" s="666">
        <v>603.04999999999995</v>
      </c>
      <c r="N528" s="665">
        <v>5</v>
      </c>
      <c r="O528" s="748">
        <v>3</v>
      </c>
      <c r="P528" s="666">
        <v>361.83</v>
      </c>
      <c r="Q528" s="681">
        <v>0.6</v>
      </c>
      <c r="R528" s="665">
        <v>3</v>
      </c>
      <c r="S528" s="681">
        <v>0.6</v>
      </c>
      <c r="T528" s="748">
        <v>1.5</v>
      </c>
      <c r="U528" s="704">
        <v>0.5</v>
      </c>
    </row>
    <row r="529" spans="1:21" ht="14.4" customHeight="1" x14ac:dyDescent="0.3">
      <c r="A529" s="664">
        <v>50</v>
      </c>
      <c r="B529" s="665" t="s">
        <v>549</v>
      </c>
      <c r="C529" s="665" t="s">
        <v>3182</v>
      </c>
      <c r="D529" s="746" t="s">
        <v>4862</v>
      </c>
      <c r="E529" s="747" t="s">
        <v>3195</v>
      </c>
      <c r="F529" s="665" t="s">
        <v>3179</v>
      </c>
      <c r="G529" s="665" t="s">
        <v>3643</v>
      </c>
      <c r="H529" s="665" t="s">
        <v>550</v>
      </c>
      <c r="I529" s="665" t="s">
        <v>3937</v>
      </c>
      <c r="J529" s="665" t="s">
        <v>1448</v>
      </c>
      <c r="K529" s="665" t="s">
        <v>3938</v>
      </c>
      <c r="L529" s="666">
        <v>0</v>
      </c>
      <c r="M529" s="666">
        <v>0</v>
      </c>
      <c r="N529" s="665">
        <v>1</v>
      </c>
      <c r="O529" s="748">
        <v>0.5</v>
      </c>
      <c r="P529" s="666">
        <v>0</v>
      </c>
      <c r="Q529" s="681"/>
      <c r="R529" s="665">
        <v>1</v>
      </c>
      <c r="S529" s="681">
        <v>1</v>
      </c>
      <c r="T529" s="748">
        <v>0.5</v>
      </c>
      <c r="U529" s="704">
        <v>1</v>
      </c>
    </row>
    <row r="530" spans="1:21" ht="14.4" customHeight="1" x14ac:dyDescent="0.3">
      <c r="A530" s="664">
        <v>50</v>
      </c>
      <c r="B530" s="665" t="s">
        <v>549</v>
      </c>
      <c r="C530" s="665" t="s">
        <v>3182</v>
      </c>
      <c r="D530" s="746" t="s">
        <v>4862</v>
      </c>
      <c r="E530" s="747" t="s">
        <v>3195</v>
      </c>
      <c r="F530" s="665" t="s">
        <v>3179</v>
      </c>
      <c r="G530" s="665" t="s">
        <v>3939</v>
      </c>
      <c r="H530" s="665" t="s">
        <v>550</v>
      </c>
      <c r="I530" s="665" t="s">
        <v>3940</v>
      </c>
      <c r="J530" s="665" t="s">
        <v>3941</v>
      </c>
      <c r="K530" s="665" t="s">
        <v>3942</v>
      </c>
      <c r="L530" s="666">
        <v>21.2</v>
      </c>
      <c r="M530" s="666">
        <v>42.4</v>
      </c>
      <c r="N530" s="665">
        <v>2</v>
      </c>
      <c r="O530" s="748">
        <v>1</v>
      </c>
      <c r="P530" s="666">
        <v>21.2</v>
      </c>
      <c r="Q530" s="681">
        <v>0.5</v>
      </c>
      <c r="R530" s="665">
        <v>1</v>
      </c>
      <c r="S530" s="681">
        <v>0.5</v>
      </c>
      <c r="T530" s="748">
        <v>0.5</v>
      </c>
      <c r="U530" s="704">
        <v>0.5</v>
      </c>
    </row>
    <row r="531" spans="1:21" ht="14.4" customHeight="1" x14ac:dyDescent="0.3">
      <c r="A531" s="664">
        <v>50</v>
      </c>
      <c r="B531" s="665" t="s">
        <v>549</v>
      </c>
      <c r="C531" s="665" t="s">
        <v>3182</v>
      </c>
      <c r="D531" s="746" t="s">
        <v>4862</v>
      </c>
      <c r="E531" s="747" t="s">
        <v>3195</v>
      </c>
      <c r="F531" s="665" t="s">
        <v>3179</v>
      </c>
      <c r="G531" s="665" t="s">
        <v>3943</v>
      </c>
      <c r="H531" s="665" t="s">
        <v>1650</v>
      </c>
      <c r="I531" s="665" t="s">
        <v>3944</v>
      </c>
      <c r="J531" s="665" t="s">
        <v>3165</v>
      </c>
      <c r="K531" s="665" t="s">
        <v>3945</v>
      </c>
      <c r="L531" s="666">
        <v>700.7</v>
      </c>
      <c r="M531" s="666">
        <v>700.7</v>
      </c>
      <c r="N531" s="665">
        <v>1</v>
      </c>
      <c r="O531" s="748">
        <v>0.5</v>
      </c>
      <c r="P531" s="666"/>
      <c r="Q531" s="681">
        <v>0</v>
      </c>
      <c r="R531" s="665"/>
      <c r="S531" s="681">
        <v>0</v>
      </c>
      <c r="T531" s="748"/>
      <c r="U531" s="704">
        <v>0</v>
      </c>
    </row>
    <row r="532" spans="1:21" ht="14.4" customHeight="1" x14ac:dyDescent="0.3">
      <c r="A532" s="664">
        <v>50</v>
      </c>
      <c r="B532" s="665" t="s">
        <v>549</v>
      </c>
      <c r="C532" s="665" t="s">
        <v>3182</v>
      </c>
      <c r="D532" s="746" t="s">
        <v>4862</v>
      </c>
      <c r="E532" s="747" t="s">
        <v>3195</v>
      </c>
      <c r="F532" s="665" t="s">
        <v>3179</v>
      </c>
      <c r="G532" s="665" t="s">
        <v>3946</v>
      </c>
      <c r="H532" s="665" t="s">
        <v>550</v>
      </c>
      <c r="I532" s="665" t="s">
        <v>3947</v>
      </c>
      <c r="J532" s="665" t="s">
        <v>3948</v>
      </c>
      <c r="K532" s="665" t="s">
        <v>3949</v>
      </c>
      <c r="L532" s="666">
        <v>0</v>
      </c>
      <c r="M532" s="666">
        <v>0</v>
      </c>
      <c r="N532" s="665">
        <v>1</v>
      </c>
      <c r="O532" s="748">
        <v>0.5</v>
      </c>
      <c r="P532" s="666">
        <v>0</v>
      </c>
      <c r="Q532" s="681"/>
      <c r="R532" s="665">
        <v>1</v>
      </c>
      <c r="S532" s="681">
        <v>1</v>
      </c>
      <c r="T532" s="748">
        <v>0.5</v>
      </c>
      <c r="U532" s="704">
        <v>1</v>
      </c>
    </row>
    <row r="533" spans="1:21" ht="14.4" customHeight="1" x14ac:dyDescent="0.3">
      <c r="A533" s="664">
        <v>50</v>
      </c>
      <c r="B533" s="665" t="s">
        <v>549</v>
      </c>
      <c r="C533" s="665" t="s">
        <v>3182</v>
      </c>
      <c r="D533" s="746" t="s">
        <v>4862</v>
      </c>
      <c r="E533" s="747" t="s">
        <v>3195</v>
      </c>
      <c r="F533" s="665" t="s">
        <v>3179</v>
      </c>
      <c r="G533" s="665" t="s">
        <v>3950</v>
      </c>
      <c r="H533" s="665" t="s">
        <v>550</v>
      </c>
      <c r="I533" s="665" t="s">
        <v>3951</v>
      </c>
      <c r="J533" s="665" t="s">
        <v>3952</v>
      </c>
      <c r="K533" s="665" t="s">
        <v>3953</v>
      </c>
      <c r="L533" s="666">
        <v>0</v>
      </c>
      <c r="M533" s="666">
        <v>0</v>
      </c>
      <c r="N533" s="665">
        <v>1</v>
      </c>
      <c r="O533" s="748">
        <v>0.5</v>
      </c>
      <c r="P533" s="666">
        <v>0</v>
      </c>
      <c r="Q533" s="681"/>
      <c r="R533" s="665">
        <v>1</v>
      </c>
      <c r="S533" s="681">
        <v>1</v>
      </c>
      <c r="T533" s="748">
        <v>0.5</v>
      </c>
      <c r="U533" s="704">
        <v>1</v>
      </c>
    </row>
    <row r="534" spans="1:21" ht="14.4" customHeight="1" x14ac:dyDescent="0.3">
      <c r="A534" s="664">
        <v>50</v>
      </c>
      <c r="B534" s="665" t="s">
        <v>549</v>
      </c>
      <c r="C534" s="665" t="s">
        <v>3182</v>
      </c>
      <c r="D534" s="746" t="s">
        <v>4862</v>
      </c>
      <c r="E534" s="747" t="s">
        <v>3195</v>
      </c>
      <c r="F534" s="665" t="s">
        <v>3179</v>
      </c>
      <c r="G534" s="665" t="s">
        <v>3338</v>
      </c>
      <c r="H534" s="665" t="s">
        <v>550</v>
      </c>
      <c r="I534" s="665" t="s">
        <v>1533</v>
      </c>
      <c r="J534" s="665" t="s">
        <v>3339</v>
      </c>
      <c r="K534" s="665" t="s">
        <v>3340</v>
      </c>
      <c r="L534" s="666">
        <v>280.77</v>
      </c>
      <c r="M534" s="666">
        <v>842.31</v>
      </c>
      <c r="N534" s="665">
        <v>3</v>
      </c>
      <c r="O534" s="748">
        <v>1.5</v>
      </c>
      <c r="P534" s="666"/>
      <c r="Q534" s="681">
        <v>0</v>
      </c>
      <c r="R534" s="665"/>
      <c r="S534" s="681">
        <v>0</v>
      </c>
      <c r="T534" s="748"/>
      <c r="U534" s="704">
        <v>0</v>
      </c>
    </row>
    <row r="535" spans="1:21" ht="14.4" customHeight="1" x14ac:dyDescent="0.3">
      <c r="A535" s="664">
        <v>50</v>
      </c>
      <c r="B535" s="665" t="s">
        <v>549</v>
      </c>
      <c r="C535" s="665" t="s">
        <v>3182</v>
      </c>
      <c r="D535" s="746" t="s">
        <v>4862</v>
      </c>
      <c r="E535" s="747" t="s">
        <v>3195</v>
      </c>
      <c r="F535" s="665" t="s">
        <v>3179</v>
      </c>
      <c r="G535" s="665" t="s">
        <v>3954</v>
      </c>
      <c r="H535" s="665" t="s">
        <v>550</v>
      </c>
      <c r="I535" s="665" t="s">
        <v>3955</v>
      </c>
      <c r="J535" s="665" t="s">
        <v>3956</v>
      </c>
      <c r="K535" s="665" t="s">
        <v>3957</v>
      </c>
      <c r="L535" s="666">
        <v>0</v>
      </c>
      <c r="M535" s="666">
        <v>0</v>
      </c>
      <c r="N535" s="665">
        <v>1</v>
      </c>
      <c r="O535" s="748">
        <v>0.5</v>
      </c>
      <c r="P535" s="666"/>
      <c r="Q535" s="681"/>
      <c r="R535" s="665"/>
      <c r="S535" s="681">
        <v>0</v>
      </c>
      <c r="T535" s="748"/>
      <c r="U535" s="704">
        <v>0</v>
      </c>
    </row>
    <row r="536" spans="1:21" ht="14.4" customHeight="1" x14ac:dyDescent="0.3">
      <c r="A536" s="664">
        <v>50</v>
      </c>
      <c r="B536" s="665" t="s">
        <v>549</v>
      </c>
      <c r="C536" s="665" t="s">
        <v>3182</v>
      </c>
      <c r="D536" s="746" t="s">
        <v>4862</v>
      </c>
      <c r="E536" s="747" t="s">
        <v>3195</v>
      </c>
      <c r="F536" s="665" t="s">
        <v>3179</v>
      </c>
      <c r="G536" s="665" t="s">
        <v>3958</v>
      </c>
      <c r="H536" s="665" t="s">
        <v>1650</v>
      </c>
      <c r="I536" s="665" t="s">
        <v>1734</v>
      </c>
      <c r="J536" s="665" t="s">
        <v>2905</v>
      </c>
      <c r="K536" s="665" t="s">
        <v>2906</v>
      </c>
      <c r="L536" s="666">
        <v>53.57</v>
      </c>
      <c r="M536" s="666">
        <v>107.14</v>
      </c>
      <c r="N536" s="665">
        <v>2</v>
      </c>
      <c r="O536" s="748">
        <v>1.5</v>
      </c>
      <c r="P536" s="666"/>
      <c r="Q536" s="681">
        <v>0</v>
      </c>
      <c r="R536" s="665"/>
      <c r="S536" s="681">
        <v>0</v>
      </c>
      <c r="T536" s="748"/>
      <c r="U536" s="704">
        <v>0</v>
      </c>
    </row>
    <row r="537" spans="1:21" ht="14.4" customHeight="1" x14ac:dyDescent="0.3">
      <c r="A537" s="664">
        <v>50</v>
      </c>
      <c r="B537" s="665" t="s">
        <v>549</v>
      </c>
      <c r="C537" s="665" t="s">
        <v>3182</v>
      </c>
      <c r="D537" s="746" t="s">
        <v>4862</v>
      </c>
      <c r="E537" s="747" t="s">
        <v>3196</v>
      </c>
      <c r="F537" s="665" t="s">
        <v>3179</v>
      </c>
      <c r="G537" s="665" t="s">
        <v>3959</v>
      </c>
      <c r="H537" s="665" t="s">
        <v>1650</v>
      </c>
      <c r="I537" s="665" t="s">
        <v>1673</v>
      </c>
      <c r="J537" s="665" t="s">
        <v>570</v>
      </c>
      <c r="K537" s="665" t="s">
        <v>3099</v>
      </c>
      <c r="L537" s="666">
        <v>0</v>
      </c>
      <c r="M537" s="666">
        <v>0</v>
      </c>
      <c r="N537" s="665">
        <v>1</v>
      </c>
      <c r="O537" s="748">
        <v>1</v>
      </c>
      <c r="P537" s="666"/>
      <c r="Q537" s="681"/>
      <c r="R537" s="665"/>
      <c r="S537" s="681">
        <v>0</v>
      </c>
      <c r="T537" s="748"/>
      <c r="U537" s="704">
        <v>0</v>
      </c>
    </row>
    <row r="538" spans="1:21" ht="14.4" customHeight="1" x14ac:dyDescent="0.3">
      <c r="A538" s="664">
        <v>50</v>
      </c>
      <c r="B538" s="665" t="s">
        <v>549</v>
      </c>
      <c r="C538" s="665" t="s">
        <v>3182</v>
      </c>
      <c r="D538" s="746" t="s">
        <v>4862</v>
      </c>
      <c r="E538" s="747" t="s">
        <v>3198</v>
      </c>
      <c r="F538" s="665" t="s">
        <v>3179</v>
      </c>
      <c r="G538" s="665" t="s">
        <v>3204</v>
      </c>
      <c r="H538" s="665" t="s">
        <v>1650</v>
      </c>
      <c r="I538" s="665" t="s">
        <v>1666</v>
      </c>
      <c r="J538" s="665" t="s">
        <v>1663</v>
      </c>
      <c r="K538" s="665" t="s">
        <v>2944</v>
      </c>
      <c r="L538" s="666">
        <v>144.01</v>
      </c>
      <c r="M538" s="666">
        <v>288.02</v>
      </c>
      <c r="N538" s="665">
        <v>2</v>
      </c>
      <c r="O538" s="748">
        <v>1.5</v>
      </c>
      <c r="P538" s="666"/>
      <c r="Q538" s="681">
        <v>0</v>
      </c>
      <c r="R538" s="665"/>
      <c r="S538" s="681">
        <v>0</v>
      </c>
      <c r="T538" s="748"/>
      <c r="U538" s="704">
        <v>0</v>
      </c>
    </row>
    <row r="539" spans="1:21" ht="14.4" customHeight="1" x14ac:dyDescent="0.3">
      <c r="A539" s="664">
        <v>50</v>
      </c>
      <c r="B539" s="665" t="s">
        <v>549</v>
      </c>
      <c r="C539" s="665" t="s">
        <v>3182</v>
      </c>
      <c r="D539" s="746" t="s">
        <v>4862</v>
      </c>
      <c r="E539" s="747" t="s">
        <v>3198</v>
      </c>
      <c r="F539" s="665" t="s">
        <v>3179</v>
      </c>
      <c r="G539" s="665" t="s">
        <v>3263</v>
      </c>
      <c r="H539" s="665" t="s">
        <v>550</v>
      </c>
      <c r="I539" s="665" t="s">
        <v>3960</v>
      </c>
      <c r="J539" s="665" t="s">
        <v>1043</v>
      </c>
      <c r="K539" s="665" t="s">
        <v>2969</v>
      </c>
      <c r="L539" s="666">
        <v>0</v>
      </c>
      <c r="M539" s="666">
        <v>0</v>
      </c>
      <c r="N539" s="665">
        <v>1</v>
      </c>
      <c r="O539" s="748">
        <v>0.5</v>
      </c>
      <c r="P539" s="666"/>
      <c r="Q539" s="681"/>
      <c r="R539" s="665"/>
      <c r="S539" s="681">
        <v>0</v>
      </c>
      <c r="T539" s="748"/>
      <c r="U539" s="704">
        <v>0</v>
      </c>
    </row>
    <row r="540" spans="1:21" ht="14.4" customHeight="1" x14ac:dyDescent="0.3">
      <c r="A540" s="664">
        <v>50</v>
      </c>
      <c r="B540" s="665" t="s">
        <v>549</v>
      </c>
      <c r="C540" s="665" t="s">
        <v>3182</v>
      </c>
      <c r="D540" s="746" t="s">
        <v>4862</v>
      </c>
      <c r="E540" s="747" t="s">
        <v>3198</v>
      </c>
      <c r="F540" s="665" t="s">
        <v>3179</v>
      </c>
      <c r="G540" s="665" t="s">
        <v>3263</v>
      </c>
      <c r="H540" s="665" t="s">
        <v>550</v>
      </c>
      <c r="I540" s="665" t="s">
        <v>3343</v>
      </c>
      <c r="J540" s="665" t="s">
        <v>1036</v>
      </c>
      <c r="K540" s="665" t="s">
        <v>2972</v>
      </c>
      <c r="L540" s="666">
        <v>0</v>
      </c>
      <c r="M540" s="666">
        <v>0</v>
      </c>
      <c r="N540" s="665">
        <v>1</v>
      </c>
      <c r="O540" s="748">
        <v>0.5</v>
      </c>
      <c r="P540" s="666"/>
      <c r="Q540" s="681"/>
      <c r="R540" s="665"/>
      <c r="S540" s="681">
        <v>0</v>
      </c>
      <c r="T540" s="748"/>
      <c r="U540" s="704">
        <v>0</v>
      </c>
    </row>
    <row r="541" spans="1:21" ht="14.4" customHeight="1" x14ac:dyDescent="0.3">
      <c r="A541" s="664">
        <v>50</v>
      </c>
      <c r="B541" s="665" t="s">
        <v>549</v>
      </c>
      <c r="C541" s="665" t="s">
        <v>3182</v>
      </c>
      <c r="D541" s="746" t="s">
        <v>4862</v>
      </c>
      <c r="E541" s="747" t="s">
        <v>3198</v>
      </c>
      <c r="F541" s="665" t="s">
        <v>3179</v>
      </c>
      <c r="G541" s="665" t="s">
        <v>3205</v>
      </c>
      <c r="H541" s="665" t="s">
        <v>1650</v>
      </c>
      <c r="I541" s="665" t="s">
        <v>1932</v>
      </c>
      <c r="J541" s="665" t="s">
        <v>1933</v>
      </c>
      <c r="K541" s="665" t="s">
        <v>3027</v>
      </c>
      <c r="L541" s="666">
        <v>225.06</v>
      </c>
      <c r="M541" s="666">
        <v>225.06</v>
      </c>
      <c r="N541" s="665">
        <v>1</v>
      </c>
      <c r="O541" s="748">
        <v>1</v>
      </c>
      <c r="P541" s="666"/>
      <c r="Q541" s="681">
        <v>0</v>
      </c>
      <c r="R541" s="665"/>
      <c r="S541" s="681">
        <v>0</v>
      </c>
      <c r="T541" s="748"/>
      <c r="U541" s="704">
        <v>0</v>
      </c>
    </row>
    <row r="542" spans="1:21" ht="14.4" customHeight="1" x14ac:dyDescent="0.3">
      <c r="A542" s="664">
        <v>50</v>
      </c>
      <c r="B542" s="665" t="s">
        <v>549</v>
      </c>
      <c r="C542" s="665" t="s">
        <v>3182</v>
      </c>
      <c r="D542" s="746" t="s">
        <v>4862</v>
      </c>
      <c r="E542" s="747" t="s">
        <v>3198</v>
      </c>
      <c r="F542" s="665" t="s">
        <v>3179</v>
      </c>
      <c r="G542" s="665" t="s">
        <v>3205</v>
      </c>
      <c r="H542" s="665" t="s">
        <v>550</v>
      </c>
      <c r="I542" s="665" t="s">
        <v>3961</v>
      </c>
      <c r="J542" s="665" t="s">
        <v>3267</v>
      </c>
      <c r="K542" s="665" t="s">
        <v>3026</v>
      </c>
      <c r="L542" s="666">
        <v>154.36000000000001</v>
      </c>
      <c r="M542" s="666">
        <v>154.36000000000001</v>
      </c>
      <c r="N542" s="665">
        <v>1</v>
      </c>
      <c r="O542" s="748">
        <v>0.5</v>
      </c>
      <c r="P542" s="666"/>
      <c r="Q542" s="681">
        <v>0</v>
      </c>
      <c r="R542" s="665"/>
      <c r="S542" s="681">
        <v>0</v>
      </c>
      <c r="T542" s="748"/>
      <c r="U542" s="704">
        <v>0</v>
      </c>
    </row>
    <row r="543" spans="1:21" ht="14.4" customHeight="1" x14ac:dyDescent="0.3">
      <c r="A543" s="664">
        <v>50</v>
      </c>
      <c r="B543" s="665" t="s">
        <v>549</v>
      </c>
      <c r="C543" s="665" t="s">
        <v>3182</v>
      </c>
      <c r="D543" s="746" t="s">
        <v>4862</v>
      </c>
      <c r="E543" s="747" t="s">
        <v>3198</v>
      </c>
      <c r="F543" s="665" t="s">
        <v>3179</v>
      </c>
      <c r="G543" s="665" t="s">
        <v>3206</v>
      </c>
      <c r="H543" s="665" t="s">
        <v>1650</v>
      </c>
      <c r="I543" s="665" t="s">
        <v>1834</v>
      </c>
      <c r="J543" s="665" t="s">
        <v>2989</v>
      </c>
      <c r="K543" s="665" t="s">
        <v>2990</v>
      </c>
      <c r="L543" s="666">
        <v>278.64</v>
      </c>
      <c r="M543" s="666">
        <v>835.92</v>
      </c>
      <c r="N543" s="665">
        <v>3</v>
      </c>
      <c r="O543" s="748">
        <v>1.5</v>
      </c>
      <c r="P543" s="666"/>
      <c r="Q543" s="681">
        <v>0</v>
      </c>
      <c r="R543" s="665"/>
      <c r="S543" s="681">
        <v>0</v>
      </c>
      <c r="T543" s="748"/>
      <c r="U543" s="704">
        <v>0</v>
      </c>
    </row>
    <row r="544" spans="1:21" ht="14.4" customHeight="1" x14ac:dyDescent="0.3">
      <c r="A544" s="664">
        <v>50</v>
      </c>
      <c r="B544" s="665" t="s">
        <v>549</v>
      </c>
      <c r="C544" s="665" t="s">
        <v>3182</v>
      </c>
      <c r="D544" s="746" t="s">
        <v>4862</v>
      </c>
      <c r="E544" s="747" t="s">
        <v>3198</v>
      </c>
      <c r="F544" s="665" t="s">
        <v>3179</v>
      </c>
      <c r="G544" s="665" t="s">
        <v>3206</v>
      </c>
      <c r="H544" s="665" t="s">
        <v>1650</v>
      </c>
      <c r="I544" s="665" t="s">
        <v>1819</v>
      </c>
      <c r="J544" s="665" t="s">
        <v>2989</v>
      </c>
      <c r="K544" s="665" t="s">
        <v>2994</v>
      </c>
      <c r="L544" s="666">
        <v>181.13</v>
      </c>
      <c r="M544" s="666">
        <v>905.65</v>
      </c>
      <c r="N544" s="665">
        <v>5</v>
      </c>
      <c r="O544" s="748">
        <v>3</v>
      </c>
      <c r="P544" s="666">
        <v>181.13</v>
      </c>
      <c r="Q544" s="681">
        <v>0.2</v>
      </c>
      <c r="R544" s="665">
        <v>1</v>
      </c>
      <c r="S544" s="681">
        <v>0.2</v>
      </c>
      <c r="T544" s="748">
        <v>1</v>
      </c>
      <c r="U544" s="704">
        <v>0.33333333333333331</v>
      </c>
    </row>
    <row r="545" spans="1:21" ht="14.4" customHeight="1" x14ac:dyDescent="0.3">
      <c r="A545" s="664">
        <v>50</v>
      </c>
      <c r="B545" s="665" t="s">
        <v>549</v>
      </c>
      <c r="C545" s="665" t="s">
        <v>3182</v>
      </c>
      <c r="D545" s="746" t="s">
        <v>4862</v>
      </c>
      <c r="E545" s="747" t="s">
        <v>3198</v>
      </c>
      <c r="F545" s="665" t="s">
        <v>3179</v>
      </c>
      <c r="G545" s="665" t="s">
        <v>3207</v>
      </c>
      <c r="H545" s="665" t="s">
        <v>1650</v>
      </c>
      <c r="I545" s="665" t="s">
        <v>1698</v>
      </c>
      <c r="J545" s="665" t="s">
        <v>1699</v>
      </c>
      <c r="K545" s="665" t="s">
        <v>2954</v>
      </c>
      <c r="L545" s="666">
        <v>35.11</v>
      </c>
      <c r="M545" s="666">
        <v>210.66</v>
      </c>
      <c r="N545" s="665">
        <v>6</v>
      </c>
      <c r="O545" s="748">
        <v>3</v>
      </c>
      <c r="P545" s="666">
        <v>70.22</v>
      </c>
      <c r="Q545" s="681">
        <v>0.33333333333333331</v>
      </c>
      <c r="R545" s="665">
        <v>2</v>
      </c>
      <c r="S545" s="681">
        <v>0.33333333333333331</v>
      </c>
      <c r="T545" s="748">
        <v>1</v>
      </c>
      <c r="U545" s="704">
        <v>0.33333333333333331</v>
      </c>
    </row>
    <row r="546" spans="1:21" ht="14.4" customHeight="1" x14ac:dyDescent="0.3">
      <c r="A546" s="664">
        <v>50</v>
      </c>
      <c r="B546" s="665" t="s">
        <v>549</v>
      </c>
      <c r="C546" s="665" t="s">
        <v>3182</v>
      </c>
      <c r="D546" s="746" t="s">
        <v>4862</v>
      </c>
      <c r="E546" s="747" t="s">
        <v>3198</v>
      </c>
      <c r="F546" s="665" t="s">
        <v>3179</v>
      </c>
      <c r="G546" s="665" t="s">
        <v>3213</v>
      </c>
      <c r="H546" s="665" t="s">
        <v>550</v>
      </c>
      <c r="I546" s="665" t="s">
        <v>3214</v>
      </c>
      <c r="J546" s="665" t="s">
        <v>938</v>
      </c>
      <c r="K546" s="665" t="s">
        <v>3215</v>
      </c>
      <c r="L546" s="666">
        <v>0</v>
      </c>
      <c r="M546" s="666">
        <v>0</v>
      </c>
      <c r="N546" s="665">
        <v>1</v>
      </c>
      <c r="O546" s="748">
        <v>0.5</v>
      </c>
      <c r="P546" s="666"/>
      <c r="Q546" s="681"/>
      <c r="R546" s="665"/>
      <c r="S546" s="681">
        <v>0</v>
      </c>
      <c r="T546" s="748"/>
      <c r="U546" s="704">
        <v>0</v>
      </c>
    </row>
    <row r="547" spans="1:21" ht="14.4" customHeight="1" x14ac:dyDescent="0.3">
      <c r="A547" s="664">
        <v>50</v>
      </c>
      <c r="B547" s="665" t="s">
        <v>549</v>
      </c>
      <c r="C547" s="665" t="s">
        <v>3182</v>
      </c>
      <c r="D547" s="746" t="s">
        <v>4862</v>
      </c>
      <c r="E547" s="747" t="s">
        <v>3198</v>
      </c>
      <c r="F547" s="665" t="s">
        <v>3179</v>
      </c>
      <c r="G547" s="665" t="s">
        <v>3449</v>
      </c>
      <c r="H547" s="665" t="s">
        <v>1650</v>
      </c>
      <c r="I547" s="665" t="s">
        <v>3450</v>
      </c>
      <c r="J547" s="665" t="s">
        <v>2917</v>
      </c>
      <c r="K547" s="665" t="s">
        <v>3420</v>
      </c>
      <c r="L547" s="666">
        <v>46.25</v>
      </c>
      <c r="M547" s="666">
        <v>46.25</v>
      </c>
      <c r="N547" s="665">
        <v>1</v>
      </c>
      <c r="O547" s="748">
        <v>0.5</v>
      </c>
      <c r="P547" s="666"/>
      <c r="Q547" s="681">
        <v>0</v>
      </c>
      <c r="R547" s="665"/>
      <c r="S547" s="681">
        <v>0</v>
      </c>
      <c r="T547" s="748"/>
      <c r="U547" s="704">
        <v>0</v>
      </c>
    </row>
    <row r="548" spans="1:21" ht="14.4" customHeight="1" x14ac:dyDescent="0.3">
      <c r="A548" s="664">
        <v>50</v>
      </c>
      <c r="B548" s="665" t="s">
        <v>549</v>
      </c>
      <c r="C548" s="665" t="s">
        <v>3182</v>
      </c>
      <c r="D548" s="746" t="s">
        <v>4862</v>
      </c>
      <c r="E548" s="747" t="s">
        <v>3198</v>
      </c>
      <c r="F548" s="665" t="s">
        <v>3179</v>
      </c>
      <c r="G548" s="665" t="s">
        <v>3277</v>
      </c>
      <c r="H548" s="665" t="s">
        <v>550</v>
      </c>
      <c r="I548" s="665" t="s">
        <v>991</v>
      </c>
      <c r="J548" s="665" t="s">
        <v>992</v>
      </c>
      <c r="K548" s="665" t="s">
        <v>3347</v>
      </c>
      <c r="L548" s="666">
        <v>33</v>
      </c>
      <c r="M548" s="666">
        <v>33</v>
      </c>
      <c r="N548" s="665">
        <v>1</v>
      </c>
      <c r="O548" s="748">
        <v>1</v>
      </c>
      <c r="P548" s="666"/>
      <c r="Q548" s="681">
        <v>0</v>
      </c>
      <c r="R548" s="665"/>
      <c r="S548" s="681">
        <v>0</v>
      </c>
      <c r="T548" s="748"/>
      <c r="U548" s="704">
        <v>0</v>
      </c>
    </row>
    <row r="549" spans="1:21" ht="14.4" customHeight="1" x14ac:dyDescent="0.3">
      <c r="A549" s="664">
        <v>50</v>
      </c>
      <c r="B549" s="665" t="s">
        <v>549</v>
      </c>
      <c r="C549" s="665" t="s">
        <v>3182</v>
      </c>
      <c r="D549" s="746" t="s">
        <v>4862</v>
      </c>
      <c r="E549" s="747" t="s">
        <v>3198</v>
      </c>
      <c r="F549" s="665" t="s">
        <v>3179</v>
      </c>
      <c r="G549" s="665" t="s">
        <v>3227</v>
      </c>
      <c r="H549" s="665" t="s">
        <v>1650</v>
      </c>
      <c r="I549" s="665" t="s">
        <v>1914</v>
      </c>
      <c r="J549" s="665" t="s">
        <v>2935</v>
      </c>
      <c r="K549" s="665" t="s">
        <v>2936</v>
      </c>
      <c r="L549" s="666">
        <v>93.43</v>
      </c>
      <c r="M549" s="666">
        <v>280.29000000000002</v>
      </c>
      <c r="N549" s="665">
        <v>3</v>
      </c>
      <c r="O549" s="748">
        <v>1.5</v>
      </c>
      <c r="P549" s="666">
        <v>93.43</v>
      </c>
      <c r="Q549" s="681">
        <v>0.33333333333333331</v>
      </c>
      <c r="R549" s="665">
        <v>1</v>
      </c>
      <c r="S549" s="681">
        <v>0.33333333333333331</v>
      </c>
      <c r="T549" s="748">
        <v>0.5</v>
      </c>
      <c r="U549" s="704">
        <v>0.33333333333333331</v>
      </c>
    </row>
    <row r="550" spans="1:21" ht="14.4" customHeight="1" x14ac:dyDescent="0.3">
      <c r="A550" s="664">
        <v>50</v>
      </c>
      <c r="B550" s="665" t="s">
        <v>549</v>
      </c>
      <c r="C550" s="665" t="s">
        <v>3182</v>
      </c>
      <c r="D550" s="746" t="s">
        <v>4862</v>
      </c>
      <c r="E550" s="747" t="s">
        <v>3198</v>
      </c>
      <c r="F550" s="665" t="s">
        <v>3179</v>
      </c>
      <c r="G550" s="665" t="s">
        <v>3284</v>
      </c>
      <c r="H550" s="665" t="s">
        <v>550</v>
      </c>
      <c r="I550" s="665" t="s">
        <v>3285</v>
      </c>
      <c r="J550" s="665" t="s">
        <v>3286</v>
      </c>
      <c r="K550" s="665" t="s">
        <v>3287</v>
      </c>
      <c r="L550" s="666">
        <v>0</v>
      </c>
      <c r="M550" s="666">
        <v>0</v>
      </c>
      <c r="N550" s="665">
        <v>2</v>
      </c>
      <c r="O550" s="748">
        <v>1.5</v>
      </c>
      <c r="P550" s="666"/>
      <c r="Q550" s="681"/>
      <c r="R550" s="665"/>
      <c r="S550" s="681">
        <v>0</v>
      </c>
      <c r="T550" s="748"/>
      <c r="U550" s="704">
        <v>0</v>
      </c>
    </row>
    <row r="551" spans="1:21" ht="14.4" customHeight="1" x14ac:dyDescent="0.3">
      <c r="A551" s="664">
        <v>50</v>
      </c>
      <c r="B551" s="665" t="s">
        <v>549</v>
      </c>
      <c r="C551" s="665" t="s">
        <v>3182</v>
      </c>
      <c r="D551" s="746" t="s">
        <v>4862</v>
      </c>
      <c r="E551" s="747" t="s">
        <v>3198</v>
      </c>
      <c r="F551" s="665" t="s">
        <v>3179</v>
      </c>
      <c r="G551" s="665" t="s">
        <v>3228</v>
      </c>
      <c r="H551" s="665" t="s">
        <v>550</v>
      </c>
      <c r="I551" s="665" t="s">
        <v>976</v>
      </c>
      <c r="J551" s="665" t="s">
        <v>3230</v>
      </c>
      <c r="K551" s="665" t="s">
        <v>3806</v>
      </c>
      <c r="L551" s="666">
        <v>31.65</v>
      </c>
      <c r="M551" s="666">
        <v>31.65</v>
      </c>
      <c r="N551" s="665">
        <v>1</v>
      </c>
      <c r="O551" s="748">
        <v>0.5</v>
      </c>
      <c r="P551" s="666"/>
      <c r="Q551" s="681">
        <v>0</v>
      </c>
      <c r="R551" s="665"/>
      <c r="S551" s="681">
        <v>0</v>
      </c>
      <c r="T551" s="748"/>
      <c r="U551" s="704">
        <v>0</v>
      </c>
    </row>
    <row r="552" spans="1:21" ht="14.4" customHeight="1" x14ac:dyDescent="0.3">
      <c r="A552" s="664">
        <v>50</v>
      </c>
      <c r="B552" s="665" t="s">
        <v>549</v>
      </c>
      <c r="C552" s="665" t="s">
        <v>3182</v>
      </c>
      <c r="D552" s="746" t="s">
        <v>4862</v>
      </c>
      <c r="E552" s="747" t="s">
        <v>3198</v>
      </c>
      <c r="F552" s="665" t="s">
        <v>3179</v>
      </c>
      <c r="G552" s="665" t="s">
        <v>3228</v>
      </c>
      <c r="H552" s="665" t="s">
        <v>550</v>
      </c>
      <c r="I552" s="665" t="s">
        <v>1032</v>
      </c>
      <c r="J552" s="665" t="s">
        <v>1023</v>
      </c>
      <c r="K552" s="665" t="s">
        <v>3288</v>
      </c>
      <c r="L552" s="666">
        <v>26.37</v>
      </c>
      <c r="M552" s="666">
        <v>26.37</v>
      </c>
      <c r="N552" s="665">
        <v>1</v>
      </c>
      <c r="O552" s="748">
        <v>0.5</v>
      </c>
      <c r="P552" s="666">
        <v>26.37</v>
      </c>
      <c r="Q552" s="681">
        <v>1</v>
      </c>
      <c r="R552" s="665">
        <v>1</v>
      </c>
      <c r="S552" s="681">
        <v>1</v>
      </c>
      <c r="T552" s="748">
        <v>0.5</v>
      </c>
      <c r="U552" s="704">
        <v>1</v>
      </c>
    </row>
    <row r="553" spans="1:21" ht="14.4" customHeight="1" x14ac:dyDescent="0.3">
      <c r="A553" s="664">
        <v>50</v>
      </c>
      <c r="B553" s="665" t="s">
        <v>549</v>
      </c>
      <c r="C553" s="665" t="s">
        <v>3182</v>
      </c>
      <c r="D553" s="746" t="s">
        <v>4862</v>
      </c>
      <c r="E553" s="747" t="s">
        <v>3198</v>
      </c>
      <c r="F553" s="665" t="s">
        <v>3179</v>
      </c>
      <c r="G553" s="665" t="s">
        <v>3228</v>
      </c>
      <c r="H553" s="665" t="s">
        <v>550</v>
      </c>
      <c r="I553" s="665" t="s">
        <v>3962</v>
      </c>
      <c r="J553" s="665" t="s">
        <v>3482</v>
      </c>
      <c r="K553" s="665" t="s">
        <v>3963</v>
      </c>
      <c r="L553" s="666">
        <v>35.17</v>
      </c>
      <c r="M553" s="666">
        <v>35.17</v>
      </c>
      <c r="N553" s="665">
        <v>1</v>
      </c>
      <c r="O553" s="748">
        <v>0.5</v>
      </c>
      <c r="P553" s="666"/>
      <c r="Q553" s="681">
        <v>0</v>
      </c>
      <c r="R553" s="665"/>
      <c r="S553" s="681">
        <v>0</v>
      </c>
      <c r="T553" s="748"/>
      <c r="U553" s="704">
        <v>0</v>
      </c>
    </row>
    <row r="554" spans="1:21" ht="14.4" customHeight="1" x14ac:dyDescent="0.3">
      <c r="A554" s="664">
        <v>50</v>
      </c>
      <c r="B554" s="665" t="s">
        <v>549</v>
      </c>
      <c r="C554" s="665" t="s">
        <v>3182</v>
      </c>
      <c r="D554" s="746" t="s">
        <v>4862</v>
      </c>
      <c r="E554" s="747" t="s">
        <v>3198</v>
      </c>
      <c r="F554" s="665" t="s">
        <v>3179</v>
      </c>
      <c r="G554" s="665" t="s">
        <v>3514</v>
      </c>
      <c r="H554" s="665" t="s">
        <v>1650</v>
      </c>
      <c r="I554" s="665" t="s">
        <v>1921</v>
      </c>
      <c r="J554" s="665" t="s">
        <v>1922</v>
      </c>
      <c r="K554" s="665" t="s">
        <v>2914</v>
      </c>
      <c r="L554" s="666">
        <v>86.41</v>
      </c>
      <c r="M554" s="666">
        <v>86.41</v>
      </c>
      <c r="N554" s="665">
        <v>1</v>
      </c>
      <c r="O554" s="748">
        <v>0.5</v>
      </c>
      <c r="P554" s="666"/>
      <c r="Q554" s="681">
        <v>0</v>
      </c>
      <c r="R554" s="665"/>
      <c r="S554" s="681">
        <v>0</v>
      </c>
      <c r="T554" s="748"/>
      <c r="U554" s="704">
        <v>0</v>
      </c>
    </row>
    <row r="555" spans="1:21" ht="14.4" customHeight="1" x14ac:dyDescent="0.3">
      <c r="A555" s="664">
        <v>50</v>
      </c>
      <c r="B555" s="665" t="s">
        <v>549</v>
      </c>
      <c r="C555" s="665" t="s">
        <v>3182</v>
      </c>
      <c r="D555" s="746" t="s">
        <v>4862</v>
      </c>
      <c r="E555" s="747" t="s">
        <v>3198</v>
      </c>
      <c r="F555" s="665" t="s">
        <v>3179</v>
      </c>
      <c r="G555" s="665" t="s">
        <v>3234</v>
      </c>
      <c r="H555" s="665" t="s">
        <v>550</v>
      </c>
      <c r="I555" s="665" t="s">
        <v>3240</v>
      </c>
      <c r="J555" s="665" t="s">
        <v>3236</v>
      </c>
      <c r="K555" s="665" t="s">
        <v>3241</v>
      </c>
      <c r="L555" s="666">
        <v>0</v>
      </c>
      <c r="M555" s="666">
        <v>0</v>
      </c>
      <c r="N555" s="665">
        <v>1</v>
      </c>
      <c r="O555" s="748">
        <v>0.5</v>
      </c>
      <c r="P555" s="666"/>
      <c r="Q555" s="681"/>
      <c r="R555" s="665"/>
      <c r="S555" s="681">
        <v>0</v>
      </c>
      <c r="T555" s="748"/>
      <c r="U555" s="704">
        <v>0</v>
      </c>
    </row>
    <row r="556" spans="1:21" ht="14.4" customHeight="1" x14ac:dyDescent="0.3">
      <c r="A556" s="664">
        <v>50</v>
      </c>
      <c r="B556" s="665" t="s">
        <v>549</v>
      </c>
      <c r="C556" s="665" t="s">
        <v>3182</v>
      </c>
      <c r="D556" s="746" t="s">
        <v>4862</v>
      </c>
      <c r="E556" s="747" t="s">
        <v>3198</v>
      </c>
      <c r="F556" s="665" t="s">
        <v>3179</v>
      </c>
      <c r="G556" s="665" t="s">
        <v>3296</v>
      </c>
      <c r="H556" s="665" t="s">
        <v>1650</v>
      </c>
      <c r="I556" s="665" t="s">
        <v>3964</v>
      </c>
      <c r="J556" s="665" t="s">
        <v>1725</v>
      </c>
      <c r="K556" s="665" t="s">
        <v>3965</v>
      </c>
      <c r="L556" s="666">
        <v>277.12</v>
      </c>
      <c r="M556" s="666">
        <v>554.24</v>
      </c>
      <c r="N556" s="665">
        <v>2</v>
      </c>
      <c r="O556" s="748">
        <v>0.5</v>
      </c>
      <c r="P556" s="666"/>
      <c r="Q556" s="681">
        <v>0</v>
      </c>
      <c r="R556" s="665"/>
      <c r="S556" s="681">
        <v>0</v>
      </c>
      <c r="T556" s="748"/>
      <c r="U556" s="704">
        <v>0</v>
      </c>
    </row>
    <row r="557" spans="1:21" ht="14.4" customHeight="1" x14ac:dyDescent="0.3">
      <c r="A557" s="664">
        <v>50</v>
      </c>
      <c r="B557" s="665" t="s">
        <v>549</v>
      </c>
      <c r="C557" s="665" t="s">
        <v>3182</v>
      </c>
      <c r="D557" s="746" t="s">
        <v>4862</v>
      </c>
      <c r="E557" s="747" t="s">
        <v>3198</v>
      </c>
      <c r="F557" s="665" t="s">
        <v>3179</v>
      </c>
      <c r="G557" s="665" t="s">
        <v>3301</v>
      </c>
      <c r="H557" s="665" t="s">
        <v>1650</v>
      </c>
      <c r="I557" s="665" t="s">
        <v>1845</v>
      </c>
      <c r="J557" s="665" t="s">
        <v>2960</v>
      </c>
      <c r="K557" s="665" t="s">
        <v>2961</v>
      </c>
      <c r="L557" s="666">
        <v>31.09</v>
      </c>
      <c r="M557" s="666">
        <v>31.09</v>
      </c>
      <c r="N557" s="665">
        <v>1</v>
      </c>
      <c r="O557" s="748">
        <v>0.5</v>
      </c>
      <c r="P557" s="666"/>
      <c r="Q557" s="681">
        <v>0</v>
      </c>
      <c r="R557" s="665"/>
      <c r="S557" s="681">
        <v>0</v>
      </c>
      <c r="T557" s="748"/>
      <c r="U557" s="704">
        <v>0</v>
      </c>
    </row>
    <row r="558" spans="1:21" ht="14.4" customHeight="1" x14ac:dyDescent="0.3">
      <c r="A558" s="664">
        <v>50</v>
      </c>
      <c r="B558" s="665" t="s">
        <v>549</v>
      </c>
      <c r="C558" s="665" t="s">
        <v>3182</v>
      </c>
      <c r="D558" s="746" t="s">
        <v>4862</v>
      </c>
      <c r="E558" s="747" t="s">
        <v>3198</v>
      </c>
      <c r="F558" s="665" t="s">
        <v>3179</v>
      </c>
      <c r="G558" s="665" t="s">
        <v>3308</v>
      </c>
      <c r="H558" s="665" t="s">
        <v>1650</v>
      </c>
      <c r="I558" s="665" t="s">
        <v>3558</v>
      </c>
      <c r="J558" s="665" t="s">
        <v>2897</v>
      </c>
      <c r="K558" s="665" t="s">
        <v>3559</v>
      </c>
      <c r="L558" s="666">
        <v>28.81</v>
      </c>
      <c r="M558" s="666">
        <v>28.81</v>
      </c>
      <c r="N558" s="665">
        <v>1</v>
      </c>
      <c r="O558" s="748">
        <v>0.5</v>
      </c>
      <c r="P558" s="666"/>
      <c r="Q558" s="681">
        <v>0</v>
      </c>
      <c r="R558" s="665"/>
      <c r="S558" s="681">
        <v>0</v>
      </c>
      <c r="T558" s="748"/>
      <c r="U558" s="704">
        <v>0</v>
      </c>
    </row>
    <row r="559" spans="1:21" ht="14.4" customHeight="1" x14ac:dyDescent="0.3">
      <c r="A559" s="664">
        <v>50</v>
      </c>
      <c r="B559" s="665" t="s">
        <v>549</v>
      </c>
      <c r="C559" s="665" t="s">
        <v>3182</v>
      </c>
      <c r="D559" s="746" t="s">
        <v>4862</v>
      </c>
      <c r="E559" s="747" t="s">
        <v>3198</v>
      </c>
      <c r="F559" s="665" t="s">
        <v>3179</v>
      </c>
      <c r="G559" s="665" t="s">
        <v>3308</v>
      </c>
      <c r="H559" s="665" t="s">
        <v>1650</v>
      </c>
      <c r="I559" s="665" t="s">
        <v>1705</v>
      </c>
      <c r="J559" s="665" t="s">
        <v>2897</v>
      </c>
      <c r="K559" s="665" t="s">
        <v>2899</v>
      </c>
      <c r="L559" s="666">
        <v>57.64</v>
      </c>
      <c r="M559" s="666">
        <v>57.64</v>
      </c>
      <c r="N559" s="665">
        <v>1</v>
      </c>
      <c r="O559" s="748">
        <v>0.5</v>
      </c>
      <c r="P559" s="666"/>
      <c r="Q559" s="681">
        <v>0</v>
      </c>
      <c r="R559" s="665"/>
      <c r="S559" s="681">
        <v>0</v>
      </c>
      <c r="T559" s="748"/>
      <c r="U559" s="704">
        <v>0</v>
      </c>
    </row>
    <row r="560" spans="1:21" ht="14.4" customHeight="1" x14ac:dyDescent="0.3">
      <c r="A560" s="664">
        <v>50</v>
      </c>
      <c r="B560" s="665" t="s">
        <v>549</v>
      </c>
      <c r="C560" s="665" t="s">
        <v>3182</v>
      </c>
      <c r="D560" s="746" t="s">
        <v>4862</v>
      </c>
      <c r="E560" s="747" t="s">
        <v>3198</v>
      </c>
      <c r="F560" s="665" t="s">
        <v>3179</v>
      </c>
      <c r="G560" s="665" t="s">
        <v>3308</v>
      </c>
      <c r="H560" s="665" t="s">
        <v>1650</v>
      </c>
      <c r="I560" s="665" t="s">
        <v>3309</v>
      </c>
      <c r="J560" s="665" t="s">
        <v>2897</v>
      </c>
      <c r="K560" s="665" t="s">
        <v>3310</v>
      </c>
      <c r="L560" s="666">
        <v>0</v>
      </c>
      <c r="M560" s="666">
        <v>0</v>
      </c>
      <c r="N560" s="665">
        <v>5</v>
      </c>
      <c r="O560" s="748">
        <v>3.5</v>
      </c>
      <c r="P560" s="666"/>
      <c r="Q560" s="681"/>
      <c r="R560" s="665"/>
      <c r="S560" s="681">
        <v>0</v>
      </c>
      <c r="T560" s="748"/>
      <c r="U560" s="704">
        <v>0</v>
      </c>
    </row>
    <row r="561" spans="1:21" ht="14.4" customHeight="1" x14ac:dyDescent="0.3">
      <c r="A561" s="664">
        <v>50</v>
      </c>
      <c r="B561" s="665" t="s">
        <v>549</v>
      </c>
      <c r="C561" s="665" t="s">
        <v>3182</v>
      </c>
      <c r="D561" s="746" t="s">
        <v>4862</v>
      </c>
      <c r="E561" s="747" t="s">
        <v>3198</v>
      </c>
      <c r="F561" s="665" t="s">
        <v>3179</v>
      </c>
      <c r="G561" s="665" t="s">
        <v>3242</v>
      </c>
      <c r="H561" s="665" t="s">
        <v>1650</v>
      </c>
      <c r="I561" s="665" t="s">
        <v>3243</v>
      </c>
      <c r="J561" s="665" t="s">
        <v>1767</v>
      </c>
      <c r="K561" s="665" t="s">
        <v>2954</v>
      </c>
      <c r="L561" s="666">
        <v>48.27</v>
      </c>
      <c r="M561" s="666">
        <v>48.27</v>
      </c>
      <c r="N561" s="665">
        <v>1</v>
      </c>
      <c r="O561" s="748">
        <v>0.5</v>
      </c>
      <c r="P561" s="666"/>
      <c r="Q561" s="681">
        <v>0</v>
      </c>
      <c r="R561" s="665"/>
      <c r="S561" s="681">
        <v>0</v>
      </c>
      <c r="T561" s="748"/>
      <c r="U561" s="704">
        <v>0</v>
      </c>
    </row>
    <row r="562" spans="1:21" ht="14.4" customHeight="1" x14ac:dyDescent="0.3">
      <c r="A562" s="664">
        <v>50</v>
      </c>
      <c r="B562" s="665" t="s">
        <v>549</v>
      </c>
      <c r="C562" s="665" t="s">
        <v>3182</v>
      </c>
      <c r="D562" s="746" t="s">
        <v>4862</v>
      </c>
      <c r="E562" s="747" t="s">
        <v>3198</v>
      </c>
      <c r="F562" s="665" t="s">
        <v>3179</v>
      </c>
      <c r="G562" s="665" t="s">
        <v>3247</v>
      </c>
      <c r="H562" s="665" t="s">
        <v>1650</v>
      </c>
      <c r="I562" s="665" t="s">
        <v>1677</v>
      </c>
      <c r="J562" s="665" t="s">
        <v>2968</v>
      </c>
      <c r="K562" s="665" t="s">
        <v>2969</v>
      </c>
      <c r="L562" s="666">
        <v>96.53</v>
      </c>
      <c r="M562" s="666">
        <v>193.06</v>
      </c>
      <c r="N562" s="665">
        <v>2</v>
      </c>
      <c r="O562" s="748">
        <v>1</v>
      </c>
      <c r="P562" s="666"/>
      <c r="Q562" s="681">
        <v>0</v>
      </c>
      <c r="R562" s="665"/>
      <c r="S562" s="681">
        <v>0</v>
      </c>
      <c r="T562" s="748"/>
      <c r="U562" s="704">
        <v>0</v>
      </c>
    </row>
    <row r="563" spans="1:21" ht="14.4" customHeight="1" x14ac:dyDescent="0.3">
      <c r="A563" s="664">
        <v>50</v>
      </c>
      <c r="B563" s="665" t="s">
        <v>549</v>
      </c>
      <c r="C563" s="665" t="s">
        <v>3182</v>
      </c>
      <c r="D563" s="746" t="s">
        <v>4862</v>
      </c>
      <c r="E563" s="747" t="s">
        <v>3198</v>
      </c>
      <c r="F563" s="665" t="s">
        <v>3179</v>
      </c>
      <c r="G563" s="665" t="s">
        <v>3247</v>
      </c>
      <c r="H563" s="665" t="s">
        <v>1650</v>
      </c>
      <c r="I563" s="665" t="s">
        <v>1716</v>
      </c>
      <c r="J563" s="665" t="s">
        <v>2968</v>
      </c>
      <c r="K563" s="665" t="s">
        <v>2972</v>
      </c>
      <c r="L563" s="666">
        <v>48.27</v>
      </c>
      <c r="M563" s="666">
        <v>193.08</v>
      </c>
      <c r="N563" s="665">
        <v>4</v>
      </c>
      <c r="O563" s="748">
        <v>2</v>
      </c>
      <c r="P563" s="666">
        <v>96.54</v>
      </c>
      <c r="Q563" s="681">
        <v>0.5</v>
      </c>
      <c r="R563" s="665">
        <v>2</v>
      </c>
      <c r="S563" s="681">
        <v>0.5</v>
      </c>
      <c r="T563" s="748">
        <v>1</v>
      </c>
      <c r="U563" s="704">
        <v>0.5</v>
      </c>
    </row>
    <row r="564" spans="1:21" ht="14.4" customHeight="1" x14ac:dyDescent="0.3">
      <c r="A564" s="664">
        <v>50</v>
      </c>
      <c r="B564" s="665" t="s">
        <v>549</v>
      </c>
      <c r="C564" s="665" t="s">
        <v>3182</v>
      </c>
      <c r="D564" s="746" t="s">
        <v>4862</v>
      </c>
      <c r="E564" s="747" t="s">
        <v>3198</v>
      </c>
      <c r="F564" s="665" t="s">
        <v>3179</v>
      </c>
      <c r="G564" s="665" t="s">
        <v>3966</v>
      </c>
      <c r="H564" s="665" t="s">
        <v>550</v>
      </c>
      <c r="I564" s="665" t="s">
        <v>1465</v>
      </c>
      <c r="J564" s="665" t="s">
        <v>3967</v>
      </c>
      <c r="K564" s="665" t="s">
        <v>3968</v>
      </c>
      <c r="L564" s="666">
        <v>1765.08</v>
      </c>
      <c r="M564" s="666">
        <v>1765.08</v>
      </c>
      <c r="N564" s="665">
        <v>1</v>
      </c>
      <c r="O564" s="748">
        <v>0.5</v>
      </c>
      <c r="P564" s="666"/>
      <c r="Q564" s="681">
        <v>0</v>
      </c>
      <c r="R564" s="665"/>
      <c r="S564" s="681">
        <v>0</v>
      </c>
      <c r="T564" s="748"/>
      <c r="U564" s="704">
        <v>0</v>
      </c>
    </row>
    <row r="565" spans="1:21" ht="14.4" customHeight="1" x14ac:dyDescent="0.3">
      <c r="A565" s="664">
        <v>50</v>
      </c>
      <c r="B565" s="665" t="s">
        <v>549</v>
      </c>
      <c r="C565" s="665" t="s">
        <v>3182</v>
      </c>
      <c r="D565" s="746" t="s">
        <v>4862</v>
      </c>
      <c r="E565" s="747" t="s">
        <v>3198</v>
      </c>
      <c r="F565" s="665" t="s">
        <v>3179</v>
      </c>
      <c r="G565" s="665" t="s">
        <v>3248</v>
      </c>
      <c r="H565" s="665" t="s">
        <v>550</v>
      </c>
      <c r="I565" s="665" t="s">
        <v>930</v>
      </c>
      <c r="J565" s="665" t="s">
        <v>931</v>
      </c>
      <c r="K565" s="665" t="s">
        <v>3249</v>
      </c>
      <c r="L565" s="666">
        <v>90.53</v>
      </c>
      <c r="M565" s="666">
        <v>90.53</v>
      </c>
      <c r="N565" s="665">
        <v>1</v>
      </c>
      <c r="O565" s="748">
        <v>1</v>
      </c>
      <c r="P565" s="666">
        <v>90.53</v>
      </c>
      <c r="Q565" s="681">
        <v>1</v>
      </c>
      <c r="R565" s="665">
        <v>1</v>
      </c>
      <c r="S565" s="681">
        <v>1</v>
      </c>
      <c r="T565" s="748">
        <v>1</v>
      </c>
      <c r="U565" s="704">
        <v>1</v>
      </c>
    </row>
    <row r="566" spans="1:21" ht="14.4" customHeight="1" x14ac:dyDescent="0.3">
      <c r="A566" s="664">
        <v>50</v>
      </c>
      <c r="B566" s="665" t="s">
        <v>549</v>
      </c>
      <c r="C566" s="665" t="s">
        <v>3182</v>
      </c>
      <c r="D566" s="746" t="s">
        <v>4862</v>
      </c>
      <c r="E566" s="747" t="s">
        <v>3198</v>
      </c>
      <c r="F566" s="665" t="s">
        <v>3179</v>
      </c>
      <c r="G566" s="665" t="s">
        <v>3969</v>
      </c>
      <c r="H566" s="665" t="s">
        <v>550</v>
      </c>
      <c r="I566" s="665" t="s">
        <v>3970</v>
      </c>
      <c r="J566" s="665" t="s">
        <v>3971</v>
      </c>
      <c r="K566" s="665" t="s">
        <v>3972</v>
      </c>
      <c r="L566" s="666">
        <v>240.27</v>
      </c>
      <c r="M566" s="666">
        <v>240.27</v>
      </c>
      <c r="N566" s="665">
        <v>1</v>
      </c>
      <c r="O566" s="748">
        <v>1</v>
      </c>
      <c r="P566" s="666">
        <v>240.27</v>
      </c>
      <c r="Q566" s="681">
        <v>1</v>
      </c>
      <c r="R566" s="665">
        <v>1</v>
      </c>
      <c r="S566" s="681">
        <v>1</v>
      </c>
      <c r="T566" s="748">
        <v>1</v>
      </c>
      <c r="U566" s="704">
        <v>1</v>
      </c>
    </row>
    <row r="567" spans="1:21" ht="14.4" customHeight="1" x14ac:dyDescent="0.3">
      <c r="A567" s="664">
        <v>50</v>
      </c>
      <c r="B567" s="665" t="s">
        <v>549</v>
      </c>
      <c r="C567" s="665" t="s">
        <v>3182</v>
      </c>
      <c r="D567" s="746" t="s">
        <v>4862</v>
      </c>
      <c r="E567" s="747" t="s">
        <v>3198</v>
      </c>
      <c r="F567" s="665" t="s">
        <v>3179</v>
      </c>
      <c r="G567" s="665" t="s">
        <v>3250</v>
      </c>
      <c r="H567" s="665" t="s">
        <v>550</v>
      </c>
      <c r="I567" s="665" t="s">
        <v>720</v>
      </c>
      <c r="J567" s="665" t="s">
        <v>721</v>
      </c>
      <c r="K567" s="665" t="s">
        <v>3251</v>
      </c>
      <c r="L567" s="666">
        <v>42.08</v>
      </c>
      <c r="M567" s="666">
        <v>126.24</v>
      </c>
      <c r="N567" s="665">
        <v>3</v>
      </c>
      <c r="O567" s="748">
        <v>2</v>
      </c>
      <c r="P567" s="666">
        <v>42.08</v>
      </c>
      <c r="Q567" s="681">
        <v>0.33333333333333331</v>
      </c>
      <c r="R567" s="665">
        <v>1</v>
      </c>
      <c r="S567" s="681">
        <v>0.33333333333333331</v>
      </c>
      <c r="T567" s="748">
        <v>0.5</v>
      </c>
      <c r="U567" s="704">
        <v>0.25</v>
      </c>
    </row>
    <row r="568" spans="1:21" ht="14.4" customHeight="1" x14ac:dyDescent="0.3">
      <c r="A568" s="664">
        <v>50</v>
      </c>
      <c r="B568" s="665" t="s">
        <v>549</v>
      </c>
      <c r="C568" s="665" t="s">
        <v>3182</v>
      </c>
      <c r="D568" s="746" t="s">
        <v>4862</v>
      </c>
      <c r="E568" s="747" t="s">
        <v>3198</v>
      </c>
      <c r="F568" s="665" t="s">
        <v>3179</v>
      </c>
      <c r="G568" s="665" t="s">
        <v>3252</v>
      </c>
      <c r="H568" s="665" t="s">
        <v>550</v>
      </c>
      <c r="I568" s="665" t="s">
        <v>2023</v>
      </c>
      <c r="J568" s="665" t="s">
        <v>2024</v>
      </c>
      <c r="K568" s="665" t="s">
        <v>3253</v>
      </c>
      <c r="L568" s="666">
        <v>22.44</v>
      </c>
      <c r="M568" s="666">
        <v>22.44</v>
      </c>
      <c r="N568" s="665">
        <v>1</v>
      </c>
      <c r="O568" s="748">
        <v>1</v>
      </c>
      <c r="P568" s="666"/>
      <c r="Q568" s="681">
        <v>0</v>
      </c>
      <c r="R568" s="665"/>
      <c r="S568" s="681">
        <v>0</v>
      </c>
      <c r="T568" s="748"/>
      <c r="U568" s="704">
        <v>0</v>
      </c>
    </row>
    <row r="569" spans="1:21" ht="14.4" customHeight="1" x14ac:dyDescent="0.3">
      <c r="A569" s="664">
        <v>50</v>
      </c>
      <c r="B569" s="665" t="s">
        <v>549</v>
      </c>
      <c r="C569" s="665" t="s">
        <v>3182</v>
      </c>
      <c r="D569" s="746" t="s">
        <v>4862</v>
      </c>
      <c r="E569" s="747" t="s">
        <v>3198</v>
      </c>
      <c r="F569" s="665" t="s">
        <v>3179</v>
      </c>
      <c r="G569" s="665" t="s">
        <v>3252</v>
      </c>
      <c r="H569" s="665" t="s">
        <v>550</v>
      </c>
      <c r="I569" s="665" t="s">
        <v>2023</v>
      </c>
      <c r="J569" s="665" t="s">
        <v>2024</v>
      </c>
      <c r="K569" s="665" t="s">
        <v>3253</v>
      </c>
      <c r="L569" s="666">
        <v>42.54</v>
      </c>
      <c r="M569" s="666">
        <v>42.54</v>
      </c>
      <c r="N569" s="665">
        <v>1</v>
      </c>
      <c r="O569" s="748">
        <v>0.5</v>
      </c>
      <c r="P569" s="666"/>
      <c r="Q569" s="681">
        <v>0</v>
      </c>
      <c r="R569" s="665"/>
      <c r="S569" s="681">
        <v>0</v>
      </c>
      <c r="T569" s="748"/>
      <c r="U569" s="704">
        <v>0</v>
      </c>
    </row>
    <row r="570" spans="1:21" ht="14.4" customHeight="1" x14ac:dyDescent="0.3">
      <c r="A570" s="664">
        <v>50</v>
      </c>
      <c r="B570" s="665" t="s">
        <v>549</v>
      </c>
      <c r="C570" s="665" t="s">
        <v>3182</v>
      </c>
      <c r="D570" s="746" t="s">
        <v>4862</v>
      </c>
      <c r="E570" s="747" t="s">
        <v>3198</v>
      </c>
      <c r="F570" s="665" t="s">
        <v>3179</v>
      </c>
      <c r="G570" s="665" t="s">
        <v>3327</v>
      </c>
      <c r="H570" s="665" t="s">
        <v>550</v>
      </c>
      <c r="I570" s="665" t="s">
        <v>3915</v>
      </c>
      <c r="J570" s="665" t="s">
        <v>3372</v>
      </c>
      <c r="K570" s="665" t="s">
        <v>3916</v>
      </c>
      <c r="L570" s="666">
        <v>149.69</v>
      </c>
      <c r="M570" s="666">
        <v>149.69</v>
      </c>
      <c r="N570" s="665">
        <v>1</v>
      </c>
      <c r="O570" s="748">
        <v>0.5</v>
      </c>
      <c r="P570" s="666"/>
      <c r="Q570" s="681">
        <v>0</v>
      </c>
      <c r="R570" s="665"/>
      <c r="S570" s="681">
        <v>0</v>
      </c>
      <c r="T570" s="748"/>
      <c r="U570" s="704">
        <v>0</v>
      </c>
    </row>
    <row r="571" spans="1:21" ht="14.4" customHeight="1" x14ac:dyDescent="0.3">
      <c r="A571" s="664">
        <v>50</v>
      </c>
      <c r="B571" s="665" t="s">
        <v>549</v>
      </c>
      <c r="C571" s="665" t="s">
        <v>3182</v>
      </c>
      <c r="D571" s="746" t="s">
        <v>4862</v>
      </c>
      <c r="E571" s="747" t="s">
        <v>3198</v>
      </c>
      <c r="F571" s="665" t="s">
        <v>3179</v>
      </c>
      <c r="G571" s="665" t="s">
        <v>3327</v>
      </c>
      <c r="H571" s="665" t="s">
        <v>550</v>
      </c>
      <c r="I571" s="665" t="s">
        <v>3973</v>
      </c>
      <c r="J571" s="665" t="s">
        <v>3372</v>
      </c>
      <c r="K571" s="665" t="s">
        <v>3974</v>
      </c>
      <c r="L571" s="666">
        <v>171.09</v>
      </c>
      <c r="M571" s="666">
        <v>171.09</v>
      </c>
      <c r="N571" s="665">
        <v>1</v>
      </c>
      <c r="O571" s="748">
        <v>0.5</v>
      </c>
      <c r="P571" s="666">
        <v>171.09</v>
      </c>
      <c r="Q571" s="681">
        <v>1</v>
      </c>
      <c r="R571" s="665">
        <v>1</v>
      </c>
      <c r="S571" s="681">
        <v>1</v>
      </c>
      <c r="T571" s="748">
        <v>0.5</v>
      </c>
      <c r="U571" s="704">
        <v>1</v>
      </c>
    </row>
    <row r="572" spans="1:21" ht="14.4" customHeight="1" x14ac:dyDescent="0.3">
      <c r="A572" s="664">
        <v>50</v>
      </c>
      <c r="B572" s="665" t="s">
        <v>549</v>
      </c>
      <c r="C572" s="665" t="s">
        <v>3182</v>
      </c>
      <c r="D572" s="746" t="s">
        <v>4862</v>
      </c>
      <c r="E572" s="747" t="s">
        <v>3198</v>
      </c>
      <c r="F572" s="665" t="s">
        <v>3179</v>
      </c>
      <c r="G572" s="665" t="s">
        <v>3374</v>
      </c>
      <c r="H572" s="665" t="s">
        <v>550</v>
      </c>
      <c r="I572" s="665" t="s">
        <v>2533</v>
      </c>
      <c r="J572" s="665" t="s">
        <v>2534</v>
      </c>
      <c r="K572" s="665" t="s">
        <v>3375</v>
      </c>
      <c r="L572" s="666">
        <v>80.959999999999994</v>
      </c>
      <c r="M572" s="666">
        <v>80.959999999999994</v>
      </c>
      <c r="N572" s="665">
        <v>1</v>
      </c>
      <c r="O572" s="748">
        <v>0.5</v>
      </c>
      <c r="P572" s="666"/>
      <c r="Q572" s="681">
        <v>0</v>
      </c>
      <c r="R572" s="665"/>
      <c r="S572" s="681">
        <v>0</v>
      </c>
      <c r="T572" s="748"/>
      <c r="U572" s="704">
        <v>0</v>
      </c>
    </row>
    <row r="573" spans="1:21" ht="14.4" customHeight="1" x14ac:dyDescent="0.3">
      <c r="A573" s="664">
        <v>50</v>
      </c>
      <c r="B573" s="665" t="s">
        <v>549</v>
      </c>
      <c r="C573" s="665" t="s">
        <v>3182</v>
      </c>
      <c r="D573" s="746" t="s">
        <v>4862</v>
      </c>
      <c r="E573" s="747" t="s">
        <v>3198</v>
      </c>
      <c r="F573" s="665" t="s">
        <v>3179</v>
      </c>
      <c r="G573" s="665" t="s">
        <v>3975</v>
      </c>
      <c r="H573" s="665" t="s">
        <v>550</v>
      </c>
      <c r="I573" s="665" t="s">
        <v>822</v>
      </c>
      <c r="J573" s="665" t="s">
        <v>823</v>
      </c>
      <c r="K573" s="665" t="s">
        <v>3262</v>
      </c>
      <c r="L573" s="666">
        <v>122.73</v>
      </c>
      <c r="M573" s="666">
        <v>122.73</v>
      </c>
      <c r="N573" s="665">
        <v>1</v>
      </c>
      <c r="O573" s="748">
        <v>1</v>
      </c>
      <c r="P573" s="666"/>
      <c r="Q573" s="681">
        <v>0</v>
      </c>
      <c r="R573" s="665"/>
      <c r="S573" s="681">
        <v>0</v>
      </c>
      <c r="T573" s="748"/>
      <c r="U573" s="704">
        <v>0</v>
      </c>
    </row>
    <row r="574" spans="1:21" ht="14.4" customHeight="1" x14ac:dyDescent="0.3">
      <c r="A574" s="664">
        <v>50</v>
      </c>
      <c r="B574" s="665" t="s">
        <v>549</v>
      </c>
      <c r="C574" s="665" t="s">
        <v>3182</v>
      </c>
      <c r="D574" s="746" t="s">
        <v>4862</v>
      </c>
      <c r="E574" s="747" t="s">
        <v>3198</v>
      </c>
      <c r="F574" s="665" t="s">
        <v>3179</v>
      </c>
      <c r="G574" s="665" t="s">
        <v>3330</v>
      </c>
      <c r="H574" s="665" t="s">
        <v>550</v>
      </c>
      <c r="I574" s="665" t="s">
        <v>573</v>
      </c>
      <c r="J574" s="665" t="s">
        <v>574</v>
      </c>
      <c r="K574" s="665" t="s">
        <v>2946</v>
      </c>
      <c r="L574" s="666">
        <v>150.19</v>
      </c>
      <c r="M574" s="666">
        <v>150.19</v>
      </c>
      <c r="N574" s="665">
        <v>1</v>
      </c>
      <c r="O574" s="748">
        <v>0.5</v>
      </c>
      <c r="P574" s="666"/>
      <c r="Q574" s="681">
        <v>0</v>
      </c>
      <c r="R574" s="665"/>
      <c r="S574" s="681">
        <v>0</v>
      </c>
      <c r="T574" s="748"/>
      <c r="U574" s="704">
        <v>0</v>
      </c>
    </row>
    <row r="575" spans="1:21" ht="14.4" customHeight="1" x14ac:dyDescent="0.3">
      <c r="A575" s="664">
        <v>50</v>
      </c>
      <c r="B575" s="665" t="s">
        <v>549</v>
      </c>
      <c r="C575" s="665" t="s">
        <v>3182</v>
      </c>
      <c r="D575" s="746" t="s">
        <v>4862</v>
      </c>
      <c r="E575" s="747" t="s">
        <v>3198</v>
      </c>
      <c r="F575" s="665" t="s">
        <v>3179</v>
      </c>
      <c r="G575" s="665" t="s">
        <v>3330</v>
      </c>
      <c r="H575" s="665" t="s">
        <v>550</v>
      </c>
      <c r="I575" s="665" t="s">
        <v>3976</v>
      </c>
      <c r="J575" s="665" t="s">
        <v>574</v>
      </c>
      <c r="K575" s="665" t="s">
        <v>3977</v>
      </c>
      <c r="L575" s="666">
        <v>393.94</v>
      </c>
      <c r="M575" s="666">
        <v>393.94</v>
      </c>
      <c r="N575" s="665">
        <v>1</v>
      </c>
      <c r="O575" s="748">
        <v>0.5</v>
      </c>
      <c r="P575" s="666">
        <v>393.94</v>
      </c>
      <c r="Q575" s="681">
        <v>1</v>
      </c>
      <c r="R575" s="665">
        <v>1</v>
      </c>
      <c r="S575" s="681">
        <v>1</v>
      </c>
      <c r="T575" s="748">
        <v>0.5</v>
      </c>
      <c r="U575" s="704">
        <v>1</v>
      </c>
    </row>
    <row r="576" spans="1:21" ht="14.4" customHeight="1" x14ac:dyDescent="0.3">
      <c r="A576" s="664">
        <v>50</v>
      </c>
      <c r="B576" s="665" t="s">
        <v>549</v>
      </c>
      <c r="C576" s="665" t="s">
        <v>3182</v>
      </c>
      <c r="D576" s="746" t="s">
        <v>4862</v>
      </c>
      <c r="E576" s="747" t="s">
        <v>3198</v>
      </c>
      <c r="F576" s="665" t="s">
        <v>3179</v>
      </c>
      <c r="G576" s="665" t="s">
        <v>3978</v>
      </c>
      <c r="H576" s="665" t="s">
        <v>550</v>
      </c>
      <c r="I576" s="665" t="s">
        <v>983</v>
      </c>
      <c r="J576" s="665" t="s">
        <v>3979</v>
      </c>
      <c r="K576" s="665" t="s">
        <v>3980</v>
      </c>
      <c r="L576" s="666">
        <v>87.23</v>
      </c>
      <c r="M576" s="666">
        <v>87.23</v>
      </c>
      <c r="N576" s="665">
        <v>1</v>
      </c>
      <c r="O576" s="748">
        <v>0.5</v>
      </c>
      <c r="P576" s="666"/>
      <c r="Q576" s="681">
        <v>0</v>
      </c>
      <c r="R576" s="665"/>
      <c r="S576" s="681">
        <v>0</v>
      </c>
      <c r="T576" s="748"/>
      <c r="U576" s="704">
        <v>0</v>
      </c>
    </row>
    <row r="577" spans="1:21" ht="14.4" customHeight="1" x14ac:dyDescent="0.3">
      <c r="A577" s="664">
        <v>50</v>
      </c>
      <c r="B577" s="665" t="s">
        <v>549</v>
      </c>
      <c r="C577" s="665" t="s">
        <v>3182</v>
      </c>
      <c r="D577" s="746" t="s">
        <v>4862</v>
      </c>
      <c r="E577" s="747" t="s">
        <v>3198</v>
      </c>
      <c r="F577" s="665" t="s">
        <v>3179</v>
      </c>
      <c r="G577" s="665" t="s">
        <v>3334</v>
      </c>
      <c r="H577" s="665" t="s">
        <v>1650</v>
      </c>
      <c r="I577" s="665" t="s">
        <v>1887</v>
      </c>
      <c r="J577" s="665" t="s">
        <v>1888</v>
      </c>
      <c r="K577" s="665" t="s">
        <v>2964</v>
      </c>
      <c r="L577" s="666">
        <v>251.52</v>
      </c>
      <c r="M577" s="666">
        <v>251.52</v>
      </c>
      <c r="N577" s="665">
        <v>1</v>
      </c>
      <c r="O577" s="748">
        <v>0.5</v>
      </c>
      <c r="P577" s="666">
        <v>251.52</v>
      </c>
      <c r="Q577" s="681">
        <v>1</v>
      </c>
      <c r="R577" s="665">
        <v>1</v>
      </c>
      <c r="S577" s="681">
        <v>1</v>
      </c>
      <c r="T577" s="748">
        <v>0.5</v>
      </c>
      <c r="U577" s="704">
        <v>1</v>
      </c>
    </row>
    <row r="578" spans="1:21" ht="14.4" customHeight="1" x14ac:dyDescent="0.3">
      <c r="A578" s="664">
        <v>50</v>
      </c>
      <c r="B578" s="665" t="s">
        <v>549</v>
      </c>
      <c r="C578" s="665" t="s">
        <v>3182</v>
      </c>
      <c r="D578" s="746" t="s">
        <v>4862</v>
      </c>
      <c r="E578" s="747" t="s">
        <v>3198</v>
      </c>
      <c r="F578" s="665" t="s">
        <v>3179</v>
      </c>
      <c r="G578" s="665" t="s">
        <v>3256</v>
      </c>
      <c r="H578" s="665" t="s">
        <v>1650</v>
      </c>
      <c r="I578" s="665" t="s">
        <v>1827</v>
      </c>
      <c r="J578" s="665" t="s">
        <v>2922</v>
      </c>
      <c r="K578" s="665" t="s">
        <v>2923</v>
      </c>
      <c r="L578" s="666">
        <v>120.61</v>
      </c>
      <c r="M578" s="666">
        <v>120.61</v>
      </c>
      <c r="N578" s="665">
        <v>1</v>
      </c>
      <c r="O578" s="748">
        <v>0.5</v>
      </c>
      <c r="P578" s="666"/>
      <c r="Q578" s="681">
        <v>0</v>
      </c>
      <c r="R578" s="665"/>
      <c r="S578" s="681">
        <v>0</v>
      </c>
      <c r="T578" s="748"/>
      <c r="U578" s="704">
        <v>0</v>
      </c>
    </row>
    <row r="579" spans="1:21" ht="14.4" customHeight="1" x14ac:dyDescent="0.3">
      <c r="A579" s="664">
        <v>50</v>
      </c>
      <c r="B579" s="665" t="s">
        <v>549</v>
      </c>
      <c r="C579" s="665" t="s">
        <v>3182</v>
      </c>
      <c r="D579" s="746" t="s">
        <v>4862</v>
      </c>
      <c r="E579" s="747" t="s">
        <v>3198</v>
      </c>
      <c r="F579" s="665" t="s">
        <v>3179</v>
      </c>
      <c r="G579" s="665" t="s">
        <v>3643</v>
      </c>
      <c r="H579" s="665" t="s">
        <v>550</v>
      </c>
      <c r="I579" s="665" t="s">
        <v>1447</v>
      </c>
      <c r="J579" s="665" t="s">
        <v>1448</v>
      </c>
      <c r="K579" s="665" t="s">
        <v>3981</v>
      </c>
      <c r="L579" s="666">
        <v>138.86000000000001</v>
      </c>
      <c r="M579" s="666">
        <v>138.86000000000001</v>
      </c>
      <c r="N579" s="665">
        <v>1</v>
      </c>
      <c r="O579" s="748">
        <v>1</v>
      </c>
      <c r="P579" s="666"/>
      <c r="Q579" s="681">
        <v>0</v>
      </c>
      <c r="R579" s="665"/>
      <c r="S579" s="681">
        <v>0</v>
      </c>
      <c r="T579" s="748"/>
      <c r="U579" s="704">
        <v>0</v>
      </c>
    </row>
    <row r="580" spans="1:21" ht="14.4" customHeight="1" x14ac:dyDescent="0.3">
      <c r="A580" s="664">
        <v>50</v>
      </c>
      <c r="B580" s="665" t="s">
        <v>549</v>
      </c>
      <c r="C580" s="665" t="s">
        <v>3182</v>
      </c>
      <c r="D580" s="746" t="s">
        <v>4862</v>
      </c>
      <c r="E580" s="747" t="s">
        <v>3198</v>
      </c>
      <c r="F580" s="665" t="s">
        <v>3179</v>
      </c>
      <c r="G580" s="665" t="s">
        <v>3335</v>
      </c>
      <c r="H580" s="665" t="s">
        <v>1650</v>
      </c>
      <c r="I580" s="665" t="s">
        <v>2597</v>
      </c>
      <c r="J580" s="665" t="s">
        <v>3133</v>
      </c>
      <c r="K580" s="665" t="s">
        <v>3134</v>
      </c>
      <c r="L580" s="666">
        <v>1906.97</v>
      </c>
      <c r="M580" s="666">
        <v>1906.97</v>
      </c>
      <c r="N580" s="665">
        <v>1</v>
      </c>
      <c r="O580" s="748">
        <v>1</v>
      </c>
      <c r="P580" s="666">
        <v>1906.97</v>
      </c>
      <c r="Q580" s="681">
        <v>1</v>
      </c>
      <c r="R580" s="665">
        <v>1</v>
      </c>
      <c r="S580" s="681">
        <v>1</v>
      </c>
      <c r="T580" s="748">
        <v>1</v>
      </c>
      <c r="U580" s="704">
        <v>1</v>
      </c>
    </row>
    <row r="581" spans="1:21" ht="14.4" customHeight="1" x14ac:dyDescent="0.3">
      <c r="A581" s="664">
        <v>50</v>
      </c>
      <c r="B581" s="665" t="s">
        <v>549</v>
      </c>
      <c r="C581" s="665" t="s">
        <v>3182</v>
      </c>
      <c r="D581" s="746" t="s">
        <v>4862</v>
      </c>
      <c r="E581" s="747" t="s">
        <v>3199</v>
      </c>
      <c r="F581" s="665" t="s">
        <v>3179</v>
      </c>
      <c r="G581" s="665" t="s">
        <v>3204</v>
      </c>
      <c r="H581" s="665" t="s">
        <v>1650</v>
      </c>
      <c r="I581" s="665" t="s">
        <v>1666</v>
      </c>
      <c r="J581" s="665" t="s">
        <v>1663</v>
      </c>
      <c r="K581" s="665" t="s">
        <v>2944</v>
      </c>
      <c r="L581" s="666">
        <v>144.01</v>
      </c>
      <c r="M581" s="666">
        <v>288.02</v>
      </c>
      <c r="N581" s="665">
        <v>2</v>
      </c>
      <c r="O581" s="748">
        <v>1.5</v>
      </c>
      <c r="P581" s="666"/>
      <c r="Q581" s="681">
        <v>0</v>
      </c>
      <c r="R581" s="665"/>
      <c r="S581" s="681">
        <v>0</v>
      </c>
      <c r="T581" s="748"/>
      <c r="U581" s="704">
        <v>0</v>
      </c>
    </row>
    <row r="582" spans="1:21" ht="14.4" customHeight="1" x14ac:dyDescent="0.3">
      <c r="A582" s="664">
        <v>50</v>
      </c>
      <c r="B582" s="665" t="s">
        <v>549</v>
      </c>
      <c r="C582" s="665" t="s">
        <v>3182</v>
      </c>
      <c r="D582" s="746" t="s">
        <v>4862</v>
      </c>
      <c r="E582" s="747" t="s">
        <v>3199</v>
      </c>
      <c r="F582" s="665" t="s">
        <v>3179</v>
      </c>
      <c r="G582" s="665" t="s">
        <v>3206</v>
      </c>
      <c r="H582" s="665" t="s">
        <v>1650</v>
      </c>
      <c r="I582" s="665" t="s">
        <v>1823</v>
      </c>
      <c r="J582" s="665" t="s">
        <v>2989</v>
      </c>
      <c r="K582" s="665" t="s">
        <v>2995</v>
      </c>
      <c r="L582" s="666">
        <v>603.73</v>
      </c>
      <c r="M582" s="666">
        <v>603.73</v>
      </c>
      <c r="N582" s="665">
        <v>1</v>
      </c>
      <c r="O582" s="748">
        <v>0.5</v>
      </c>
      <c r="P582" s="666"/>
      <c r="Q582" s="681">
        <v>0</v>
      </c>
      <c r="R582" s="665"/>
      <c r="S582" s="681">
        <v>0</v>
      </c>
      <c r="T582" s="748"/>
      <c r="U582" s="704">
        <v>0</v>
      </c>
    </row>
    <row r="583" spans="1:21" ht="14.4" customHeight="1" x14ac:dyDescent="0.3">
      <c r="A583" s="664">
        <v>50</v>
      </c>
      <c r="B583" s="665" t="s">
        <v>549</v>
      </c>
      <c r="C583" s="665" t="s">
        <v>3182</v>
      </c>
      <c r="D583" s="746" t="s">
        <v>4862</v>
      </c>
      <c r="E583" s="747" t="s">
        <v>3199</v>
      </c>
      <c r="F583" s="665" t="s">
        <v>3179</v>
      </c>
      <c r="G583" s="665" t="s">
        <v>3207</v>
      </c>
      <c r="H583" s="665" t="s">
        <v>1650</v>
      </c>
      <c r="I583" s="665" t="s">
        <v>1928</v>
      </c>
      <c r="J583" s="665" t="s">
        <v>1699</v>
      </c>
      <c r="K583" s="665" t="s">
        <v>2953</v>
      </c>
      <c r="L583" s="666">
        <v>105.32</v>
      </c>
      <c r="M583" s="666">
        <v>421.28</v>
      </c>
      <c r="N583" s="665">
        <v>4</v>
      </c>
      <c r="O583" s="748">
        <v>2.5</v>
      </c>
      <c r="P583" s="666">
        <v>105.32</v>
      </c>
      <c r="Q583" s="681">
        <v>0.25</v>
      </c>
      <c r="R583" s="665">
        <v>1</v>
      </c>
      <c r="S583" s="681">
        <v>0.25</v>
      </c>
      <c r="T583" s="748">
        <v>0.5</v>
      </c>
      <c r="U583" s="704">
        <v>0.2</v>
      </c>
    </row>
    <row r="584" spans="1:21" ht="14.4" customHeight="1" x14ac:dyDescent="0.3">
      <c r="A584" s="664">
        <v>50</v>
      </c>
      <c r="B584" s="665" t="s">
        <v>549</v>
      </c>
      <c r="C584" s="665" t="s">
        <v>3182</v>
      </c>
      <c r="D584" s="746" t="s">
        <v>4862</v>
      </c>
      <c r="E584" s="747" t="s">
        <v>3199</v>
      </c>
      <c r="F584" s="665" t="s">
        <v>3179</v>
      </c>
      <c r="G584" s="665" t="s">
        <v>3227</v>
      </c>
      <c r="H584" s="665" t="s">
        <v>1650</v>
      </c>
      <c r="I584" s="665" t="s">
        <v>1935</v>
      </c>
      <c r="J584" s="665" t="s">
        <v>2935</v>
      </c>
      <c r="K584" s="665" t="s">
        <v>2937</v>
      </c>
      <c r="L584" s="666">
        <v>186.87</v>
      </c>
      <c r="M584" s="666">
        <v>747.48</v>
      </c>
      <c r="N584" s="665">
        <v>4</v>
      </c>
      <c r="O584" s="748">
        <v>2</v>
      </c>
      <c r="P584" s="666">
        <v>747.48</v>
      </c>
      <c r="Q584" s="681">
        <v>1</v>
      </c>
      <c r="R584" s="665">
        <v>4</v>
      </c>
      <c r="S584" s="681">
        <v>1</v>
      </c>
      <c r="T584" s="748">
        <v>2</v>
      </c>
      <c r="U584" s="704">
        <v>1</v>
      </c>
    </row>
    <row r="585" spans="1:21" ht="14.4" customHeight="1" x14ac:dyDescent="0.3">
      <c r="A585" s="664">
        <v>50</v>
      </c>
      <c r="B585" s="665" t="s">
        <v>549</v>
      </c>
      <c r="C585" s="665" t="s">
        <v>3182</v>
      </c>
      <c r="D585" s="746" t="s">
        <v>4862</v>
      </c>
      <c r="E585" s="747" t="s">
        <v>3199</v>
      </c>
      <c r="F585" s="665" t="s">
        <v>3179</v>
      </c>
      <c r="G585" s="665" t="s">
        <v>3800</v>
      </c>
      <c r="H585" s="665" t="s">
        <v>550</v>
      </c>
      <c r="I585" s="665" t="s">
        <v>3982</v>
      </c>
      <c r="J585" s="665" t="s">
        <v>1351</v>
      </c>
      <c r="K585" s="665" t="s">
        <v>3983</v>
      </c>
      <c r="L585" s="666">
        <v>0</v>
      </c>
      <c r="M585" s="666">
        <v>0</v>
      </c>
      <c r="N585" s="665">
        <v>1</v>
      </c>
      <c r="O585" s="748">
        <v>0.5</v>
      </c>
      <c r="P585" s="666"/>
      <c r="Q585" s="681"/>
      <c r="R585" s="665"/>
      <c r="S585" s="681">
        <v>0</v>
      </c>
      <c r="T585" s="748"/>
      <c r="U585" s="704">
        <v>0</v>
      </c>
    </row>
    <row r="586" spans="1:21" ht="14.4" customHeight="1" x14ac:dyDescent="0.3">
      <c r="A586" s="664">
        <v>50</v>
      </c>
      <c r="B586" s="665" t="s">
        <v>549</v>
      </c>
      <c r="C586" s="665" t="s">
        <v>3182</v>
      </c>
      <c r="D586" s="746" t="s">
        <v>4862</v>
      </c>
      <c r="E586" s="747" t="s">
        <v>3199</v>
      </c>
      <c r="F586" s="665" t="s">
        <v>3179</v>
      </c>
      <c r="G586" s="665" t="s">
        <v>3228</v>
      </c>
      <c r="H586" s="665" t="s">
        <v>550</v>
      </c>
      <c r="I586" s="665" t="s">
        <v>3229</v>
      </c>
      <c r="J586" s="665" t="s">
        <v>3230</v>
      </c>
      <c r="K586" s="665" t="s">
        <v>3231</v>
      </c>
      <c r="L586" s="666">
        <v>0</v>
      </c>
      <c r="M586" s="666">
        <v>0</v>
      </c>
      <c r="N586" s="665">
        <v>3</v>
      </c>
      <c r="O586" s="748">
        <v>1</v>
      </c>
      <c r="P586" s="666">
        <v>0</v>
      </c>
      <c r="Q586" s="681"/>
      <c r="R586" s="665">
        <v>3</v>
      </c>
      <c r="S586" s="681">
        <v>1</v>
      </c>
      <c r="T586" s="748">
        <v>1</v>
      </c>
      <c r="U586" s="704">
        <v>1</v>
      </c>
    </row>
    <row r="587" spans="1:21" ht="14.4" customHeight="1" x14ac:dyDescent="0.3">
      <c r="A587" s="664">
        <v>50</v>
      </c>
      <c r="B587" s="665" t="s">
        <v>549</v>
      </c>
      <c r="C587" s="665" t="s">
        <v>3182</v>
      </c>
      <c r="D587" s="746" t="s">
        <v>4862</v>
      </c>
      <c r="E587" s="747" t="s">
        <v>3199</v>
      </c>
      <c r="F587" s="665" t="s">
        <v>3179</v>
      </c>
      <c r="G587" s="665" t="s">
        <v>3308</v>
      </c>
      <c r="H587" s="665" t="s">
        <v>1650</v>
      </c>
      <c r="I587" s="665" t="s">
        <v>3984</v>
      </c>
      <c r="J587" s="665" t="s">
        <v>2897</v>
      </c>
      <c r="K587" s="665" t="s">
        <v>3985</v>
      </c>
      <c r="L587" s="666">
        <v>0</v>
      </c>
      <c r="M587" s="666">
        <v>0</v>
      </c>
      <c r="N587" s="665">
        <v>1</v>
      </c>
      <c r="O587" s="748">
        <v>0.5</v>
      </c>
      <c r="P587" s="666"/>
      <c r="Q587" s="681"/>
      <c r="R587" s="665"/>
      <c r="S587" s="681">
        <v>0</v>
      </c>
      <c r="T587" s="748"/>
      <c r="U587" s="704">
        <v>0</v>
      </c>
    </row>
    <row r="588" spans="1:21" ht="14.4" customHeight="1" x14ac:dyDescent="0.3">
      <c r="A588" s="664">
        <v>50</v>
      </c>
      <c r="B588" s="665" t="s">
        <v>549</v>
      </c>
      <c r="C588" s="665" t="s">
        <v>3182</v>
      </c>
      <c r="D588" s="746" t="s">
        <v>4862</v>
      </c>
      <c r="E588" s="747" t="s">
        <v>3199</v>
      </c>
      <c r="F588" s="665" t="s">
        <v>3179</v>
      </c>
      <c r="G588" s="665" t="s">
        <v>3308</v>
      </c>
      <c r="H588" s="665" t="s">
        <v>1650</v>
      </c>
      <c r="I588" s="665" t="s">
        <v>3986</v>
      </c>
      <c r="J588" s="665" t="s">
        <v>2897</v>
      </c>
      <c r="K588" s="665" t="s">
        <v>2898</v>
      </c>
      <c r="L588" s="666">
        <v>102.93</v>
      </c>
      <c r="M588" s="666">
        <v>102.93</v>
      </c>
      <c r="N588" s="665">
        <v>1</v>
      </c>
      <c r="O588" s="748">
        <v>0.5</v>
      </c>
      <c r="P588" s="666"/>
      <c r="Q588" s="681">
        <v>0</v>
      </c>
      <c r="R588" s="665"/>
      <c r="S588" s="681">
        <v>0</v>
      </c>
      <c r="T588" s="748"/>
      <c r="U588" s="704">
        <v>0</v>
      </c>
    </row>
    <row r="589" spans="1:21" ht="14.4" customHeight="1" x14ac:dyDescent="0.3">
      <c r="A589" s="664">
        <v>50</v>
      </c>
      <c r="B589" s="665" t="s">
        <v>549</v>
      </c>
      <c r="C589" s="665" t="s">
        <v>3182</v>
      </c>
      <c r="D589" s="746" t="s">
        <v>4862</v>
      </c>
      <c r="E589" s="747" t="s">
        <v>3199</v>
      </c>
      <c r="F589" s="665" t="s">
        <v>3179</v>
      </c>
      <c r="G589" s="665" t="s">
        <v>3308</v>
      </c>
      <c r="H589" s="665" t="s">
        <v>1650</v>
      </c>
      <c r="I589" s="665" t="s">
        <v>3987</v>
      </c>
      <c r="J589" s="665" t="s">
        <v>2897</v>
      </c>
      <c r="K589" s="665" t="s">
        <v>3988</v>
      </c>
      <c r="L589" s="666">
        <v>0</v>
      </c>
      <c r="M589" s="666">
        <v>0</v>
      </c>
      <c r="N589" s="665">
        <v>1</v>
      </c>
      <c r="O589" s="748">
        <v>1</v>
      </c>
      <c r="P589" s="666"/>
      <c r="Q589" s="681"/>
      <c r="R589" s="665"/>
      <c r="S589" s="681">
        <v>0</v>
      </c>
      <c r="T589" s="748"/>
      <c r="U589" s="704">
        <v>0</v>
      </c>
    </row>
    <row r="590" spans="1:21" ht="14.4" customHeight="1" x14ac:dyDescent="0.3">
      <c r="A590" s="664">
        <v>50</v>
      </c>
      <c r="B590" s="665" t="s">
        <v>549</v>
      </c>
      <c r="C590" s="665" t="s">
        <v>3182</v>
      </c>
      <c r="D590" s="746" t="s">
        <v>4862</v>
      </c>
      <c r="E590" s="747" t="s">
        <v>3199</v>
      </c>
      <c r="F590" s="665" t="s">
        <v>3179</v>
      </c>
      <c r="G590" s="665" t="s">
        <v>3242</v>
      </c>
      <c r="H590" s="665" t="s">
        <v>1650</v>
      </c>
      <c r="I590" s="665" t="s">
        <v>3563</v>
      </c>
      <c r="J590" s="665" t="s">
        <v>1855</v>
      </c>
      <c r="K590" s="665" t="s">
        <v>2955</v>
      </c>
      <c r="L590" s="666">
        <v>96.53</v>
      </c>
      <c r="M590" s="666">
        <v>96.53</v>
      </c>
      <c r="N590" s="665">
        <v>1</v>
      </c>
      <c r="O590" s="748">
        <v>0.5</v>
      </c>
      <c r="P590" s="666">
        <v>96.53</v>
      </c>
      <c r="Q590" s="681">
        <v>1</v>
      </c>
      <c r="R590" s="665">
        <v>1</v>
      </c>
      <c r="S590" s="681">
        <v>1</v>
      </c>
      <c r="T590" s="748">
        <v>0.5</v>
      </c>
      <c r="U590" s="704">
        <v>1</v>
      </c>
    </row>
    <row r="591" spans="1:21" ht="14.4" customHeight="1" x14ac:dyDescent="0.3">
      <c r="A591" s="664">
        <v>50</v>
      </c>
      <c r="B591" s="665" t="s">
        <v>549</v>
      </c>
      <c r="C591" s="665" t="s">
        <v>3182</v>
      </c>
      <c r="D591" s="746" t="s">
        <v>4862</v>
      </c>
      <c r="E591" s="747" t="s">
        <v>3199</v>
      </c>
      <c r="F591" s="665" t="s">
        <v>3179</v>
      </c>
      <c r="G591" s="665" t="s">
        <v>3311</v>
      </c>
      <c r="H591" s="665" t="s">
        <v>550</v>
      </c>
      <c r="I591" s="665" t="s">
        <v>1218</v>
      </c>
      <c r="J591" s="665" t="s">
        <v>3312</v>
      </c>
      <c r="K591" s="665" t="s">
        <v>3303</v>
      </c>
      <c r="L591" s="666">
        <v>99.11</v>
      </c>
      <c r="M591" s="666">
        <v>99.11</v>
      </c>
      <c r="N591" s="665">
        <v>1</v>
      </c>
      <c r="O591" s="748">
        <v>0.5</v>
      </c>
      <c r="P591" s="666"/>
      <c r="Q591" s="681">
        <v>0</v>
      </c>
      <c r="R591" s="665"/>
      <c r="S591" s="681">
        <v>0</v>
      </c>
      <c r="T591" s="748"/>
      <c r="U591" s="704">
        <v>0</v>
      </c>
    </row>
    <row r="592" spans="1:21" ht="14.4" customHeight="1" x14ac:dyDescent="0.3">
      <c r="A592" s="664">
        <v>50</v>
      </c>
      <c r="B592" s="665" t="s">
        <v>549</v>
      </c>
      <c r="C592" s="665" t="s">
        <v>3182</v>
      </c>
      <c r="D592" s="746" t="s">
        <v>4862</v>
      </c>
      <c r="E592" s="747" t="s">
        <v>3199</v>
      </c>
      <c r="F592" s="665" t="s">
        <v>3179</v>
      </c>
      <c r="G592" s="665" t="s">
        <v>3247</v>
      </c>
      <c r="H592" s="665" t="s">
        <v>1650</v>
      </c>
      <c r="I592" s="665" t="s">
        <v>1677</v>
      </c>
      <c r="J592" s="665" t="s">
        <v>2968</v>
      </c>
      <c r="K592" s="665" t="s">
        <v>2969</v>
      </c>
      <c r="L592" s="666">
        <v>96.53</v>
      </c>
      <c r="M592" s="666">
        <v>289.59000000000003</v>
      </c>
      <c r="N592" s="665">
        <v>3</v>
      </c>
      <c r="O592" s="748">
        <v>0.5</v>
      </c>
      <c r="P592" s="666"/>
      <c r="Q592" s="681">
        <v>0</v>
      </c>
      <c r="R592" s="665"/>
      <c r="S592" s="681">
        <v>0</v>
      </c>
      <c r="T592" s="748"/>
      <c r="U592" s="704">
        <v>0</v>
      </c>
    </row>
    <row r="593" spans="1:21" ht="14.4" customHeight="1" x14ac:dyDescent="0.3">
      <c r="A593" s="664">
        <v>50</v>
      </c>
      <c r="B593" s="665" t="s">
        <v>549</v>
      </c>
      <c r="C593" s="665" t="s">
        <v>3182</v>
      </c>
      <c r="D593" s="746" t="s">
        <v>4862</v>
      </c>
      <c r="E593" s="747" t="s">
        <v>3199</v>
      </c>
      <c r="F593" s="665" t="s">
        <v>3179</v>
      </c>
      <c r="G593" s="665" t="s">
        <v>3247</v>
      </c>
      <c r="H593" s="665" t="s">
        <v>1650</v>
      </c>
      <c r="I593" s="665" t="s">
        <v>3989</v>
      </c>
      <c r="J593" s="665" t="s">
        <v>2968</v>
      </c>
      <c r="K593" s="665" t="s">
        <v>3990</v>
      </c>
      <c r="L593" s="666">
        <v>0</v>
      </c>
      <c r="M593" s="666">
        <v>0</v>
      </c>
      <c r="N593" s="665">
        <v>1</v>
      </c>
      <c r="O593" s="748">
        <v>0.5</v>
      </c>
      <c r="P593" s="666"/>
      <c r="Q593" s="681"/>
      <c r="R593" s="665"/>
      <c r="S593" s="681">
        <v>0</v>
      </c>
      <c r="T593" s="748"/>
      <c r="U593" s="704">
        <v>0</v>
      </c>
    </row>
    <row r="594" spans="1:21" ht="14.4" customHeight="1" x14ac:dyDescent="0.3">
      <c r="A594" s="664">
        <v>50</v>
      </c>
      <c r="B594" s="665" t="s">
        <v>549</v>
      </c>
      <c r="C594" s="665" t="s">
        <v>3182</v>
      </c>
      <c r="D594" s="746" t="s">
        <v>4862</v>
      </c>
      <c r="E594" s="747" t="s">
        <v>3199</v>
      </c>
      <c r="F594" s="665" t="s">
        <v>3179</v>
      </c>
      <c r="G594" s="665" t="s">
        <v>3248</v>
      </c>
      <c r="H594" s="665" t="s">
        <v>550</v>
      </c>
      <c r="I594" s="665" t="s">
        <v>2556</v>
      </c>
      <c r="J594" s="665" t="s">
        <v>931</v>
      </c>
      <c r="K594" s="665" t="s">
        <v>3317</v>
      </c>
      <c r="L594" s="666">
        <v>128.69999999999999</v>
      </c>
      <c r="M594" s="666">
        <v>128.69999999999999</v>
      </c>
      <c r="N594" s="665">
        <v>1</v>
      </c>
      <c r="O594" s="748">
        <v>0.5</v>
      </c>
      <c r="P594" s="666"/>
      <c r="Q594" s="681">
        <v>0</v>
      </c>
      <c r="R594" s="665"/>
      <c r="S594" s="681">
        <v>0</v>
      </c>
      <c r="T594" s="748"/>
      <c r="U594" s="704">
        <v>0</v>
      </c>
    </row>
    <row r="595" spans="1:21" ht="14.4" customHeight="1" x14ac:dyDescent="0.3">
      <c r="A595" s="664">
        <v>50</v>
      </c>
      <c r="B595" s="665" t="s">
        <v>549</v>
      </c>
      <c r="C595" s="665" t="s">
        <v>3182</v>
      </c>
      <c r="D595" s="746" t="s">
        <v>4862</v>
      </c>
      <c r="E595" s="747" t="s">
        <v>3199</v>
      </c>
      <c r="F595" s="665" t="s">
        <v>3179</v>
      </c>
      <c r="G595" s="665" t="s">
        <v>3250</v>
      </c>
      <c r="H595" s="665" t="s">
        <v>550</v>
      </c>
      <c r="I595" s="665" t="s">
        <v>720</v>
      </c>
      <c r="J595" s="665" t="s">
        <v>721</v>
      </c>
      <c r="K595" s="665" t="s">
        <v>3251</v>
      </c>
      <c r="L595" s="666">
        <v>42.08</v>
      </c>
      <c r="M595" s="666">
        <v>84.16</v>
      </c>
      <c r="N595" s="665">
        <v>2</v>
      </c>
      <c r="O595" s="748">
        <v>0.5</v>
      </c>
      <c r="P595" s="666"/>
      <c r="Q595" s="681">
        <v>0</v>
      </c>
      <c r="R595" s="665"/>
      <c r="S595" s="681">
        <v>0</v>
      </c>
      <c r="T595" s="748"/>
      <c r="U595" s="704">
        <v>0</v>
      </c>
    </row>
    <row r="596" spans="1:21" ht="14.4" customHeight="1" x14ac:dyDescent="0.3">
      <c r="A596" s="664">
        <v>50</v>
      </c>
      <c r="B596" s="665" t="s">
        <v>549</v>
      </c>
      <c r="C596" s="665" t="s">
        <v>3182</v>
      </c>
      <c r="D596" s="746" t="s">
        <v>4862</v>
      </c>
      <c r="E596" s="747" t="s">
        <v>3199</v>
      </c>
      <c r="F596" s="665" t="s">
        <v>3179</v>
      </c>
      <c r="G596" s="665" t="s">
        <v>3922</v>
      </c>
      <c r="H596" s="665" t="s">
        <v>550</v>
      </c>
      <c r="I596" s="665" t="s">
        <v>1181</v>
      </c>
      <c r="J596" s="665" t="s">
        <v>3924</v>
      </c>
      <c r="K596" s="665" t="s">
        <v>3926</v>
      </c>
      <c r="L596" s="666">
        <v>50.32</v>
      </c>
      <c r="M596" s="666">
        <v>50.32</v>
      </c>
      <c r="N596" s="665">
        <v>1</v>
      </c>
      <c r="O596" s="748">
        <v>0.5</v>
      </c>
      <c r="P596" s="666"/>
      <c r="Q596" s="681">
        <v>0</v>
      </c>
      <c r="R596" s="665"/>
      <c r="S596" s="681">
        <v>0</v>
      </c>
      <c r="T596" s="748"/>
      <c r="U596" s="704">
        <v>0</v>
      </c>
    </row>
    <row r="597" spans="1:21" ht="14.4" customHeight="1" x14ac:dyDescent="0.3">
      <c r="A597" s="664">
        <v>50</v>
      </c>
      <c r="B597" s="665" t="s">
        <v>549</v>
      </c>
      <c r="C597" s="665" t="s">
        <v>3182</v>
      </c>
      <c r="D597" s="746" t="s">
        <v>4862</v>
      </c>
      <c r="E597" s="747" t="s">
        <v>3199</v>
      </c>
      <c r="F597" s="665" t="s">
        <v>3179</v>
      </c>
      <c r="G597" s="665" t="s">
        <v>3978</v>
      </c>
      <c r="H597" s="665" t="s">
        <v>550</v>
      </c>
      <c r="I597" s="665" t="s">
        <v>3991</v>
      </c>
      <c r="J597" s="665" t="s">
        <v>3979</v>
      </c>
      <c r="K597" s="665" t="s">
        <v>3992</v>
      </c>
      <c r="L597" s="666">
        <v>0</v>
      </c>
      <c r="M597" s="666">
        <v>0</v>
      </c>
      <c r="N597" s="665">
        <v>1</v>
      </c>
      <c r="O597" s="748">
        <v>1</v>
      </c>
      <c r="P597" s="666"/>
      <c r="Q597" s="681"/>
      <c r="R597" s="665"/>
      <c r="S597" s="681">
        <v>0</v>
      </c>
      <c r="T597" s="748"/>
      <c r="U597" s="704">
        <v>0</v>
      </c>
    </row>
    <row r="598" spans="1:21" ht="14.4" customHeight="1" x14ac:dyDescent="0.3">
      <c r="A598" s="664">
        <v>50</v>
      </c>
      <c r="B598" s="665" t="s">
        <v>549</v>
      </c>
      <c r="C598" s="665" t="s">
        <v>3182</v>
      </c>
      <c r="D598" s="746" t="s">
        <v>4862</v>
      </c>
      <c r="E598" s="747" t="s">
        <v>3199</v>
      </c>
      <c r="F598" s="665" t="s">
        <v>3179</v>
      </c>
      <c r="G598" s="665" t="s">
        <v>3256</v>
      </c>
      <c r="H598" s="665" t="s">
        <v>1650</v>
      </c>
      <c r="I598" s="665" t="s">
        <v>3935</v>
      </c>
      <c r="J598" s="665" t="s">
        <v>2920</v>
      </c>
      <c r="K598" s="665" t="s">
        <v>3936</v>
      </c>
      <c r="L598" s="666">
        <v>0</v>
      </c>
      <c r="M598" s="666">
        <v>0</v>
      </c>
      <c r="N598" s="665">
        <v>1</v>
      </c>
      <c r="O598" s="748">
        <v>0.5</v>
      </c>
      <c r="P598" s="666"/>
      <c r="Q598" s="681"/>
      <c r="R598" s="665"/>
      <c r="S598" s="681">
        <v>0</v>
      </c>
      <c r="T598" s="748"/>
      <c r="U598" s="704">
        <v>0</v>
      </c>
    </row>
    <row r="599" spans="1:21" ht="14.4" customHeight="1" x14ac:dyDescent="0.3">
      <c r="A599" s="664">
        <v>50</v>
      </c>
      <c r="B599" s="665" t="s">
        <v>549</v>
      </c>
      <c r="C599" s="665" t="s">
        <v>3182</v>
      </c>
      <c r="D599" s="746" t="s">
        <v>4862</v>
      </c>
      <c r="E599" s="747" t="s">
        <v>3199</v>
      </c>
      <c r="F599" s="665" t="s">
        <v>3179</v>
      </c>
      <c r="G599" s="665" t="s">
        <v>3256</v>
      </c>
      <c r="H599" s="665" t="s">
        <v>1650</v>
      </c>
      <c r="I599" s="665" t="s">
        <v>1827</v>
      </c>
      <c r="J599" s="665" t="s">
        <v>2922</v>
      </c>
      <c r="K599" s="665" t="s">
        <v>2923</v>
      </c>
      <c r="L599" s="666">
        <v>120.61</v>
      </c>
      <c r="M599" s="666">
        <v>120.61</v>
      </c>
      <c r="N599" s="665">
        <v>1</v>
      </c>
      <c r="O599" s="748">
        <v>0.5</v>
      </c>
      <c r="P599" s="666"/>
      <c r="Q599" s="681">
        <v>0</v>
      </c>
      <c r="R599" s="665"/>
      <c r="S599" s="681">
        <v>0</v>
      </c>
      <c r="T599" s="748"/>
      <c r="U599" s="704">
        <v>0</v>
      </c>
    </row>
    <row r="600" spans="1:21" ht="14.4" customHeight="1" x14ac:dyDescent="0.3">
      <c r="A600" s="664">
        <v>50</v>
      </c>
      <c r="B600" s="665" t="s">
        <v>549</v>
      </c>
      <c r="C600" s="665" t="s">
        <v>3182</v>
      </c>
      <c r="D600" s="746" t="s">
        <v>4862</v>
      </c>
      <c r="E600" s="747" t="s">
        <v>3199</v>
      </c>
      <c r="F600" s="665" t="s">
        <v>3179</v>
      </c>
      <c r="G600" s="665" t="s">
        <v>3256</v>
      </c>
      <c r="H600" s="665" t="s">
        <v>1650</v>
      </c>
      <c r="I600" s="665" t="s">
        <v>1762</v>
      </c>
      <c r="J600" s="665" t="s">
        <v>2922</v>
      </c>
      <c r="K600" s="665" t="s">
        <v>2924</v>
      </c>
      <c r="L600" s="666">
        <v>184.74</v>
      </c>
      <c r="M600" s="666">
        <v>554.22</v>
      </c>
      <c r="N600" s="665">
        <v>3</v>
      </c>
      <c r="O600" s="748">
        <v>2</v>
      </c>
      <c r="P600" s="666">
        <v>184.74</v>
      </c>
      <c r="Q600" s="681">
        <v>0.33333333333333331</v>
      </c>
      <c r="R600" s="665">
        <v>1</v>
      </c>
      <c r="S600" s="681">
        <v>0.33333333333333331</v>
      </c>
      <c r="T600" s="748">
        <v>1</v>
      </c>
      <c r="U600" s="704">
        <v>0.5</v>
      </c>
    </row>
    <row r="601" spans="1:21" ht="14.4" customHeight="1" x14ac:dyDescent="0.3">
      <c r="A601" s="664">
        <v>50</v>
      </c>
      <c r="B601" s="665" t="s">
        <v>549</v>
      </c>
      <c r="C601" s="665" t="s">
        <v>3182</v>
      </c>
      <c r="D601" s="746" t="s">
        <v>4862</v>
      </c>
      <c r="E601" s="747" t="s">
        <v>3199</v>
      </c>
      <c r="F601" s="665" t="s">
        <v>3179</v>
      </c>
      <c r="G601" s="665" t="s">
        <v>3338</v>
      </c>
      <c r="H601" s="665" t="s">
        <v>550</v>
      </c>
      <c r="I601" s="665" t="s">
        <v>3993</v>
      </c>
      <c r="J601" s="665" t="s">
        <v>3339</v>
      </c>
      <c r="K601" s="665" t="s">
        <v>3994</v>
      </c>
      <c r="L601" s="666">
        <v>0</v>
      </c>
      <c r="M601" s="666">
        <v>0</v>
      </c>
      <c r="N601" s="665">
        <v>1</v>
      </c>
      <c r="O601" s="748">
        <v>0.5</v>
      </c>
      <c r="P601" s="666"/>
      <c r="Q601" s="681"/>
      <c r="R601" s="665"/>
      <c r="S601" s="681">
        <v>0</v>
      </c>
      <c r="T601" s="748"/>
      <c r="U601" s="704">
        <v>0</v>
      </c>
    </row>
    <row r="602" spans="1:21" ht="14.4" customHeight="1" x14ac:dyDescent="0.3">
      <c r="A602" s="664">
        <v>50</v>
      </c>
      <c r="B602" s="665" t="s">
        <v>549</v>
      </c>
      <c r="C602" s="665" t="s">
        <v>3182</v>
      </c>
      <c r="D602" s="746" t="s">
        <v>4862</v>
      </c>
      <c r="E602" s="747" t="s">
        <v>3200</v>
      </c>
      <c r="F602" s="665" t="s">
        <v>3179</v>
      </c>
      <c r="G602" s="665" t="s">
        <v>3261</v>
      </c>
      <c r="H602" s="665" t="s">
        <v>550</v>
      </c>
      <c r="I602" s="665" t="s">
        <v>704</v>
      </c>
      <c r="J602" s="665" t="s">
        <v>705</v>
      </c>
      <c r="K602" s="665" t="s">
        <v>3262</v>
      </c>
      <c r="L602" s="666">
        <v>36.270000000000003</v>
      </c>
      <c r="M602" s="666">
        <v>36.270000000000003</v>
      </c>
      <c r="N602" s="665">
        <v>1</v>
      </c>
      <c r="O602" s="748">
        <v>0.5</v>
      </c>
      <c r="P602" s="666"/>
      <c r="Q602" s="681">
        <v>0</v>
      </c>
      <c r="R602" s="665"/>
      <c r="S602" s="681">
        <v>0</v>
      </c>
      <c r="T602" s="748"/>
      <c r="U602" s="704">
        <v>0</v>
      </c>
    </row>
    <row r="603" spans="1:21" ht="14.4" customHeight="1" x14ac:dyDescent="0.3">
      <c r="A603" s="664">
        <v>50</v>
      </c>
      <c r="B603" s="665" t="s">
        <v>549</v>
      </c>
      <c r="C603" s="665" t="s">
        <v>3182</v>
      </c>
      <c r="D603" s="746" t="s">
        <v>4862</v>
      </c>
      <c r="E603" s="747" t="s">
        <v>3200</v>
      </c>
      <c r="F603" s="665" t="s">
        <v>3179</v>
      </c>
      <c r="G603" s="665" t="s">
        <v>3204</v>
      </c>
      <c r="H603" s="665" t="s">
        <v>1650</v>
      </c>
      <c r="I603" s="665" t="s">
        <v>1662</v>
      </c>
      <c r="J603" s="665" t="s">
        <v>1663</v>
      </c>
      <c r="K603" s="665" t="s">
        <v>2943</v>
      </c>
      <c r="L603" s="666">
        <v>72</v>
      </c>
      <c r="M603" s="666">
        <v>936</v>
      </c>
      <c r="N603" s="665">
        <v>13</v>
      </c>
      <c r="O603" s="748">
        <v>7.5</v>
      </c>
      <c r="P603" s="666">
        <v>360</v>
      </c>
      <c r="Q603" s="681">
        <v>0.38461538461538464</v>
      </c>
      <c r="R603" s="665">
        <v>5</v>
      </c>
      <c r="S603" s="681">
        <v>0.38461538461538464</v>
      </c>
      <c r="T603" s="748">
        <v>3</v>
      </c>
      <c r="U603" s="704">
        <v>0.4</v>
      </c>
    </row>
    <row r="604" spans="1:21" ht="14.4" customHeight="1" x14ac:dyDescent="0.3">
      <c r="A604" s="664">
        <v>50</v>
      </c>
      <c r="B604" s="665" t="s">
        <v>549</v>
      </c>
      <c r="C604" s="665" t="s">
        <v>3182</v>
      </c>
      <c r="D604" s="746" t="s">
        <v>4862</v>
      </c>
      <c r="E604" s="747" t="s">
        <v>3200</v>
      </c>
      <c r="F604" s="665" t="s">
        <v>3179</v>
      </c>
      <c r="G604" s="665" t="s">
        <v>3263</v>
      </c>
      <c r="H604" s="665" t="s">
        <v>550</v>
      </c>
      <c r="I604" s="665" t="s">
        <v>3960</v>
      </c>
      <c r="J604" s="665" t="s">
        <v>1043</v>
      </c>
      <c r="K604" s="665" t="s">
        <v>2969</v>
      </c>
      <c r="L604" s="666">
        <v>0</v>
      </c>
      <c r="M604" s="666">
        <v>0</v>
      </c>
      <c r="N604" s="665">
        <v>1</v>
      </c>
      <c r="O604" s="748">
        <v>0.5</v>
      </c>
      <c r="P604" s="666"/>
      <c r="Q604" s="681"/>
      <c r="R604" s="665"/>
      <c r="S604" s="681">
        <v>0</v>
      </c>
      <c r="T604" s="748"/>
      <c r="U604" s="704">
        <v>0</v>
      </c>
    </row>
    <row r="605" spans="1:21" ht="14.4" customHeight="1" x14ac:dyDescent="0.3">
      <c r="A605" s="664">
        <v>50</v>
      </c>
      <c r="B605" s="665" t="s">
        <v>549</v>
      </c>
      <c r="C605" s="665" t="s">
        <v>3182</v>
      </c>
      <c r="D605" s="746" t="s">
        <v>4862</v>
      </c>
      <c r="E605" s="747" t="s">
        <v>3200</v>
      </c>
      <c r="F605" s="665" t="s">
        <v>3179</v>
      </c>
      <c r="G605" s="665" t="s">
        <v>3263</v>
      </c>
      <c r="H605" s="665" t="s">
        <v>550</v>
      </c>
      <c r="I605" s="665" t="s">
        <v>1046</v>
      </c>
      <c r="J605" s="665" t="s">
        <v>1043</v>
      </c>
      <c r="K605" s="665" t="s">
        <v>2969</v>
      </c>
      <c r="L605" s="666">
        <v>62.18</v>
      </c>
      <c r="M605" s="666">
        <v>62.18</v>
      </c>
      <c r="N605" s="665">
        <v>1</v>
      </c>
      <c r="O605" s="748">
        <v>0.5</v>
      </c>
      <c r="P605" s="666"/>
      <c r="Q605" s="681">
        <v>0</v>
      </c>
      <c r="R605" s="665"/>
      <c r="S605" s="681">
        <v>0</v>
      </c>
      <c r="T605" s="748"/>
      <c r="U605" s="704">
        <v>0</v>
      </c>
    </row>
    <row r="606" spans="1:21" ht="14.4" customHeight="1" x14ac:dyDescent="0.3">
      <c r="A606" s="664">
        <v>50</v>
      </c>
      <c r="B606" s="665" t="s">
        <v>549</v>
      </c>
      <c r="C606" s="665" t="s">
        <v>3182</v>
      </c>
      <c r="D606" s="746" t="s">
        <v>4862</v>
      </c>
      <c r="E606" s="747" t="s">
        <v>3200</v>
      </c>
      <c r="F606" s="665" t="s">
        <v>3179</v>
      </c>
      <c r="G606" s="665" t="s">
        <v>3205</v>
      </c>
      <c r="H606" s="665" t="s">
        <v>550</v>
      </c>
      <c r="I606" s="665" t="s">
        <v>3266</v>
      </c>
      <c r="J606" s="665" t="s">
        <v>3267</v>
      </c>
      <c r="K606" s="665" t="s">
        <v>3268</v>
      </c>
      <c r="L606" s="666">
        <v>154.36000000000001</v>
      </c>
      <c r="M606" s="666">
        <v>154.36000000000001</v>
      </c>
      <c r="N606" s="665">
        <v>1</v>
      </c>
      <c r="O606" s="748">
        <v>1</v>
      </c>
      <c r="P606" s="666"/>
      <c r="Q606" s="681">
        <v>0</v>
      </c>
      <c r="R606" s="665"/>
      <c r="S606" s="681">
        <v>0</v>
      </c>
      <c r="T606" s="748"/>
      <c r="U606" s="704">
        <v>0</v>
      </c>
    </row>
    <row r="607" spans="1:21" ht="14.4" customHeight="1" x14ac:dyDescent="0.3">
      <c r="A607" s="664">
        <v>50</v>
      </c>
      <c r="B607" s="665" t="s">
        <v>549</v>
      </c>
      <c r="C607" s="665" t="s">
        <v>3182</v>
      </c>
      <c r="D607" s="746" t="s">
        <v>4862</v>
      </c>
      <c r="E607" s="747" t="s">
        <v>3200</v>
      </c>
      <c r="F607" s="665" t="s">
        <v>3179</v>
      </c>
      <c r="G607" s="665" t="s">
        <v>3205</v>
      </c>
      <c r="H607" s="665" t="s">
        <v>1650</v>
      </c>
      <c r="I607" s="665" t="s">
        <v>2147</v>
      </c>
      <c r="J607" s="665" t="s">
        <v>1933</v>
      </c>
      <c r="K607" s="665" t="s">
        <v>3026</v>
      </c>
      <c r="L607" s="666">
        <v>154.36000000000001</v>
      </c>
      <c r="M607" s="666">
        <v>154.36000000000001</v>
      </c>
      <c r="N607" s="665">
        <v>1</v>
      </c>
      <c r="O607" s="748">
        <v>0.5</v>
      </c>
      <c r="P607" s="666">
        <v>154.36000000000001</v>
      </c>
      <c r="Q607" s="681">
        <v>1</v>
      </c>
      <c r="R607" s="665">
        <v>1</v>
      </c>
      <c r="S607" s="681">
        <v>1</v>
      </c>
      <c r="T607" s="748">
        <v>0.5</v>
      </c>
      <c r="U607" s="704">
        <v>1</v>
      </c>
    </row>
    <row r="608" spans="1:21" ht="14.4" customHeight="1" x14ac:dyDescent="0.3">
      <c r="A608" s="664">
        <v>50</v>
      </c>
      <c r="B608" s="665" t="s">
        <v>549</v>
      </c>
      <c r="C608" s="665" t="s">
        <v>3182</v>
      </c>
      <c r="D608" s="746" t="s">
        <v>4862</v>
      </c>
      <c r="E608" s="747" t="s">
        <v>3200</v>
      </c>
      <c r="F608" s="665" t="s">
        <v>3179</v>
      </c>
      <c r="G608" s="665" t="s">
        <v>3995</v>
      </c>
      <c r="H608" s="665" t="s">
        <v>550</v>
      </c>
      <c r="I608" s="665" t="s">
        <v>1628</v>
      </c>
      <c r="J608" s="665" t="s">
        <v>3996</v>
      </c>
      <c r="K608" s="665" t="s">
        <v>3997</v>
      </c>
      <c r="L608" s="666">
        <v>386.77</v>
      </c>
      <c r="M608" s="666">
        <v>386.77</v>
      </c>
      <c r="N608" s="665">
        <v>1</v>
      </c>
      <c r="O608" s="748">
        <v>0.5</v>
      </c>
      <c r="P608" s="666">
        <v>386.77</v>
      </c>
      <c r="Q608" s="681">
        <v>1</v>
      </c>
      <c r="R608" s="665">
        <v>1</v>
      </c>
      <c r="S608" s="681">
        <v>1</v>
      </c>
      <c r="T608" s="748">
        <v>0.5</v>
      </c>
      <c r="U608" s="704">
        <v>1</v>
      </c>
    </row>
    <row r="609" spans="1:21" ht="14.4" customHeight="1" x14ac:dyDescent="0.3">
      <c r="A609" s="664">
        <v>50</v>
      </c>
      <c r="B609" s="665" t="s">
        <v>549</v>
      </c>
      <c r="C609" s="665" t="s">
        <v>3182</v>
      </c>
      <c r="D609" s="746" t="s">
        <v>4862</v>
      </c>
      <c r="E609" s="747" t="s">
        <v>3200</v>
      </c>
      <c r="F609" s="665" t="s">
        <v>3179</v>
      </c>
      <c r="G609" s="665" t="s">
        <v>3206</v>
      </c>
      <c r="H609" s="665" t="s">
        <v>1650</v>
      </c>
      <c r="I609" s="665" t="s">
        <v>1834</v>
      </c>
      <c r="J609" s="665" t="s">
        <v>2989</v>
      </c>
      <c r="K609" s="665" t="s">
        <v>2990</v>
      </c>
      <c r="L609" s="666">
        <v>278.64</v>
      </c>
      <c r="M609" s="666">
        <v>278.64</v>
      </c>
      <c r="N609" s="665">
        <v>1</v>
      </c>
      <c r="O609" s="748">
        <v>0.5</v>
      </c>
      <c r="P609" s="666">
        <v>278.64</v>
      </c>
      <c r="Q609" s="681">
        <v>1</v>
      </c>
      <c r="R609" s="665">
        <v>1</v>
      </c>
      <c r="S609" s="681">
        <v>1</v>
      </c>
      <c r="T609" s="748">
        <v>0.5</v>
      </c>
      <c r="U609" s="704">
        <v>1</v>
      </c>
    </row>
    <row r="610" spans="1:21" ht="14.4" customHeight="1" x14ac:dyDescent="0.3">
      <c r="A610" s="664">
        <v>50</v>
      </c>
      <c r="B610" s="665" t="s">
        <v>549</v>
      </c>
      <c r="C610" s="665" t="s">
        <v>3182</v>
      </c>
      <c r="D610" s="746" t="s">
        <v>4862</v>
      </c>
      <c r="E610" s="747" t="s">
        <v>3200</v>
      </c>
      <c r="F610" s="665" t="s">
        <v>3179</v>
      </c>
      <c r="G610" s="665" t="s">
        <v>3206</v>
      </c>
      <c r="H610" s="665" t="s">
        <v>1650</v>
      </c>
      <c r="I610" s="665" t="s">
        <v>1751</v>
      </c>
      <c r="J610" s="665" t="s">
        <v>2989</v>
      </c>
      <c r="K610" s="665" t="s">
        <v>2955</v>
      </c>
      <c r="L610" s="666">
        <v>58.86</v>
      </c>
      <c r="M610" s="666">
        <v>58.86</v>
      </c>
      <c r="N610" s="665">
        <v>1</v>
      </c>
      <c r="O610" s="748">
        <v>0.5</v>
      </c>
      <c r="P610" s="666">
        <v>58.86</v>
      </c>
      <c r="Q610" s="681">
        <v>1</v>
      </c>
      <c r="R610" s="665">
        <v>1</v>
      </c>
      <c r="S610" s="681">
        <v>1</v>
      </c>
      <c r="T610" s="748">
        <v>0.5</v>
      </c>
      <c r="U610" s="704">
        <v>1</v>
      </c>
    </row>
    <row r="611" spans="1:21" ht="14.4" customHeight="1" x14ac:dyDescent="0.3">
      <c r="A611" s="664">
        <v>50</v>
      </c>
      <c r="B611" s="665" t="s">
        <v>549</v>
      </c>
      <c r="C611" s="665" t="s">
        <v>3182</v>
      </c>
      <c r="D611" s="746" t="s">
        <v>4862</v>
      </c>
      <c r="E611" s="747" t="s">
        <v>3200</v>
      </c>
      <c r="F611" s="665" t="s">
        <v>3179</v>
      </c>
      <c r="G611" s="665" t="s">
        <v>3206</v>
      </c>
      <c r="H611" s="665" t="s">
        <v>1650</v>
      </c>
      <c r="I611" s="665" t="s">
        <v>1754</v>
      </c>
      <c r="J611" s="665" t="s">
        <v>2989</v>
      </c>
      <c r="K611" s="665" t="s">
        <v>2992</v>
      </c>
      <c r="L611" s="666">
        <v>117.73</v>
      </c>
      <c r="M611" s="666">
        <v>235.46</v>
      </c>
      <c r="N611" s="665">
        <v>2</v>
      </c>
      <c r="O611" s="748">
        <v>1</v>
      </c>
      <c r="P611" s="666">
        <v>117.73</v>
      </c>
      <c r="Q611" s="681">
        <v>0.5</v>
      </c>
      <c r="R611" s="665">
        <v>1</v>
      </c>
      <c r="S611" s="681">
        <v>0.5</v>
      </c>
      <c r="T611" s="748">
        <v>0.5</v>
      </c>
      <c r="U611" s="704">
        <v>0.5</v>
      </c>
    </row>
    <row r="612" spans="1:21" ht="14.4" customHeight="1" x14ac:dyDescent="0.3">
      <c r="A612" s="664">
        <v>50</v>
      </c>
      <c r="B612" s="665" t="s">
        <v>549</v>
      </c>
      <c r="C612" s="665" t="s">
        <v>3182</v>
      </c>
      <c r="D612" s="746" t="s">
        <v>4862</v>
      </c>
      <c r="E612" s="747" t="s">
        <v>3200</v>
      </c>
      <c r="F612" s="665" t="s">
        <v>3179</v>
      </c>
      <c r="G612" s="665" t="s">
        <v>3206</v>
      </c>
      <c r="H612" s="665" t="s">
        <v>1650</v>
      </c>
      <c r="I612" s="665" t="s">
        <v>1819</v>
      </c>
      <c r="J612" s="665" t="s">
        <v>2989</v>
      </c>
      <c r="K612" s="665" t="s">
        <v>2994</v>
      </c>
      <c r="L612" s="666">
        <v>181.13</v>
      </c>
      <c r="M612" s="666">
        <v>724.52</v>
      </c>
      <c r="N612" s="665">
        <v>4</v>
      </c>
      <c r="O612" s="748">
        <v>3</v>
      </c>
      <c r="P612" s="666">
        <v>181.13</v>
      </c>
      <c r="Q612" s="681">
        <v>0.25</v>
      </c>
      <c r="R612" s="665">
        <v>1</v>
      </c>
      <c r="S612" s="681">
        <v>0.25</v>
      </c>
      <c r="T612" s="748">
        <v>0.5</v>
      </c>
      <c r="U612" s="704">
        <v>0.16666666666666666</v>
      </c>
    </row>
    <row r="613" spans="1:21" ht="14.4" customHeight="1" x14ac:dyDescent="0.3">
      <c r="A613" s="664">
        <v>50</v>
      </c>
      <c r="B613" s="665" t="s">
        <v>549</v>
      </c>
      <c r="C613" s="665" t="s">
        <v>3182</v>
      </c>
      <c r="D613" s="746" t="s">
        <v>4862</v>
      </c>
      <c r="E613" s="747" t="s">
        <v>3200</v>
      </c>
      <c r="F613" s="665" t="s">
        <v>3179</v>
      </c>
      <c r="G613" s="665" t="s">
        <v>3207</v>
      </c>
      <c r="H613" s="665" t="s">
        <v>1650</v>
      </c>
      <c r="I613" s="665" t="s">
        <v>1698</v>
      </c>
      <c r="J613" s="665" t="s">
        <v>1699</v>
      </c>
      <c r="K613" s="665" t="s">
        <v>2954</v>
      </c>
      <c r="L613" s="666">
        <v>35.11</v>
      </c>
      <c r="M613" s="666">
        <v>315.99</v>
      </c>
      <c r="N613" s="665">
        <v>9</v>
      </c>
      <c r="O613" s="748">
        <v>5</v>
      </c>
      <c r="P613" s="666">
        <v>175.55</v>
      </c>
      <c r="Q613" s="681">
        <v>0.55555555555555558</v>
      </c>
      <c r="R613" s="665">
        <v>5</v>
      </c>
      <c r="S613" s="681">
        <v>0.55555555555555558</v>
      </c>
      <c r="T613" s="748">
        <v>2.5</v>
      </c>
      <c r="U613" s="704">
        <v>0.5</v>
      </c>
    </row>
    <row r="614" spans="1:21" ht="14.4" customHeight="1" x14ac:dyDescent="0.3">
      <c r="A614" s="664">
        <v>50</v>
      </c>
      <c r="B614" s="665" t="s">
        <v>549</v>
      </c>
      <c r="C614" s="665" t="s">
        <v>3182</v>
      </c>
      <c r="D614" s="746" t="s">
        <v>4862</v>
      </c>
      <c r="E614" s="747" t="s">
        <v>3200</v>
      </c>
      <c r="F614" s="665" t="s">
        <v>3179</v>
      </c>
      <c r="G614" s="665" t="s">
        <v>3207</v>
      </c>
      <c r="H614" s="665" t="s">
        <v>1650</v>
      </c>
      <c r="I614" s="665" t="s">
        <v>1701</v>
      </c>
      <c r="J614" s="665" t="s">
        <v>1702</v>
      </c>
      <c r="K614" s="665" t="s">
        <v>2955</v>
      </c>
      <c r="L614" s="666">
        <v>70.23</v>
      </c>
      <c r="M614" s="666">
        <v>70.23</v>
      </c>
      <c r="N614" s="665">
        <v>1</v>
      </c>
      <c r="O614" s="748">
        <v>0.5</v>
      </c>
      <c r="P614" s="666">
        <v>70.23</v>
      </c>
      <c r="Q614" s="681">
        <v>1</v>
      </c>
      <c r="R614" s="665">
        <v>1</v>
      </c>
      <c r="S614" s="681">
        <v>1</v>
      </c>
      <c r="T614" s="748">
        <v>0.5</v>
      </c>
      <c r="U614" s="704">
        <v>1</v>
      </c>
    </row>
    <row r="615" spans="1:21" ht="14.4" customHeight="1" x14ac:dyDescent="0.3">
      <c r="A615" s="664">
        <v>50</v>
      </c>
      <c r="B615" s="665" t="s">
        <v>549</v>
      </c>
      <c r="C615" s="665" t="s">
        <v>3182</v>
      </c>
      <c r="D615" s="746" t="s">
        <v>4862</v>
      </c>
      <c r="E615" s="747" t="s">
        <v>3200</v>
      </c>
      <c r="F615" s="665" t="s">
        <v>3179</v>
      </c>
      <c r="G615" s="665" t="s">
        <v>3425</v>
      </c>
      <c r="H615" s="665" t="s">
        <v>1650</v>
      </c>
      <c r="I615" s="665" t="s">
        <v>1797</v>
      </c>
      <c r="J615" s="665" t="s">
        <v>1798</v>
      </c>
      <c r="K615" s="665" t="s">
        <v>2955</v>
      </c>
      <c r="L615" s="666">
        <v>65.989999999999995</v>
      </c>
      <c r="M615" s="666">
        <v>65.989999999999995</v>
      </c>
      <c r="N615" s="665">
        <v>1</v>
      </c>
      <c r="O615" s="748">
        <v>0.5</v>
      </c>
      <c r="P615" s="666"/>
      <c r="Q615" s="681">
        <v>0</v>
      </c>
      <c r="R615" s="665"/>
      <c r="S615" s="681">
        <v>0</v>
      </c>
      <c r="T615" s="748"/>
      <c r="U615" s="704">
        <v>0</v>
      </c>
    </row>
    <row r="616" spans="1:21" ht="14.4" customHeight="1" x14ac:dyDescent="0.3">
      <c r="A616" s="664">
        <v>50</v>
      </c>
      <c r="B616" s="665" t="s">
        <v>549</v>
      </c>
      <c r="C616" s="665" t="s">
        <v>3182</v>
      </c>
      <c r="D616" s="746" t="s">
        <v>4862</v>
      </c>
      <c r="E616" s="747" t="s">
        <v>3200</v>
      </c>
      <c r="F616" s="665" t="s">
        <v>3179</v>
      </c>
      <c r="G616" s="665" t="s">
        <v>3723</v>
      </c>
      <c r="H616" s="665" t="s">
        <v>550</v>
      </c>
      <c r="I616" s="665" t="s">
        <v>890</v>
      </c>
      <c r="J616" s="665" t="s">
        <v>949</v>
      </c>
      <c r="K616" s="665" t="s">
        <v>3998</v>
      </c>
      <c r="L616" s="666">
        <v>159.16999999999999</v>
      </c>
      <c r="M616" s="666">
        <v>159.16999999999999</v>
      </c>
      <c r="N616" s="665">
        <v>1</v>
      </c>
      <c r="O616" s="748">
        <v>0.5</v>
      </c>
      <c r="P616" s="666">
        <v>159.16999999999999</v>
      </c>
      <c r="Q616" s="681">
        <v>1</v>
      </c>
      <c r="R616" s="665">
        <v>1</v>
      </c>
      <c r="S616" s="681">
        <v>1</v>
      </c>
      <c r="T616" s="748">
        <v>0.5</v>
      </c>
      <c r="U616" s="704">
        <v>1</v>
      </c>
    </row>
    <row r="617" spans="1:21" ht="14.4" customHeight="1" x14ac:dyDescent="0.3">
      <c r="A617" s="664">
        <v>50</v>
      </c>
      <c r="B617" s="665" t="s">
        <v>549</v>
      </c>
      <c r="C617" s="665" t="s">
        <v>3182</v>
      </c>
      <c r="D617" s="746" t="s">
        <v>4862</v>
      </c>
      <c r="E617" s="747" t="s">
        <v>3200</v>
      </c>
      <c r="F617" s="665" t="s">
        <v>3179</v>
      </c>
      <c r="G617" s="665" t="s">
        <v>3723</v>
      </c>
      <c r="H617" s="665" t="s">
        <v>550</v>
      </c>
      <c r="I617" s="665" t="s">
        <v>3724</v>
      </c>
      <c r="J617" s="665" t="s">
        <v>949</v>
      </c>
      <c r="K617" s="665" t="s">
        <v>3725</v>
      </c>
      <c r="L617" s="666">
        <v>0</v>
      </c>
      <c r="M617" s="666">
        <v>0</v>
      </c>
      <c r="N617" s="665">
        <v>1</v>
      </c>
      <c r="O617" s="748">
        <v>0.5</v>
      </c>
      <c r="P617" s="666"/>
      <c r="Q617" s="681"/>
      <c r="R617" s="665"/>
      <c r="S617" s="681">
        <v>0</v>
      </c>
      <c r="T617" s="748"/>
      <c r="U617" s="704">
        <v>0</v>
      </c>
    </row>
    <row r="618" spans="1:21" ht="14.4" customHeight="1" x14ac:dyDescent="0.3">
      <c r="A618" s="664">
        <v>50</v>
      </c>
      <c r="B618" s="665" t="s">
        <v>549</v>
      </c>
      <c r="C618" s="665" t="s">
        <v>3182</v>
      </c>
      <c r="D618" s="746" t="s">
        <v>4862</v>
      </c>
      <c r="E618" s="747" t="s">
        <v>3200</v>
      </c>
      <c r="F618" s="665" t="s">
        <v>3179</v>
      </c>
      <c r="G618" s="665" t="s">
        <v>3731</v>
      </c>
      <c r="H618" s="665" t="s">
        <v>550</v>
      </c>
      <c r="I618" s="665" t="s">
        <v>3999</v>
      </c>
      <c r="J618" s="665" t="s">
        <v>4000</v>
      </c>
      <c r="K618" s="665" t="s">
        <v>4001</v>
      </c>
      <c r="L618" s="666">
        <v>0</v>
      </c>
      <c r="M618" s="666">
        <v>0</v>
      </c>
      <c r="N618" s="665">
        <v>1</v>
      </c>
      <c r="O618" s="748">
        <v>0.5</v>
      </c>
      <c r="P618" s="666"/>
      <c r="Q618" s="681"/>
      <c r="R618" s="665"/>
      <c r="S618" s="681">
        <v>0</v>
      </c>
      <c r="T618" s="748"/>
      <c r="U618" s="704">
        <v>0</v>
      </c>
    </row>
    <row r="619" spans="1:21" ht="14.4" customHeight="1" x14ac:dyDescent="0.3">
      <c r="A619" s="664">
        <v>50</v>
      </c>
      <c r="B619" s="665" t="s">
        <v>549</v>
      </c>
      <c r="C619" s="665" t="s">
        <v>3182</v>
      </c>
      <c r="D619" s="746" t="s">
        <v>4862</v>
      </c>
      <c r="E619" s="747" t="s">
        <v>3200</v>
      </c>
      <c r="F619" s="665" t="s">
        <v>3179</v>
      </c>
      <c r="G619" s="665" t="s">
        <v>3213</v>
      </c>
      <c r="H619" s="665" t="s">
        <v>550</v>
      </c>
      <c r="I619" s="665" t="s">
        <v>3214</v>
      </c>
      <c r="J619" s="665" t="s">
        <v>938</v>
      </c>
      <c r="K619" s="665" t="s">
        <v>3215</v>
      </c>
      <c r="L619" s="666">
        <v>0</v>
      </c>
      <c r="M619" s="666">
        <v>0</v>
      </c>
      <c r="N619" s="665">
        <v>8</v>
      </c>
      <c r="O619" s="748">
        <v>3.5</v>
      </c>
      <c r="P619" s="666">
        <v>0</v>
      </c>
      <c r="Q619" s="681"/>
      <c r="R619" s="665">
        <v>2</v>
      </c>
      <c r="S619" s="681">
        <v>0.25</v>
      </c>
      <c r="T619" s="748">
        <v>1</v>
      </c>
      <c r="U619" s="704">
        <v>0.2857142857142857</v>
      </c>
    </row>
    <row r="620" spans="1:21" ht="14.4" customHeight="1" x14ac:dyDescent="0.3">
      <c r="A620" s="664">
        <v>50</v>
      </c>
      <c r="B620" s="665" t="s">
        <v>549</v>
      </c>
      <c r="C620" s="665" t="s">
        <v>3182</v>
      </c>
      <c r="D620" s="746" t="s">
        <v>4862</v>
      </c>
      <c r="E620" s="747" t="s">
        <v>3200</v>
      </c>
      <c r="F620" s="665" t="s">
        <v>3179</v>
      </c>
      <c r="G620" s="665" t="s">
        <v>3743</v>
      </c>
      <c r="H620" s="665" t="s">
        <v>550</v>
      </c>
      <c r="I620" s="665" t="s">
        <v>4002</v>
      </c>
      <c r="J620" s="665" t="s">
        <v>3751</v>
      </c>
      <c r="K620" s="665" t="s">
        <v>3745</v>
      </c>
      <c r="L620" s="666">
        <v>0</v>
      </c>
      <c r="M620" s="666">
        <v>0</v>
      </c>
      <c r="N620" s="665">
        <v>1</v>
      </c>
      <c r="O620" s="748">
        <v>0.5</v>
      </c>
      <c r="P620" s="666"/>
      <c r="Q620" s="681"/>
      <c r="R620" s="665"/>
      <c r="S620" s="681">
        <v>0</v>
      </c>
      <c r="T620" s="748"/>
      <c r="U620" s="704">
        <v>0</v>
      </c>
    </row>
    <row r="621" spans="1:21" ht="14.4" customHeight="1" x14ac:dyDescent="0.3">
      <c r="A621" s="664">
        <v>50</v>
      </c>
      <c r="B621" s="665" t="s">
        <v>549</v>
      </c>
      <c r="C621" s="665" t="s">
        <v>3182</v>
      </c>
      <c r="D621" s="746" t="s">
        <v>4862</v>
      </c>
      <c r="E621" s="747" t="s">
        <v>3200</v>
      </c>
      <c r="F621" s="665" t="s">
        <v>3179</v>
      </c>
      <c r="G621" s="665" t="s">
        <v>3277</v>
      </c>
      <c r="H621" s="665" t="s">
        <v>550</v>
      </c>
      <c r="I621" s="665" t="s">
        <v>991</v>
      </c>
      <c r="J621" s="665" t="s">
        <v>992</v>
      </c>
      <c r="K621" s="665" t="s">
        <v>3347</v>
      </c>
      <c r="L621" s="666">
        <v>33</v>
      </c>
      <c r="M621" s="666">
        <v>33</v>
      </c>
      <c r="N621" s="665">
        <v>1</v>
      </c>
      <c r="O621" s="748">
        <v>0.5</v>
      </c>
      <c r="P621" s="666">
        <v>33</v>
      </c>
      <c r="Q621" s="681">
        <v>1</v>
      </c>
      <c r="R621" s="665">
        <v>1</v>
      </c>
      <c r="S621" s="681">
        <v>1</v>
      </c>
      <c r="T621" s="748">
        <v>0.5</v>
      </c>
      <c r="U621" s="704">
        <v>1</v>
      </c>
    </row>
    <row r="622" spans="1:21" ht="14.4" customHeight="1" x14ac:dyDescent="0.3">
      <c r="A622" s="664">
        <v>50</v>
      </c>
      <c r="B622" s="665" t="s">
        <v>549</v>
      </c>
      <c r="C622" s="665" t="s">
        <v>3182</v>
      </c>
      <c r="D622" s="746" t="s">
        <v>4862</v>
      </c>
      <c r="E622" s="747" t="s">
        <v>3200</v>
      </c>
      <c r="F622" s="665" t="s">
        <v>3179</v>
      </c>
      <c r="G622" s="665" t="s">
        <v>4003</v>
      </c>
      <c r="H622" s="665" t="s">
        <v>550</v>
      </c>
      <c r="I622" s="665" t="s">
        <v>1244</v>
      </c>
      <c r="J622" s="665" t="s">
        <v>2482</v>
      </c>
      <c r="K622" s="665" t="s">
        <v>2918</v>
      </c>
      <c r="L622" s="666">
        <v>37.369999999999997</v>
      </c>
      <c r="M622" s="666">
        <v>37.369999999999997</v>
      </c>
      <c r="N622" s="665">
        <v>1</v>
      </c>
      <c r="O622" s="748">
        <v>0.5</v>
      </c>
      <c r="P622" s="666"/>
      <c r="Q622" s="681">
        <v>0</v>
      </c>
      <c r="R622" s="665"/>
      <c r="S622" s="681">
        <v>0</v>
      </c>
      <c r="T622" s="748"/>
      <c r="U622" s="704">
        <v>0</v>
      </c>
    </row>
    <row r="623" spans="1:21" ht="14.4" customHeight="1" x14ac:dyDescent="0.3">
      <c r="A623" s="664">
        <v>50</v>
      </c>
      <c r="B623" s="665" t="s">
        <v>549</v>
      </c>
      <c r="C623" s="665" t="s">
        <v>3182</v>
      </c>
      <c r="D623" s="746" t="s">
        <v>4862</v>
      </c>
      <c r="E623" s="747" t="s">
        <v>3200</v>
      </c>
      <c r="F623" s="665" t="s">
        <v>3179</v>
      </c>
      <c r="G623" s="665" t="s">
        <v>3227</v>
      </c>
      <c r="H623" s="665" t="s">
        <v>1650</v>
      </c>
      <c r="I623" s="665" t="s">
        <v>1914</v>
      </c>
      <c r="J623" s="665" t="s">
        <v>2935</v>
      </c>
      <c r="K623" s="665" t="s">
        <v>2936</v>
      </c>
      <c r="L623" s="666">
        <v>93.43</v>
      </c>
      <c r="M623" s="666">
        <v>467.15000000000003</v>
      </c>
      <c r="N623" s="665">
        <v>5</v>
      </c>
      <c r="O623" s="748">
        <v>2.5</v>
      </c>
      <c r="P623" s="666">
        <v>93.43</v>
      </c>
      <c r="Q623" s="681">
        <v>0.2</v>
      </c>
      <c r="R623" s="665">
        <v>1</v>
      </c>
      <c r="S623" s="681">
        <v>0.2</v>
      </c>
      <c r="T623" s="748">
        <v>0.5</v>
      </c>
      <c r="U623" s="704">
        <v>0.2</v>
      </c>
    </row>
    <row r="624" spans="1:21" ht="14.4" customHeight="1" x14ac:dyDescent="0.3">
      <c r="A624" s="664">
        <v>50</v>
      </c>
      <c r="B624" s="665" t="s">
        <v>549</v>
      </c>
      <c r="C624" s="665" t="s">
        <v>3182</v>
      </c>
      <c r="D624" s="746" t="s">
        <v>4862</v>
      </c>
      <c r="E624" s="747" t="s">
        <v>3200</v>
      </c>
      <c r="F624" s="665" t="s">
        <v>3179</v>
      </c>
      <c r="G624" s="665" t="s">
        <v>3284</v>
      </c>
      <c r="H624" s="665" t="s">
        <v>550</v>
      </c>
      <c r="I624" s="665" t="s">
        <v>4004</v>
      </c>
      <c r="J624" s="665" t="s">
        <v>3286</v>
      </c>
      <c r="K624" s="665" t="s">
        <v>4005</v>
      </c>
      <c r="L624" s="666">
        <v>0</v>
      </c>
      <c r="M624" s="666">
        <v>0</v>
      </c>
      <c r="N624" s="665">
        <v>1</v>
      </c>
      <c r="O624" s="748">
        <v>0.5</v>
      </c>
      <c r="P624" s="666">
        <v>0</v>
      </c>
      <c r="Q624" s="681"/>
      <c r="R624" s="665">
        <v>1</v>
      </c>
      <c r="S624" s="681">
        <v>1</v>
      </c>
      <c r="T624" s="748">
        <v>0.5</v>
      </c>
      <c r="U624" s="704">
        <v>1</v>
      </c>
    </row>
    <row r="625" spans="1:21" ht="14.4" customHeight="1" x14ac:dyDescent="0.3">
      <c r="A625" s="664">
        <v>50</v>
      </c>
      <c r="B625" s="665" t="s">
        <v>549</v>
      </c>
      <c r="C625" s="665" t="s">
        <v>3182</v>
      </c>
      <c r="D625" s="746" t="s">
        <v>4862</v>
      </c>
      <c r="E625" s="747" t="s">
        <v>3200</v>
      </c>
      <c r="F625" s="665" t="s">
        <v>3179</v>
      </c>
      <c r="G625" s="665" t="s">
        <v>3228</v>
      </c>
      <c r="H625" s="665" t="s">
        <v>550</v>
      </c>
      <c r="I625" s="665" t="s">
        <v>1022</v>
      </c>
      <c r="J625" s="665" t="s">
        <v>1023</v>
      </c>
      <c r="K625" s="665" t="s">
        <v>3349</v>
      </c>
      <c r="L625" s="666">
        <v>52.75</v>
      </c>
      <c r="M625" s="666">
        <v>52.75</v>
      </c>
      <c r="N625" s="665">
        <v>1</v>
      </c>
      <c r="O625" s="748">
        <v>0.5</v>
      </c>
      <c r="P625" s="666"/>
      <c r="Q625" s="681">
        <v>0</v>
      </c>
      <c r="R625" s="665"/>
      <c r="S625" s="681">
        <v>0</v>
      </c>
      <c r="T625" s="748"/>
      <c r="U625" s="704">
        <v>0</v>
      </c>
    </row>
    <row r="626" spans="1:21" ht="14.4" customHeight="1" x14ac:dyDescent="0.3">
      <c r="A626" s="664">
        <v>50</v>
      </c>
      <c r="B626" s="665" t="s">
        <v>549</v>
      </c>
      <c r="C626" s="665" t="s">
        <v>3182</v>
      </c>
      <c r="D626" s="746" t="s">
        <v>4862</v>
      </c>
      <c r="E626" s="747" t="s">
        <v>3200</v>
      </c>
      <c r="F626" s="665" t="s">
        <v>3179</v>
      </c>
      <c r="G626" s="665" t="s">
        <v>3228</v>
      </c>
      <c r="H626" s="665" t="s">
        <v>550</v>
      </c>
      <c r="I626" s="665" t="s">
        <v>3350</v>
      </c>
      <c r="J626" s="665" t="s">
        <v>860</v>
      </c>
      <c r="K626" s="665" t="s">
        <v>3351</v>
      </c>
      <c r="L626" s="666">
        <v>0</v>
      </c>
      <c r="M626" s="666">
        <v>0</v>
      </c>
      <c r="N626" s="665">
        <v>1</v>
      </c>
      <c r="O626" s="748">
        <v>1</v>
      </c>
      <c r="P626" s="666"/>
      <c r="Q626" s="681"/>
      <c r="R626" s="665"/>
      <c r="S626" s="681">
        <v>0</v>
      </c>
      <c r="T626" s="748"/>
      <c r="U626" s="704">
        <v>0</v>
      </c>
    </row>
    <row r="627" spans="1:21" ht="14.4" customHeight="1" x14ac:dyDescent="0.3">
      <c r="A627" s="664">
        <v>50</v>
      </c>
      <c r="B627" s="665" t="s">
        <v>549</v>
      </c>
      <c r="C627" s="665" t="s">
        <v>3182</v>
      </c>
      <c r="D627" s="746" t="s">
        <v>4862</v>
      </c>
      <c r="E627" s="747" t="s">
        <v>3200</v>
      </c>
      <c r="F627" s="665" t="s">
        <v>3179</v>
      </c>
      <c r="G627" s="665" t="s">
        <v>3228</v>
      </c>
      <c r="H627" s="665" t="s">
        <v>550</v>
      </c>
      <c r="I627" s="665" t="s">
        <v>941</v>
      </c>
      <c r="J627" s="665" t="s">
        <v>3230</v>
      </c>
      <c r="K627" s="665" t="s">
        <v>3807</v>
      </c>
      <c r="L627" s="666">
        <v>10.55</v>
      </c>
      <c r="M627" s="666">
        <v>10.55</v>
      </c>
      <c r="N627" s="665">
        <v>1</v>
      </c>
      <c r="O627" s="748">
        <v>0.5</v>
      </c>
      <c r="P627" s="666"/>
      <c r="Q627" s="681">
        <v>0</v>
      </c>
      <c r="R627" s="665"/>
      <c r="S627" s="681">
        <v>0</v>
      </c>
      <c r="T627" s="748"/>
      <c r="U627" s="704">
        <v>0</v>
      </c>
    </row>
    <row r="628" spans="1:21" ht="14.4" customHeight="1" x14ac:dyDescent="0.3">
      <c r="A628" s="664">
        <v>50</v>
      </c>
      <c r="B628" s="665" t="s">
        <v>549</v>
      </c>
      <c r="C628" s="665" t="s">
        <v>3182</v>
      </c>
      <c r="D628" s="746" t="s">
        <v>4862</v>
      </c>
      <c r="E628" s="747" t="s">
        <v>3200</v>
      </c>
      <c r="F628" s="665" t="s">
        <v>3179</v>
      </c>
      <c r="G628" s="665" t="s">
        <v>3228</v>
      </c>
      <c r="H628" s="665" t="s">
        <v>550</v>
      </c>
      <c r="I628" s="665" t="s">
        <v>3352</v>
      </c>
      <c r="J628" s="665" t="s">
        <v>1023</v>
      </c>
      <c r="K628" s="665" t="s">
        <v>3353</v>
      </c>
      <c r="L628" s="666">
        <v>10.55</v>
      </c>
      <c r="M628" s="666">
        <v>21.1</v>
      </c>
      <c r="N628" s="665">
        <v>2</v>
      </c>
      <c r="O628" s="748">
        <v>1</v>
      </c>
      <c r="P628" s="666">
        <v>21.1</v>
      </c>
      <c r="Q628" s="681">
        <v>1</v>
      </c>
      <c r="R628" s="665">
        <v>2</v>
      </c>
      <c r="S628" s="681">
        <v>1</v>
      </c>
      <c r="T628" s="748">
        <v>1</v>
      </c>
      <c r="U628" s="704">
        <v>1</v>
      </c>
    </row>
    <row r="629" spans="1:21" ht="14.4" customHeight="1" x14ac:dyDescent="0.3">
      <c r="A629" s="664">
        <v>50</v>
      </c>
      <c r="B629" s="665" t="s">
        <v>549</v>
      </c>
      <c r="C629" s="665" t="s">
        <v>3182</v>
      </c>
      <c r="D629" s="746" t="s">
        <v>4862</v>
      </c>
      <c r="E629" s="747" t="s">
        <v>3200</v>
      </c>
      <c r="F629" s="665" t="s">
        <v>3179</v>
      </c>
      <c r="G629" s="665" t="s">
        <v>3228</v>
      </c>
      <c r="H629" s="665" t="s">
        <v>550</v>
      </c>
      <c r="I629" s="665" t="s">
        <v>3352</v>
      </c>
      <c r="J629" s="665" t="s">
        <v>1023</v>
      </c>
      <c r="K629" s="665" t="s">
        <v>3353</v>
      </c>
      <c r="L629" s="666">
        <v>11.73</v>
      </c>
      <c r="M629" s="666">
        <v>11.73</v>
      </c>
      <c r="N629" s="665">
        <v>1</v>
      </c>
      <c r="O629" s="748">
        <v>0.5</v>
      </c>
      <c r="P629" s="666"/>
      <c r="Q629" s="681">
        <v>0</v>
      </c>
      <c r="R629" s="665"/>
      <c r="S629" s="681">
        <v>0</v>
      </c>
      <c r="T629" s="748"/>
      <c r="U629" s="704">
        <v>0</v>
      </c>
    </row>
    <row r="630" spans="1:21" ht="14.4" customHeight="1" x14ac:dyDescent="0.3">
      <c r="A630" s="664">
        <v>50</v>
      </c>
      <c r="B630" s="665" t="s">
        <v>549</v>
      </c>
      <c r="C630" s="665" t="s">
        <v>3182</v>
      </c>
      <c r="D630" s="746" t="s">
        <v>4862</v>
      </c>
      <c r="E630" s="747" t="s">
        <v>3200</v>
      </c>
      <c r="F630" s="665" t="s">
        <v>3179</v>
      </c>
      <c r="G630" s="665" t="s">
        <v>3228</v>
      </c>
      <c r="H630" s="665" t="s">
        <v>550</v>
      </c>
      <c r="I630" s="665" t="s">
        <v>4006</v>
      </c>
      <c r="J630" s="665" t="s">
        <v>3230</v>
      </c>
      <c r="K630" s="665" t="s">
        <v>4007</v>
      </c>
      <c r="L630" s="666">
        <v>58.62</v>
      </c>
      <c r="M630" s="666">
        <v>58.62</v>
      </c>
      <c r="N630" s="665">
        <v>1</v>
      </c>
      <c r="O630" s="748">
        <v>0.5</v>
      </c>
      <c r="P630" s="666"/>
      <c r="Q630" s="681">
        <v>0</v>
      </c>
      <c r="R630" s="665"/>
      <c r="S630" s="681">
        <v>0</v>
      </c>
      <c r="T630" s="748"/>
      <c r="U630" s="704">
        <v>0</v>
      </c>
    </row>
    <row r="631" spans="1:21" ht="14.4" customHeight="1" x14ac:dyDescent="0.3">
      <c r="A631" s="664">
        <v>50</v>
      </c>
      <c r="B631" s="665" t="s">
        <v>549</v>
      </c>
      <c r="C631" s="665" t="s">
        <v>3182</v>
      </c>
      <c r="D631" s="746" t="s">
        <v>4862</v>
      </c>
      <c r="E631" s="747" t="s">
        <v>3200</v>
      </c>
      <c r="F631" s="665" t="s">
        <v>3179</v>
      </c>
      <c r="G631" s="665" t="s">
        <v>3492</v>
      </c>
      <c r="H631" s="665" t="s">
        <v>1650</v>
      </c>
      <c r="I631" s="665" t="s">
        <v>3493</v>
      </c>
      <c r="J631" s="665" t="s">
        <v>3011</v>
      </c>
      <c r="K631" s="665" t="s">
        <v>3494</v>
      </c>
      <c r="L631" s="666">
        <v>59.27</v>
      </c>
      <c r="M631" s="666">
        <v>59.27</v>
      </c>
      <c r="N631" s="665">
        <v>1</v>
      </c>
      <c r="O631" s="748">
        <v>0.5</v>
      </c>
      <c r="P631" s="666"/>
      <c r="Q631" s="681">
        <v>0</v>
      </c>
      <c r="R631" s="665"/>
      <c r="S631" s="681">
        <v>0</v>
      </c>
      <c r="T631" s="748"/>
      <c r="U631" s="704">
        <v>0</v>
      </c>
    </row>
    <row r="632" spans="1:21" ht="14.4" customHeight="1" x14ac:dyDescent="0.3">
      <c r="A632" s="664">
        <v>50</v>
      </c>
      <c r="B632" s="665" t="s">
        <v>549</v>
      </c>
      <c r="C632" s="665" t="s">
        <v>3182</v>
      </c>
      <c r="D632" s="746" t="s">
        <v>4862</v>
      </c>
      <c r="E632" s="747" t="s">
        <v>3200</v>
      </c>
      <c r="F632" s="665" t="s">
        <v>3179</v>
      </c>
      <c r="G632" s="665" t="s">
        <v>3492</v>
      </c>
      <c r="H632" s="665" t="s">
        <v>550</v>
      </c>
      <c r="I632" s="665" t="s">
        <v>4008</v>
      </c>
      <c r="J632" s="665" t="s">
        <v>3011</v>
      </c>
      <c r="K632" s="665" t="s">
        <v>4009</v>
      </c>
      <c r="L632" s="666">
        <v>0</v>
      </c>
      <c r="M632" s="666">
        <v>0</v>
      </c>
      <c r="N632" s="665">
        <v>1</v>
      </c>
      <c r="O632" s="748">
        <v>0.5</v>
      </c>
      <c r="P632" s="666">
        <v>0</v>
      </c>
      <c r="Q632" s="681"/>
      <c r="R632" s="665">
        <v>1</v>
      </c>
      <c r="S632" s="681">
        <v>1</v>
      </c>
      <c r="T632" s="748">
        <v>0.5</v>
      </c>
      <c r="U632" s="704">
        <v>1</v>
      </c>
    </row>
    <row r="633" spans="1:21" ht="14.4" customHeight="1" x14ac:dyDescent="0.3">
      <c r="A633" s="664">
        <v>50</v>
      </c>
      <c r="B633" s="665" t="s">
        <v>549</v>
      </c>
      <c r="C633" s="665" t="s">
        <v>3182</v>
      </c>
      <c r="D633" s="746" t="s">
        <v>4862</v>
      </c>
      <c r="E633" s="747" t="s">
        <v>3200</v>
      </c>
      <c r="F633" s="665" t="s">
        <v>3179</v>
      </c>
      <c r="G633" s="665" t="s">
        <v>3492</v>
      </c>
      <c r="H633" s="665" t="s">
        <v>1650</v>
      </c>
      <c r="I633" s="665" t="s">
        <v>1815</v>
      </c>
      <c r="J633" s="665" t="s">
        <v>3011</v>
      </c>
      <c r="K633" s="665" t="s">
        <v>3014</v>
      </c>
      <c r="L633" s="666">
        <v>46.07</v>
      </c>
      <c r="M633" s="666">
        <v>46.07</v>
      </c>
      <c r="N633" s="665">
        <v>1</v>
      </c>
      <c r="O633" s="748">
        <v>0.5</v>
      </c>
      <c r="P633" s="666"/>
      <c r="Q633" s="681">
        <v>0</v>
      </c>
      <c r="R633" s="665"/>
      <c r="S633" s="681">
        <v>0</v>
      </c>
      <c r="T633" s="748"/>
      <c r="U633" s="704">
        <v>0</v>
      </c>
    </row>
    <row r="634" spans="1:21" ht="14.4" customHeight="1" x14ac:dyDescent="0.3">
      <c r="A634" s="664">
        <v>50</v>
      </c>
      <c r="B634" s="665" t="s">
        <v>549</v>
      </c>
      <c r="C634" s="665" t="s">
        <v>3182</v>
      </c>
      <c r="D634" s="746" t="s">
        <v>4862</v>
      </c>
      <c r="E634" s="747" t="s">
        <v>3200</v>
      </c>
      <c r="F634" s="665" t="s">
        <v>3179</v>
      </c>
      <c r="G634" s="665" t="s">
        <v>3505</v>
      </c>
      <c r="H634" s="665" t="s">
        <v>1650</v>
      </c>
      <c r="I634" s="665" t="s">
        <v>4010</v>
      </c>
      <c r="J634" s="665" t="s">
        <v>1911</v>
      </c>
      <c r="K634" s="665" t="s">
        <v>4011</v>
      </c>
      <c r="L634" s="666">
        <v>46.73</v>
      </c>
      <c r="M634" s="666">
        <v>46.73</v>
      </c>
      <c r="N634" s="665">
        <v>1</v>
      </c>
      <c r="O634" s="748">
        <v>0.5</v>
      </c>
      <c r="P634" s="666"/>
      <c r="Q634" s="681">
        <v>0</v>
      </c>
      <c r="R634" s="665"/>
      <c r="S634" s="681">
        <v>0</v>
      </c>
      <c r="T634" s="748"/>
      <c r="U634" s="704">
        <v>0</v>
      </c>
    </row>
    <row r="635" spans="1:21" ht="14.4" customHeight="1" x14ac:dyDescent="0.3">
      <c r="A635" s="664">
        <v>50</v>
      </c>
      <c r="B635" s="665" t="s">
        <v>549</v>
      </c>
      <c r="C635" s="665" t="s">
        <v>3182</v>
      </c>
      <c r="D635" s="746" t="s">
        <v>4862</v>
      </c>
      <c r="E635" s="747" t="s">
        <v>3200</v>
      </c>
      <c r="F635" s="665" t="s">
        <v>3179</v>
      </c>
      <c r="G635" s="665" t="s">
        <v>3514</v>
      </c>
      <c r="H635" s="665" t="s">
        <v>550</v>
      </c>
      <c r="I635" s="665" t="s">
        <v>4012</v>
      </c>
      <c r="J635" s="665" t="s">
        <v>3521</v>
      </c>
      <c r="K635" s="665" t="s">
        <v>3837</v>
      </c>
      <c r="L635" s="666">
        <v>36.729999999999997</v>
      </c>
      <c r="M635" s="666">
        <v>36.729999999999997</v>
      </c>
      <c r="N635" s="665">
        <v>1</v>
      </c>
      <c r="O635" s="748">
        <v>0.5</v>
      </c>
      <c r="P635" s="666">
        <v>36.729999999999997</v>
      </c>
      <c r="Q635" s="681">
        <v>1</v>
      </c>
      <c r="R635" s="665">
        <v>1</v>
      </c>
      <c r="S635" s="681">
        <v>1</v>
      </c>
      <c r="T635" s="748">
        <v>0.5</v>
      </c>
      <c r="U635" s="704">
        <v>1</v>
      </c>
    </row>
    <row r="636" spans="1:21" ht="14.4" customHeight="1" x14ac:dyDescent="0.3">
      <c r="A636" s="664">
        <v>50</v>
      </c>
      <c r="B636" s="665" t="s">
        <v>549</v>
      </c>
      <c r="C636" s="665" t="s">
        <v>3182</v>
      </c>
      <c r="D636" s="746" t="s">
        <v>4862</v>
      </c>
      <c r="E636" s="747" t="s">
        <v>3200</v>
      </c>
      <c r="F636" s="665" t="s">
        <v>3179</v>
      </c>
      <c r="G636" s="665" t="s">
        <v>3514</v>
      </c>
      <c r="H636" s="665" t="s">
        <v>550</v>
      </c>
      <c r="I636" s="665" t="s">
        <v>4013</v>
      </c>
      <c r="J636" s="665" t="s">
        <v>4014</v>
      </c>
      <c r="K636" s="665" t="s">
        <v>3837</v>
      </c>
      <c r="L636" s="666">
        <v>36.729999999999997</v>
      </c>
      <c r="M636" s="666">
        <v>36.729999999999997</v>
      </c>
      <c r="N636" s="665">
        <v>1</v>
      </c>
      <c r="O636" s="748">
        <v>0.5</v>
      </c>
      <c r="P636" s="666"/>
      <c r="Q636" s="681">
        <v>0</v>
      </c>
      <c r="R636" s="665"/>
      <c r="S636" s="681">
        <v>0</v>
      </c>
      <c r="T636" s="748"/>
      <c r="U636" s="704">
        <v>0</v>
      </c>
    </row>
    <row r="637" spans="1:21" ht="14.4" customHeight="1" x14ac:dyDescent="0.3">
      <c r="A637" s="664">
        <v>50</v>
      </c>
      <c r="B637" s="665" t="s">
        <v>549</v>
      </c>
      <c r="C637" s="665" t="s">
        <v>3182</v>
      </c>
      <c r="D637" s="746" t="s">
        <v>4862</v>
      </c>
      <c r="E637" s="747" t="s">
        <v>3200</v>
      </c>
      <c r="F637" s="665" t="s">
        <v>3179</v>
      </c>
      <c r="G637" s="665" t="s">
        <v>3234</v>
      </c>
      <c r="H637" s="665" t="s">
        <v>550</v>
      </c>
      <c r="I637" s="665" t="s">
        <v>808</v>
      </c>
      <c r="J637" s="665" t="s">
        <v>3236</v>
      </c>
      <c r="K637" s="665" t="s">
        <v>3291</v>
      </c>
      <c r="L637" s="666">
        <v>35.11</v>
      </c>
      <c r="M637" s="666">
        <v>35.11</v>
      </c>
      <c r="N637" s="665">
        <v>1</v>
      </c>
      <c r="O637" s="748">
        <v>0.5</v>
      </c>
      <c r="P637" s="666">
        <v>35.11</v>
      </c>
      <c r="Q637" s="681">
        <v>1</v>
      </c>
      <c r="R637" s="665">
        <v>1</v>
      </c>
      <c r="S637" s="681">
        <v>1</v>
      </c>
      <c r="T637" s="748">
        <v>0.5</v>
      </c>
      <c r="U637" s="704">
        <v>1</v>
      </c>
    </row>
    <row r="638" spans="1:21" ht="14.4" customHeight="1" x14ac:dyDescent="0.3">
      <c r="A638" s="664">
        <v>50</v>
      </c>
      <c r="B638" s="665" t="s">
        <v>549</v>
      </c>
      <c r="C638" s="665" t="s">
        <v>3182</v>
      </c>
      <c r="D638" s="746" t="s">
        <v>4862</v>
      </c>
      <c r="E638" s="747" t="s">
        <v>3200</v>
      </c>
      <c r="F638" s="665" t="s">
        <v>3179</v>
      </c>
      <c r="G638" s="665" t="s">
        <v>3234</v>
      </c>
      <c r="H638" s="665" t="s">
        <v>550</v>
      </c>
      <c r="I638" s="665" t="s">
        <v>848</v>
      </c>
      <c r="J638" s="665" t="s">
        <v>3236</v>
      </c>
      <c r="K638" s="665" t="s">
        <v>4015</v>
      </c>
      <c r="L638" s="666">
        <v>17.559999999999999</v>
      </c>
      <c r="M638" s="666">
        <v>17.559999999999999</v>
      </c>
      <c r="N638" s="665">
        <v>1</v>
      </c>
      <c r="O638" s="748">
        <v>0.5</v>
      </c>
      <c r="P638" s="666"/>
      <c r="Q638" s="681">
        <v>0</v>
      </c>
      <c r="R638" s="665"/>
      <c r="S638" s="681">
        <v>0</v>
      </c>
      <c r="T638" s="748"/>
      <c r="U638" s="704">
        <v>0</v>
      </c>
    </row>
    <row r="639" spans="1:21" ht="14.4" customHeight="1" x14ac:dyDescent="0.3">
      <c r="A639" s="664">
        <v>50</v>
      </c>
      <c r="B639" s="665" t="s">
        <v>549</v>
      </c>
      <c r="C639" s="665" t="s">
        <v>3182</v>
      </c>
      <c r="D639" s="746" t="s">
        <v>4862</v>
      </c>
      <c r="E639" s="747" t="s">
        <v>3200</v>
      </c>
      <c r="F639" s="665" t="s">
        <v>3179</v>
      </c>
      <c r="G639" s="665" t="s">
        <v>3296</v>
      </c>
      <c r="H639" s="665" t="s">
        <v>1650</v>
      </c>
      <c r="I639" s="665" t="s">
        <v>3297</v>
      </c>
      <c r="J639" s="665" t="s">
        <v>1691</v>
      </c>
      <c r="K639" s="665" t="s">
        <v>2929</v>
      </c>
      <c r="L639" s="666">
        <v>736.33</v>
      </c>
      <c r="M639" s="666">
        <v>1472.66</v>
      </c>
      <c r="N639" s="665">
        <v>2</v>
      </c>
      <c r="O639" s="748">
        <v>1.5</v>
      </c>
      <c r="P639" s="666">
        <v>1472.66</v>
      </c>
      <c r="Q639" s="681">
        <v>1</v>
      </c>
      <c r="R639" s="665">
        <v>2</v>
      </c>
      <c r="S639" s="681">
        <v>1</v>
      </c>
      <c r="T639" s="748">
        <v>1.5</v>
      </c>
      <c r="U639" s="704">
        <v>1</v>
      </c>
    </row>
    <row r="640" spans="1:21" ht="14.4" customHeight="1" x14ac:dyDescent="0.3">
      <c r="A640" s="664">
        <v>50</v>
      </c>
      <c r="B640" s="665" t="s">
        <v>549</v>
      </c>
      <c r="C640" s="665" t="s">
        <v>3182</v>
      </c>
      <c r="D640" s="746" t="s">
        <v>4862</v>
      </c>
      <c r="E640" s="747" t="s">
        <v>3200</v>
      </c>
      <c r="F640" s="665" t="s">
        <v>3179</v>
      </c>
      <c r="G640" s="665" t="s">
        <v>3296</v>
      </c>
      <c r="H640" s="665" t="s">
        <v>1650</v>
      </c>
      <c r="I640" s="665" t="s">
        <v>3298</v>
      </c>
      <c r="J640" s="665" t="s">
        <v>1725</v>
      </c>
      <c r="K640" s="665" t="s">
        <v>3299</v>
      </c>
      <c r="L640" s="666">
        <v>1385.62</v>
      </c>
      <c r="M640" s="666">
        <v>2771.24</v>
      </c>
      <c r="N640" s="665">
        <v>2</v>
      </c>
      <c r="O640" s="748">
        <v>1</v>
      </c>
      <c r="P640" s="666"/>
      <c r="Q640" s="681">
        <v>0</v>
      </c>
      <c r="R640" s="665"/>
      <c r="S640" s="681">
        <v>0</v>
      </c>
      <c r="T640" s="748"/>
      <c r="U640" s="704">
        <v>0</v>
      </c>
    </row>
    <row r="641" spans="1:21" ht="14.4" customHeight="1" x14ac:dyDescent="0.3">
      <c r="A641" s="664">
        <v>50</v>
      </c>
      <c r="B641" s="665" t="s">
        <v>549</v>
      </c>
      <c r="C641" s="665" t="s">
        <v>3182</v>
      </c>
      <c r="D641" s="746" t="s">
        <v>4862</v>
      </c>
      <c r="E641" s="747" t="s">
        <v>3200</v>
      </c>
      <c r="F641" s="665" t="s">
        <v>3179</v>
      </c>
      <c r="G641" s="665" t="s">
        <v>3356</v>
      </c>
      <c r="H641" s="665" t="s">
        <v>550</v>
      </c>
      <c r="I641" s="665" t="s">
        <v>1070</v>
      </c>
      <c r="J641" s="665" t="s">
        <v>1071</v>
      </c>
      <c r="K641" s="665" t="s">
        <v>3342</v>
      </c>
      <c r="L641" s="666">
        <v>32.76</v>
      </c>
      <c r="M641" s="666">
        <v>98.28</v>
      </c>
      <c r="N641" s="665">
        <v>3</v>
      </c>
      <c r="O641" s="748">
        <v>1.5</v>
      </c>
      <c r="P641" s="666">
        <v>32.76</v>
      </c>
      <c r="Q641" s="681">
        <v>0.33333333333333331</v>
      </c>
      <c r="R641" s="665">
        <v>1</v>
      </c>
      <c r="S641" s="681">
        <v>0.33333333333333331</v>
      </c>
      <c r="T641" s="748">
        <v>0.5</v>
      </c>
      <c r="U641" s="704">
        <v>0.33333333333333331</v>
      </c>
    </row>
    <row r="642" spans="1:21" ht="14.4" customHeight="1" x14ac:dyDescent="0.3">
      <c r="A642" s="664">
        <v>50</v>
      </c>
      <c r="B642" s="665" t="s">
        <v>549</v>
      </c>
      <c r="C642" s="665" t="s">
        <v>3182</v>
      </c>
      <c r="D642" s="746" t="s">
        <v>4862</v>
      </c>
      <c r="E642" s="747" t="s">
        <v>3200</v>
      </c>
      <c r="F642" s="665" t="s">
        <v>3179</v>
      </c>
      <c r="G642" s="665" t="s">
        <v>3301</v>
      </c>
      <c r="H642" s="665" t="s">
        <v>1650</v>
      </c>
      <c r="I642" s="665" t="s">
        <v>1845</v>
      </c>
      <c r="J642" s="665" t="s">
        <v>2960</v>
      </c>
      <c r="K642" s="665" t="s">
        <v>2961</v>
      </c>
      <c r="L642" s="666">
        <v>31.09</v>
      </c>
      <c r="M642" s="666">
        <v>62.18</v>
      </c>
      <c r="N642" s="665">
        <v>2</v>
      </c>
      <c r="O642" s="748">
        <v>1</v>
      </c>
      <c r="P642" s="666">
        <v>31.09</v>
      </c>
      <c r="Q642" s="681">
        <v>0.5</v>
      </c>
      <c r="R642" s="665">
        <v>1</v>
      </c>
      <c r="S642" s="681">
        <v>0.5</v>
      </c>
      <c r="T642" s="748">
        <v>0.5</v>
      </c>
      <c r="U642" s="704">
        <v>0.5</v>
      </c>
    </row>
    <row r="643" spans="1:21" ht="14.4" customHeight="1" x14ac:dyDescent="0.3">
      <c r="A643" s="664">
        <v>50</v>
      </c>
      <c r="B643" s="665" t="s">
        <v>549</v>
      </c>
      <c r="C643" s="665" t="s">
        <v>3182</v>
      </c>
      <c r="D643" s="746" t="s">
        <v>4862</v>
      </c>
      <c r="E643" s="747" t="s">
        <v>3200</v>
      </c>
      <c r="F643" s="665" t="s">
        <v>3179</v>
      </c>
      <c r="G643" s="665" t="s">
        <v>3304</v>
      </c>
      <c r="H643" s="665" t="s">
        <v>550</v>
      </c>
      <c r="I643" s="665" t="s">
        <v>3305</v>
      </c>
      <c r="J643" s="665" t="s">
        <v>3306</v>
      </c>
      <c r="K643" s="665" t="s">
        <v>3307</v>
      </c>
      <c r="L643" s="666">
        <v>146.84</v>
      </c>
      <c r="M643" s="666">
        <v>146.84</v>
      </c>
      <c r="N643" s="665">
        <v>1</v>
      </c>
      <c r="O643" s="748">
        <v>0.5</v>
      </c>
      <c r="P643" s="666"/>
      <c r="Q643" s="681">
        <v>0</v>
      </c>
      <c r="R643" s="665"/>
      <c r="S643" s="681">
        <v>0</v>
      </c>
      <c r="T643" s="748"/>
      <c r="U643" s="704">
        <v>0</v>
      </c>
    </row>
    <row r="644" spans="1:21" ht="14.4" customHeight="1" x14ac:dyDescent="0.3">
      <c r="A644" s="664">
        <v>50</v>
      </c>
      <c r="B644" s="665" t="s">
        <v>549</v>
      </c>
      <c r="C644" s="665" t="s">
        <v>3182</v>
      </c>
      <c r="D644" s="746" t="s">
        <v>4862</v>
      </c>
      <c r="E644" s="747" t="s">
        <v>3200</v>
      </c>
      <c r="F644" s="665" t="s">
        <v>3179</v>
      </c>
      <c r="G644" s="665" t="s">
        <v>3242</v>
      </c>
      <c r="H644" s="665" t="s">
        <v>1650</v>
      </c>
      <c r="I644" s="665" t="s">
        <v>3243</v>
      </c>
      <c r="J644" s="665" t="s">
        <v>1767</v>
      </c>
      <c r="K644" s="665" t="s">
        <v>2954</v>
      </c>
      <c r="L644" s="666">
        <v>48.27</v>
      </c>
      <c r="M644" s="666">
        <v>193.08</v>
      </c>
      <c r="N644" s="665">
        <v>4</v>
      </c>
      <c r="O644" s="748">
        <v>2</v>
      </c>
      <c r="P644" s="666">
        <v>96.54</v>
      </c>
      <c r="Q644" s="681">
        <v>0.5</v>
      </c>
      <c r="R644" s="665">
        <v>2</v>
      </c>
      <c r="S644" s="681">
        <v>0.5</v>
      </c>
      <c r="T644" s="748">
        <v>1</v>
      </c>
      <c r="U644" s="704">
        <v>0.5</v>
      </c>
    </row>
    <row r="645" spans="1:21" ht="14.4" customHeight="1" x14ac:dyDescent="0.3">
      <c r="A645" s="664">
        <v>50</v>
      </c>
      <c r="B645" s="665" t="s">
        <v>549</v>
      </c>
      <c r="C645" s="665" t="s">
        <v>3182</v>
      </c>
      <c r="D645" s="746" t="s">
        <v>4862</v>
      </c>
      <c r="E645" s="747" t="s">
        <v>3200</v>
      </c>
      <c r="F645" s="665" t="s">
        <v>3179</v>
      </c>
      <c r="G645" s="665" t="s">
        <v>3242</v>
      </c>
      <c r="H645" s="665" t="s">
        <v>1650</v>
      </c>
      <c r="I645" s="665" t="s">
        <v>3563</v>
      </c>
      <c r="J645" s="665" t="s">
        <v>1855</v>
      </c>
      <c r="K645" s="665" t="s">
        <v>2955</v>
      </c>
      <c r="L645" s="666">
        <v>96.53</v>
      </c>
      <c r="M645" s="666">
        <v>96.53</v>
      </c>
      <c r="N645" s="665">
        <v>1</v>
      </c>
      <c r="O645" s="748">
        <v>0.5</v>
      </c>
      <c r="P645" s="666"/>
      <c r="Q645" s="681">
        <v>0</v>
      </c>
      <c r="R645" s="665"/>
      <c r="S645" s="681">
        <v>0</v>
      </c>
      <c r="T645" s="748"/>
      <c r="U645" s="704">
        <v>0</v>
      </c>
    </row>
    <row r="646" spans="1:21" ht="14.4" customHeight="1" x14ac:dyDescent="0.3">
      <c r="A646" s="664">
        <v>50</v>
      </c>
      <c r="B646" s="665" t="s">
        <v>549</v>
      </c>
      <c r="C646" s="665" t="s">
        <v>3182</v>
      </c>
      <c r="D646" s="746" t="s">
        <v>4862</v>
      </c>
      <c r="E646" s="747" t="s">
        <v>3200</v>
      </c>
      <c r="F646" s="665" t="s">
        <v>3179</v>
      </c>
      <c r="G646" s="665" t="s">
        <v>3246</v>
      </c>
      <c r="H646" s="665" t="s">
        <v>1650</v>
      </c>
      <c r="I646" s="665" t="s">
        <v>1770</v>
      </c>
      <c r="J646" s="665" t="s">
        <v>2974</v>
      </c>
      <c r="K646" s="665" t="s">
        <v>2975</v>
      </c>
      <c r="L646" s="666">
        <v>87.41</v>
      </c>
      <c r="M646" s="666">
        <v>87.41</v>
      </c>
      <c r="N646" s="665">
        <v>1</v>
      </c>
      <c r="O646" s="748">
        <v>1</v>
      </c>
      <c r="P646" s="666"/>
      <c r="Q646" s="681">
        <v>0</v>
      </c>
      <c r="R646" s="665"/>
      <c r="S646" s="681">
        <v>0</v>
      </c>
      <c r="T646" s="748"/>
      <c r="U646" s="704">
        <v>0</v>
      </c>
    </row>
    <row r="647" spans="1:21" ht="14.4" customHeight="1" x14ac:dyDescent="0.3">
      <c r="A647" s="664">
        <v>50</v>
      </c>
      <c r="B647" s="665" t="s">
        <v>549</v>
      </c>
      <c r="C647" s="665" t="s">
        <v>3182</v>
      </c>
      <c r="D647" s="746" t="s">
        <v>4862</v>
      </c>
      <c r="E647" s="747" t="s">
        <v>3200</v>
      </c>
      <c r="F647" s="665" t="s">
        <v>3179</v>
      </c>
      <c r="G647" s="665" t="s">
        <v>3246</v>
      </c>
      <c r="H647" s="665" t="s">
        <v>1650</v>
      </c>
      <c r="I647" s="665" t="s">
        <v>4016</v>
      </c>
      <c r="J647" s="665" t="s">
        <v>3876</v>
      </c>
      <c r="K647" s="665" t="s">
        <v>4017</v>
      </c>
      <c r="L647" s="666">
        <v>87.41</v>
      </c>
      <c r="M647" s="666">
        <v>87.41</v>
      </c>
      <c r="N647" s="665">
        <v>1</v>
      </c>
      <c r="O647" s="748">
        <v>0.5</v>
      </c>
      <c r="P647" s="666">
        <v>87.41</v>
      </c>
      <c r="Q647" s="681">
        <v>1</v>
      </c>
      <c r="R647" s="665">
        <v>1</v>
      </c>
      <c r="S647" s="681">
        <v>1</v>
      </c>
      <c r="T647" s="748">
        <v>0.5</v>
      </c>
      <c r="U647" s="704">
        <v>1</v>
      </c>
    </row>
    <row r="648" spans="1:21" ht="14.4" customHeight="1" x14ac:dyDescent="0.3">
      <c r="A648" s="664">
        <v>50</v>
      </c>
      <c r="B648" s="665" t="s">
        <v>549</v>
      </c>
      <c r="C648" s="665" t="s">
        <v>3182</v>
      </c>
      <c r="D648" s="746" t="s">
        <v>4862</v>
      </c>
      <c r="E648" s="747" t="s">
        <v>3200</v>
      </c>
      <c r="F648" s="665" t="s">
        <v>3179</v>
      </c>
      <c r="G648" s="665" t="s">
        <v>3246</v>
      </c>
      <c r="H648" s="665" t="s">
        <v>1650</v>
      </c>
      <c r="I648" s="665" t="s">
        <v>1787</v>
      </c>
      <c r="J648" s="665" t="s">
        <v>2974</v>
      </c>
      <c r="K648" s="665" t="s">
        <v>2976</v>
      </c>
      <c r="L648" s="666">
        <v>174.81</v>
      </c>
      <c r="M648" s="666">
        <v>524.43000000000006</v>
      </c>
      <c r="N648" s="665">
        <v>3</v>
      </c>
      <c r="O648" s="748">
        <v>1.5</v>
      </c>
      <c r="P648" s="666"/>
      <c r="Q648" s="681">
        <v>0</v>
      </c>
      <c r="R648" s="665"/>
      <c r="S648" s="681">
        <v>0</v>
      </c>
      <c r="T648" s="748"/>
      <c r="U648" s="704">
        <v>0</v>
      </c>
    </row>
    <row r="649" spans="1:21" ht="14.4" customHeight="1" x14ac:dyDescent="0.3">
      <c r="A649" s="664">
        <v>50</v>
      </c>
      <c r="B649" s="665" t="s">
        <v>549</v>
      </c>
      <c r="C649" s="665" t="s">
        <v>3182</v>
      </c>
      <c r="D649" s="746" t="s">
        <v>4862</v>
      </c>
      <c r="E649" s="747" t="s">
        <v>3200</v>
      </c>
      <c r="F649" s="665" t="s">
        <v>3179</v>
      </c>
      <c r="G649" s="665" t="s">
        <v>3247</v>
      </c>
      <c r="H649" s="665" t="s">
        <v>1650</v>
      </c>
      <c r="I649" s="665" t="s">
        <v>1677</v>
      </c>
      <c r="J649" s="665" t="s">
        <v>2968</v>
      </c>
      <c r="K649" s="665" t="s">
        <v>2969</v>
      </c>
      <c r="L649" s="666">
        <v>96.53</v>
      </c>
      <c r="M649" s="666">
        <v>96.53</v>
      </c>
      <c r="N649" s="665">
        <v>1</v>
      </c>
      <c r="O649" s="748">
        <v>0.5</v>
      </c>
      <c r="P649" s="666"/>
      <c r="Q649" s="681">
        <v>0</v>
      </c>
      <c r="R649" s="665"/>
      <c r="S649" s="681">
        <v>0</v>
      </c>
      <c r="T649" s="748"/>
      <c r="U649" s="704">
        <v>0</v>
      </c>
    </row>
    <row r="650" spans="1:21" ht="14.4" customHeight="1" x14ac:dyDescent="0.3">
      <c r="A650" s="664">
        <v>50</v>
      </c>
      <c r="B650" s="665" t="s">
        <v>549</v>
      </c>
      <c r="C650" s="665" t="s">
        <v>3182</v>
      </c>
      <c r="D650" s="746" t="s">
        <v>4862</v>
      </c>
      <c r="E650" s="747" t="s">
        <v>3200</v>
      </c>
      <c r="F650" s="665" t="s">
        <v>3179</v>
      </c>
      <c r="G650" s="665" t="s">
        <v>3247</v>
      </c>
      <c r="H650" s="665" t="s">
        <v>1650</v>
      </c>
      <c r="I650" s="665" t="s">
        <v>3313</v>
      </c>
      <c r="J650" s="665" t="s">
        <v>2968</v>
      </c>
      <c r="K650" s="665" t="s">
        <v>3314</v>
      </c>
      <c r="L650" s="666">
        <v>0</v>
      </c>
      <c r="M650" s="666">
        <v>0</v>
      </c>
      <c r="N650" s="665">
        <v>1</v>
      </c>
      <c r="O650" s="748">
        <v>0.5</v>
      </c>
      <c r="P650" s="666">
        <v>0</v>
      </c>
      <c r="Q650" s="681"/>
      <c r="R650" s="665">
        <v>1</v>
      </c>
      <c r="S650" s="681">
        <v>1</v>
      </c>
      <c r="T650" s="748">
        <v>0.5</v>
      </c>
      <c r="U650" s="704">
        <v>1</v>
      </c>
    </row>
    <row r="651" spans="1:21" ht="14.4" customHeight="1" x14ac:dyDescent="0.3">
      <c r="A651" s="664">
        <v>50</v>
      </c>
      <c r="B651" s="665" t="s">
        <v>549</v>
      </c>
      <c r="C651" s="665" t="s">
        <v>3182</v>
      </c>
      <c r="D651" s="746" t="s">
        <v>4862</v>
      </c>
      <c r="E651" s="747" t="s">
        <v>3200</v>
      </c>
      <c r="F651" s="665" t="s">
        <v>3179</v>
      </c>
      <c r="G651" s="665" t="s">
        <v>3247</v>
      </c>
      <c r="H651" s="665" t="s">
        <v>1650</v>
      </c>
      <c r="I651" s="665" t="s">
        <v>3315</v>
      </c>
      <c r="J651" s="665" t="s">
        <v>2968</v>
      </c>
      <c r="K651" s="665" t="s">
        <v>3316</v>
      </c>
      <c r="L651" s="666">
        <v>0</v>
      </c>
      <c r="M651" s="666">
        <v>0</v>
      </c>
      <c r="N651" s="665">
        <v>1</v>
      </c>
      <c r="O651" s="748">
        <v>0.5</v>
      </c>
      <c r="P651" s="666">
        <v>0</v>
      </c>
      <c r="Q651" s="681"/>
      <c r="R651" s="665">
        <v>1</v>
      </c>
      <c r="S651" s="681">
        <v>1</v>
      </c>
      <c r="T651" s="748">
        <v>0.5</v>
      </c>
      <c r="U651" s="704">
        <v>1</v>
      </c>
    </row>
    <row r="652" spans="1:21" ht="14.4" customHeight="1" x14ac:dyDescent="0.3">
      <c r="A652" s="664">
        <v>50</v>
      </c>
      <c r="B652" s="665" t="s">
        <v>549</v>
      </c>
      <c r="C652" s="665" t="s">
        <v>3182</v>
      </c>
      <c r="D652" s="746" t="s">
        <v>4862</v>
      </c>
      <c r="E652" s="747" t="s">
        <v>3200</v>
      </c>
      <c r="F652" s="665" t="s">
        <v>3179</v>
      </c>
      <c r="G652" s="665" t="s">
        <v>3247</v>
      </c>
      <c r="H652" s="665" t="s">
        <v>1650</v>
      </c>
      <c r="I652" s="665" t="s">
        <v>1716</v>
      </c>
      <c r="J652" s="665" t="s">
        <v>2968</v>
      </c>
      <c r="K652" s="665" t="s">
        <v>2972</v>
      </c>
      <c r="L652" s="666">
        <v>48.27</v>
      </c>
      <c r="M652" s="666">
        <v>96.54</v>
      </c>
      <c r="N652" s="665">
        <v>2</v>
      </c>
      <c r="O652" s="748">
        <v>1</v>
      </c>
      <c r="P652" s="666">
        <v>48.27</v>
      </c>
      <c r="Q652" s="681">
        <v>0.5</v>
      </c>
      <c r="R652" s="665">
        <v>1</v>
      </c>
      <c r="S652" s="681">
        <v>0.5</v>
      </c>
      <c r="T652" s="748">
        <v>0.5</v>
      </c>
      <c r="U652" s="704">
        <v>0.5</v>
      </c>
    </row>
    <row r="653" spans="1:21" ht="14.4" customHeight="1" x14ac:dyDescent="0.3">
      <c r="A653" s="664">
        <v>50</v>
      </c>
      <c r="B653" s="665" t="s">
        <v>549</v>
      </c>
      <c r="C653" s="665" t="s">
        <v>3182</v>
      </c>
      <c r="D653" s="746" t="s">
        <v>4862</v>
      </c>
      <c r="E653" s="747" t="s">
        <v>3200</v>
      </c>
      <c r="F653" s="665" t="s">
        <v>3179</v>
      </c>
      <c r="G653" s="665" t="s">
        <v>3572</v>
      </c>
      <c r="H653" s="665" t="s">
        <v>1650</v>
      </c>
      <c r="I653" s="665" t="s">
        <v>1780</v>
      </c>
      <c r="J653" s="665" t="s">
        <v>2997</v>
      </c>
      <c r="K653" s="665" t="s">
        <v>2992</v>
      </c>
      <c r="L653" s="666">
        <v>181.13</v>
      </c>
      <c r="M653" s="666">
        <v>362.26</v>
      </c>
      <c r="N653" s="665">
        <v>2</v>
      </c>
      <c r="O653" s="748">
        <v>1.5</v>
      </c>
      <c r="P653" s="666">
        <v>181.13</v>
      </c>
      <c r="Q653" s="681">
        <v>0.5</v>
      </c>
      <c r="R653" s="665">
        <v>1</v>
      </c>
      <c r="S653" s="681">
        <v>0.5</v>
      </c>
      <c r="T653" s="748">
        <v>0.5</v>
      </c>
      <c r="U653" s="704">
        <v>0.33333333333333331</v>
      </c>
    </row>
    <row r="654" spans="1:21" ht="14.4" customHeight="1" x14ac:dyDescent="0.3">
      <c r="A654" s="664">
        <v>50</v>
      </c>
      <c r="B654" s="665" t="s">
        <v>549</v>
      </c>
      <c r="C654" s="665" t="s">
        <v>3182</v>
      </c>
      <c r="D654" s="746" t="s">
        <v>4862</v>
      </c>
      <c r="E654" s="747" t="s">
        <v>3200</v>
      </c>
      <c r="F654" s="665" t="s">
        <v>3179</v>
      </c>
      <c r="G654" s="665" t="s">
        <v>3248</v>
      </c>
      <c r="H654" s="665" t="s">
        <v>550</v>
      </c>
      <c r="I654" s="665" t="s">
        <v>930</v>
      </c>
      <c r="J654" s="665" t="s">
        <v>931</v>
      </c>
      <c r="K654" s="665" t="s">
        <v>3249</v>
      </c>
      <c r="L654" s="666">
        <v>90.53</v>
      </c>
      <c r="M654" s="666">
        <v>362.12</v>
      </c>
      <c r="N654" s="665">
        <v>4</v>
      </c>
      <c r="O654" s="748">
        <v>2.5</v>
      </c>
      <c r="P654" s="666">
        <v>90.53</v>
      </c>
      <c r="Q654" s="681">
        <v>0.25</v>
      </c>
      <c r="R654" s="665">
        <v>1</v>
      </c>
      <c r="S654" s="681">
        <v>0.25</v>
      </c>
      <c r="T654" s="748">
        <v>1</v>
      </c>
      <c r="U654" s="704">
        <v>0.4</v>
      </c>
    </row>
    <row r="655" spans="1:21" ht="14.4" customHeight="1" x14ac:dyDescent="0.3">
      <c r="A655" s="664">
        <v>50</v>
      </c>
      <c r="B655" s="665" t="s">
        <v>549</v>
      </c>
      <c r="C655" s="665" t="s">
        <v>3182</v>
      </c>
      <c r="D655" s="746" t="s">
        <v>4862</v>
      </c>
      <c r="E655" s="747" t="s">
        <v>3200</v>
      </c>
      <c r="F655" s="665" t="s">
        <v>3179</v>
      </c>
      <c r="G655" s="665" t="s">
        <v>3250</v>
      </c>
      <c r="H655" s="665" t="s">
        <v>550</v>
      </c>
      <c r="I655" s="665" t="s">
        <v>720</v>
      </c>
      <c r="J655" s="665" t="s">
        <v>721</v>
      </c>
      <c r="K655" s="665" t="s">
        <v>3251</v>
      </c>
      <c r="L655" s="666">
        <v>42.08</v>
      </c>
      <c r="M655" s="666">
        <v>210.39999999999998</v>
      </c>
      <c r="N655" s="665">
        <v>5</v>
      </c>
      <c r="O655" s="748">
        <v>2</v>
      </c>
      <c r="P655" s="666">
        <v>84.16</v>
      </c>
      <c r="Q655" s="681">
        <v>0.4</v>
      </c>
      <c r="R655" s="665">
        <v>2</v>
      </c>
      <c r="S655" s="681">
        <v>0.4</v>
      </c>
      <c r="T655" s="748">
        <v>1</v>
      </c>
      <c r="U655" s="704">
        <v>0.5</v>
      </c>
    </row>
    <row r="656" spans="1:21" ht="14.4" customHeight="1" x14ac:dyDescent="0.3">
      <c r="A656" s="664">
        <v>50</v>
      </c>
      <c r="B656" s="665" t="s">
        <v>549</v>
      </c>
      <c r="C656" s="665" t="s">
        <v>3182</v>
      </c>
      <c r="D656" s="746" t="s">
        <v>4862</v>
      </c>
      <c r="E656" s="747" t="s">
        <v>3200</v>
      </c>
      <c r="F656" s="665" t="s">
        <v>3179</v>
      </c>
      <c r="G656" s="665" t="s">
        <v>3250</v>
      </c>
      <c r="H656" s="665" t="s">
        <v>550</v>
      </c>
      <c r="I656" s="665" t="s">
        <v>4018</v>
      </c>
      <c r="J656" s="665" t="s">
        <v>721</v>
      </c>
      <c r="K656" s="665" t="s">
        <v>4019</v>
      </c>
      <c r="L656" s="666">
        <v>126.23</v>
      </c>
      <c r="M656" s="666">
        <v>126.23</v>
      </c>
      <c r="N656" s="665">
        <v>1</v>
      </c>
      <c r="O656" s="748">
        <v>0.5</v>
      </c>
      <c r="P656" s="666"/>
      <c r="Q656" s="681">
        <v>0</v>
      </c>
      <c r="R656" s="665"/>
      <c r="S656" s="681">
        <v>0</v>
      </c>
      <c r="T656" s="748"/>
      <c r="U656" s="704">
        <v>0</v>
      </c>
    </row>
    <row r="657" spans="1:21" ht="14.4" customHeight="1" x14ac:dyDescent="0.3">
      <c r="A657" s="664">
        <v>50</v>
      </c>
      <c r="B657" s="665" t="s">
        <v>549</v>
      </c>
      <c r="C657" s="665" t="s">
        <v>3182</v>
      </c>
      <c r="D657" s="746" t="s">
        <v>4862</v>
      </c>
      <c r="E657" s="747" t="s">
        <v>3200</v>
      </c>
      <c r="F657" s="665" t="s">
        <v>3179</v>
      </c>
      <c r="G657" s="665" t="s">
        <v>3322</v>
      </c>
      <c r="H657" s="665" t="s">
        <v>1650</v>
      </c>
      <c r="I657" s="665" t="s">
        <v>1669</v>
      </c>
      <c r="J657" s="665" t="s">
        <v>1670</v>
      </c>
      <c r="K657" s="665" t="s">
        <v>3004</v>
      </c>
      <c r="L657" s="666">
        <v>131.54</v>
      </c>
      <c r="M657" s="666">
        <v>263.08</v>
      </c>
      <c r="N657" s="665">
        <v>2</v>
      </c>
      <c r="O657" s="748">
        <v>1</v>
      </c>
      <c r="P657" s="666">
        <v>131.54</v>
      </c>
      <c r="Q657" s="681">
        <v>0.5</v>
      </c>
      <c r="R657" s="665">
        <v>1</v>
      </c>
      <c r="S657" s="681">
        <v>0.5</v>
      </c>
      <c r="T657" s="748">
        <v>0.5</v>
      </c>
      <c r="U657" s="704">
        <v>0.5</v>
      </c>
    </row>
    <row r="658" spans="1:21" ht="14.4" customHeight="1" x14ac:dyDescent="0.3">
      <c r="A658" s="664">
        <v>50</v>
      </c>
      <c r="B658" s="665" t="s">
        <v>549</v>
      </c>
      <c r="C658" s="665" t="s">
        <v>3182</v>
      </c>
      <c r="D658" s="746" t="s">
        <v>4862</v>
      </c>
      <c r="E658" s="747" t="s">
        <v>3200</v>
      </c>
      <c r="F658" s="665" t="s">
        <v>3179</v>
      </c>
      <c r="G658" s="665" t="s">
        <v>3326</v>
      </c>
      <c r="H658" s="665" t="s">
        <v>1650</v>
      </c>
      <c r="I658" s="665" t="s">
        <v>1811</v>
      </c>
      <c r="J658" s="665" t="s">
        <v>2986</v>
      </c>
      <c r="K658" s="665" t="s">
        <v>2987</v>
      </c>
      <c r="L658" s="666">
        <v>93.46</v>
      </c>
      <c r="M658" s="666">
        <v>93.46</v>
      </c>
      <c r="N658" s="665">
        <v>1</v>
      </c>
      <c r="O658" s="748">
        <v>0.5</v>
      </c>
      <c r="P658" s="666">
        <v>93.46</v>
      </c>
      <c r="Q658" s="681">
        <v>1</v>
      </c>
      <c r="R658" s="665">
        <v>1</v>
      </c>
      <c r="S658" s="681">
        <v>1</v>
      </c>
      <c r="T658" s="748">
        <v>0.5</v>
      </c>
      <c r="U658" s="704">
        <v>1</v>
      </c>
    </row>
    <row r="659" spans="1:21" ht="14.4" customHeight="1" x14ac:dyDescent="0.3">
      <c r="A659" s="664">
        <v>50</v>
      </c>
      <c r="B659" s="665" t="s">
        <v>549</v>
      </c>
      <c r="C659" s="665" t="s">
        <v>3182</v>
      </c>
      <c r="D659" s="746" t="s">
        <v>4862</v>
      </c>
      <c r="E659" s="747" t="s">
        <v>3200</v>
      </c>
      <c r="F659" s="665" t="s">
        <v>3179</v>
      </c>
      <c r="G659" s="665" t="s">
        <v>3620</v>
      </c>
      <c r="H659" s="665" t="s">
        <v>550</v>
      </c>
      <c r="I659" s="665" t="s">
        <v>4020</v>
      </c>
      <c r="J659" s="665" t="s">
        <v>3622</v>
      </c>
      <c r="K659" s="665" t="s">
        <v>4021</v>
      </c>
      <c r="L659" s="666">
        <v>45.05</v>
      </c>
      <c r="M659" s="666">
        <v>45.05</v>
      </c>
      <c r="N659" s="665">
        <v>1</v>
      </c>
      <c r="O659" s="748">
        <v>0.5</v>
      </c>
      <c r="P659" s="666">
        <v>45.05</v>
      </c>
      <c r="Q659" s="681">
        <v>1</v>
      </c>
      <c r="R659" s="665">
        <v>1</v>
      </c>
      <c r="S659" s="681">
        <v>1</v>
      </c>
      <c r="T659" s="748">
        <v>0.5</v>
      </c>
      <c r="U659" s="704">
        <v>1</v>
      </c>
    </row>
    <row r="660" spans="1:21" ht="14.4" customHeight="1" x14ac:dyDescent="0.3">
      <c r="A660" s="664">
        <v>50</v>
      </c>
      <c r="B660" s="665" t="s">
        <v>549</v>
      </c>
      <c r="C660" s="665" t="s">
        <v>3182</v>
      </c>
      <c r="D660" s="746" t="s">
        <v>4862</v>
      </c>
      <c r="E660" s="747" t="s">
        <v>3200</v>
      </c>
      <c r="F660" s="665" t="s">
        <v>3179</v>
      </c>
      <c r="G660" s="665" t="s">
        <v>3331</v>
      </c>
      <c r="H660" s="665" t="s">
        <v>550</v>
      </c>
      <c r="I660" s="665" t="s">
        <v>4022</v>
      </c>
      <c r="J660" s="665" t="s">
        <v>1573</v>
      </c>
      <c r="K660" s="665" t="s">
        <v>4023</v>
      </c>
      <c r="L660" s="666">
        <v>0</v>
      </c>
      <c r="M660" s="666">
        <v>0</v>
      </c>
      <c r="N660" s="665">
        <v>1</v>
      </c>
      <c r="O660" s="748">
        <v>0.5</v>
      </c>
      <c r="P660" s="666"/>
      <c r="Q660" s="681"/>
      <c r="R660" s="665"/>
      <c r="S660" s="681">
        <v>0</v>
      </c>
      <c r="T660" s="748"/>
      <c r="U660" s="704">
        <v>0</v>
      </c>
    </row>
    <row r="661" spans="1:21" ht="14.4" customHeight="1" x14ac:dyDescent="0.3">
      <c r="A661" s="664">
        <v>50</v>
      </c>
      <c r="B661" s="665" t="s">
        <v>549</v>
      </c>
      <c r="C661" s="665" t="s">
        <v>3182</v>
      </c>
      <c r="D661" s="746" t="s">
        <v>4862</v>
      </c>
      <c r="E661" s="747" t="s">
        <v>3200</v>
      </c>
      <c r="F661" s="665" t="s">
        <v>3179</v>
      </c>
      <c r="G661" s="665" t="s">
        <v>3331</v>
      </c>
      <c r="H661" s="665" t="s">
        <v>550</v>
      </c>
      <c r="I661" s="665" t="s">
        <v>4024</v>
      </c>
      <c r="J661" s="665" t="s">
        <v>1573</v>
      </c>
      <c r="K661" s="665" t="s">
        <v>4025</v>
      </c>
      <c r="L661" s="666">
        <v>43.94</v>
      </c>
      <c r="M661" s="666">
        <v>43.94</v>
      </c>
      <c r="N661" s="665">
        <v>1</v>
      </c>
      <c r="O661" s="748">
        <v>0.5</v>
      </c>
      <c r="P661" s="666"/>
      <c r="Q661" s="681">
        <v>0</v>
      </c>
      <c r="R661" s="665"/>
      <c r="S661" s="681">
        <v>0</v>
      </c>
      <c r="T661" s="748"/>
      <c r="U661" s="704">
        <v>0</v>
      </c>
    </row>
    <row r="662" spans="1:21" ht="14.4" customHeight="1" x14ac:dyDescent="0.3">
      <c r="A662" s="664">
        <v>50</v>
      </c>
      <c r="B662" s="665" t="s">
        <v>549</v>
      </c>
      <c r="C662" s="665" t="s">
        <v>3182</v>
      </c>
      <c r="D662" s="746" t="s">
        <v>4862</v>
      </c>
      <c r="E662" s="747" t="s">
        <v>3200</v>
      </c>
      <c r="F662" s="665" t="s">
        <v>3179</v>
      </c>
      <c r="G662" s="665" t="s">
        <v>3256</v>
      </c>
      <c r="H662" s="665" t="s">
        <v>1650</v>
      </c>
      <c r="I662" s="665" t="s">
        <v>1827</v>
      </c>
      <c r="J662" s="665" t="s">
        <v>2922</v>
      </c>
      <c r="K662" s="665" t="s">
        <v>2923</v>
      </c>
      <c r="L662" s="666">
        <v>120.61</v>
      </c>
      <c r="M662" s="666">
        <v>241.22</v>
      </c>
      <c r="N662" s="665">
        <v>2</v>
      </c>
      <c r="O662" s="748">
        <v>1</v>
      </c>
      <c r="P662" s="666"/>
      <c r="Q662" s="681">
        <v>0</v>
      </c>
      <c r="R662" s="665"/>
      <c r="S662" s="681">
        <v>0</v>
      </c>
      <c r="T662" s="748"/>
      <c r="U662" s="704">
        <v>0</v>
      </c>
    </row>
    <row r="663" spans="1:21" ht="14.4" customHeight="1" x14ac:dyDescent="0.3">
      <c r="A663" s="664">
        <v>50</v>
      </c>
      <c r="B663" s="665" t="s">
        <v>549</v>
      </c>
      <c r="C663" s="665" t="s">
        <v>3182</v>
      </c>
      <c r="D663" s="746" t="s">
        <v>4862</v>
      </c>
      <c r="E663" s="747" t="s">
        <v>3200</v>
      </c>
      <c r="F663" s="665" t="s">
        <v>3179</v>
      </c>
      <c r="G663" s="665" t="s">
        <v>3256</v>
      </c>
      <c r="H663" s="665" t="s">
        <v>1650</v>
      </c>
      <c r="I663" s="665" t="s">
        <v>1762</v>
      </c>
      <c r="J663" s="665" t="s">
        <v>2922</v>
      </c>
      <c r="K663" s="665" t="s">
        <v>2924</v>
      </c>
      <c r="L663" s="666">
        <v>184.74</v>
      </c>
      <c r="M663" s="666">
        <v>1847.4</v>
      </c>
      <c r="N663" s="665">
        <v>10</v>
      </c>
      <c r="O663" s="748">
        <v>4.5</v>
      </c>
      <c r="P663" s="666">
        <v>369.48</v>
      </c>
      <c r="Q663" s="681">
        <v>0.2</v>
      </c>
      <c r="R663" s="665">
        <v>2</v>
      </c>
      <c r="S663" s="681">
        <v>0.2</v>
      </c>
      <c r="T663" s="748">
        <v>1</v>
      </c>
      <c r="U663" s="704">
        <v>0.22222222222222221</v>
      </c>
    </row>
    <row r="664" spans="1:21" ht="14.4" customHeight="1" x14ac:dyDescent="0.3">
      <c r="A664" s="664">
        <v>50</v>
      </c>
      <c r="B664" s="665" t="s">
        <v>549</v>
      </c>
      <c r="C664" s="665" t="s">
        <v>3182</v>
      </c>
      <c r="D664" s="746" t="s">
        <v>4862</v>
      </c>
      <c r="E664" s="747" t="s">
        <v>3200</v>
      </c>
      <c r="F664" s="665" t="s">
        <v>3179</v>
      </c>
      <c r="G664" s="665" t="s">
        <v>3643</v>
      </c>
      <c r="H664" s="665" t="s">
        <v>550</v>
      </c>
      <c r="I664" s="665" t="s">
        <v>3644</v>
      </c>
      <c r="J664" s="665" t="s">
        <v>1448</v>
      </c>
      <c r="K664" s="665" t="s">
        <v>3645</v>
      </c>
      <c r="L664" s="666">
        <v>55.54</v>
      </c>
      <c r="M664" s="666">
        <v>55.54</v>
      </c>
      <c r="N664" s="665">
        <v>1</v>
      </c>
      <c r="O664" s="748">
        <v>0.5</v>
      </c>
      <c r="P664" s="666">
        <v>55.54</v>
      </c>
      <c r="Q664" s="681">
        <v>1</v>
      </c>
      <c r="R664" s="665">
        <v>1</v>
      </c>
      <c r="S664" s="681">
        <v>1</v>
      </c>
      <c r="T664" s="748">
        <v>0.5</v>
      </c>
      <c r="U664" s="704">
        <v>1</v>
      </c>
    </row>
    <row r="665" spans="1:21" ht="14.4" customHeight="1" x14ac:dyDescent="0.3">
      <c r="A665" s="664">
        <v>50</v>
      </c>
      <c r="B665" s="665" t="s">
        <v>549</v>
      </c>
      <c r="C665" s="665" t="s">
        <v>3182</v>
      </c>
      <c r="D665" s="746" t="s">
        <v>4862</v>
      </c>
      <c r="E665" s="747" t="s">
        <v>3200</v>
      </c>
      <c r="F665" s="665" t="s">
        <v>3179</v>
      </c>
      <c r="G665" s="665" t="s">
        <v>3257</v>
      </c>
      <c r="H665" s="665" t="s">
        <v>550</v>
      </c>
      <c r="I665" s="665" t="s">
        <v>4026</v>
      </c>
      <c r="J665" s="665" t="s">
        <v>3259</v>
      </c>
      <c r="K665" s="665" t="s">
        <v>4027</v>
      </c>
      <c r="L665" s="666">
        <v>0</v>
      </c>
      <c r="M665" s="666">
        <v>0</v>
      </c>
      <c r="N665" s="665">
        <v>1</v>
      </c>
      <c r="O665" s="748">
        <v>0.5</v>
      </c>
      <c r="P665" s="666"/>
      <c r="Q665" s="681"/>
      <c r="R665" s="665"/>
      <c r="S665" s="681">
        <v>0</v>
      </c>
      <c r="T665" s="748"/>
      <c r="U665" s="704">
        <v>0</v>
      </c>
    </row>
    <row r="666" spans="1:21" ht="14.4" customHeight="1" x14ac:dyDescent="0.3">
      <c r="A666" s="664">
        <v>50</v>
      </c>
      <c r="B666" s="665" t="s">
        <v>549</v>
      </c>
      <c r="C666" s="665" t="s">
        <v>3182</v>
      </c>
      <c r="D666" s="746" t="s">
        <v>4862</v>
      </c>
      <c r="E666" s="747" t="s">
        <v>3200</v>
      </c>
      <c r="F666" s="665" t="s">
        <v>3179</v>
      </c>
      <c r="G666" s="665" t="s">
        <v>3650</v>
      </c>
      <c r="H666" s="665" t="s">
        <v>550</v>
      </c>
      <c r="I666" s="665" t="s">
        <v>1518</v>
      </c>
      <c r="J666" s="665" t="s">
        <v>3652</v>
      </c>
      <c r="K666" s="665" t="s">
        <v>4028</v>
      </c>
      <c r="L666" s="666">
        <v>464.09</v>
      </c>
      <c r="M666" s="666">
        <v>464.09</v>
      </c>
      <c r="N666" s="665">
        <v>1</v>
      </c>
      <c r="O666" s="748">
        <v>0.5</v>
      </c>
      <c r="P666" s="666">
        <v>464.09</v>
      </c>
      <c r="Q666" s="681">
        <v>1</v>
      </c>
      <c r="R666" s="665">
        <v>1</v>
      </c>
      <c r="S666" s="681">
        <v>1</v>
      </c>
      <c r="T666" s="748">
        <v>0.5</v>
      </c>
      <c r="U666" s="704">
        <v>1</v>
      </c>
    </row>
    <row r="667" spans="1:21" ht="14.4" customHeight="1" x14ac:dyDescent="0.3">
      <c r="A667" s="664">
        <v>50</v>
      </c>
      <c r="B667" s="665" t="s">
        <v>549</v>
      </c>
      <c r="C667" s="665" t="s">
        <v>3182</v>
      </c>
      <c r="D667" s="746" t="s">
        <v>4862</v>
      </c>
      <c r="E667" s="747" t="s">
        <v>3200</v>
      </c>
      <c r="F667" s="665" t="s">
        <v>3179</v>
      </c>
      <c r="G667" s="665" t="s">
        <v>3338</v>
      </c>
      <c r="H667" s="665" t="s">
        <v>550</v>
      </c>
      <c r="I667" s="665" t="s">
        <v>1533</v>
      </c>
      <c r="J667" s="665" t="s">
        <v>3339</v>
      </c>
      <c r="K667" s="665" t="s">
        <v>3340</v>
      </c>
      <c r="L667" s="666">
        <v>280.77</v>
      </c>
      <c r="M667" s="666">
        <v>280.77</v>
      </c>
      <c r="N667" s="665">
        <v>1</v>
      </c>
      <c r="O667" s="748">
        <v>0.5</v>
      </c>
      <c r="P667" s="666"/>
      <c r="Q667" s="681">
        <v>0</v>
      </c>
      <c r="R667" s="665"/>
      <c r="S667" s="681">
        <v>0</v>
      </c>
      <c r="T667" s="748"/>
      <c r="U667" s="704">
        <v>0</v>
      </c>
    </row>
    <row r="668" spans="1:21" ht="14.4" customHeight="1" x14ac:dyDescent="0.3">
      <c r="A668" s="664">
        <v>50</v>
      </c>
      <c r="B668" s="665" t="s">
        <v>549</v>
      </c>
      <c r="C668" s="665" t="s">
        <v>3182</v>
      </c>
      <c r="D668" s="746" t="s">
        <v>4862</v>
      </c>
      <c r="E668" s="747" t="s">
        <v>3201</v>
      </c>
      <c r="F668" s="665" t="s">
        <v>3179</v>
      </c>
      <c r="G668" s="665" t="s">
        <v>3656</v>
      </c>
      <c r="H668" s="665" t="s">
        <v>550</v>
      </c>
      <c r="I668" s="665" t="s">
        <v>3657</v>
      </c>
      <c r="J668" s="665" t="s">
        <v>3658</v>
      </c>
      <c r="K668" s="665" t="s">
        <v>3659</v>
      </c>
      <c r="L668" s="666">
        <v>35.11</v>
      </c>
      <c r="M668" s="666">
        <v>35.11</v>
      </c>
      <c r="N668" s="665">
        <v>1</v>
      </c>
      <c r="O668" s="748">
        <v>0.5</v>
      </c>
      <c r="P668" s="666"/>
      <c r="Q668" s="681">
        <v>0</v>
      </c>
      <c r="R668" s="665"/>
      <c r="S668" s="681">
        <v>0</v>
      </c>
      <c r="T668" s="748"/>
      <c r="U668" s="704">
        <v>0</v>
      </c>
    </row>
    <row r="669" spans="1:21" ht="14.4" customHeight="1" x14ac:dyDescent="0.3">
      <c r="A669" s="664">
        <v>50</v>
      </c>
      <c r="B669" s="665" t="s">
        <v>549</v>
      </c>
      <c r="C669" s="665" t="s">
        <v>3182</v>
      </c>
      <c r="D669" s="746" t="s">
        <v>4862</v>
      </c>
      <c r="E669" s="747" t="s">
        <v>3201</v>
      </c>
      <c r="F669" s="665" t="s">
        <v>3179</v>
      </c>
      <c r="G669" s="665" t="s">
        <v>3263</v>
      </c>
      <c r="H669" s="665" t="s">
        <v>550</v>
      </c>
      <c r="I669" s="665" t="s">
        <v>4029</v>
      </c>
      <c r="J669" s="665" t="s">
        <v>4030</v>
      </c>
      <c r="K669" s="665" t="s">
        <v>4031</v>
      </c>
      <c r="L669" s="666">
        <v>0</v>
      </c>
      <c r="M669" s="666">
        <v>0</v>
      </c>
      <c r="N669" s="665">
        <v>2</v>
      </c>
      <c r="O669" s="748">
        <v>0.5</v>
      </c>
      <c r="P669" s="666">
        <v>0</v>
      </c>
      <c r="Q669" s="681"/>
      <c r="R669" s="665">
        <v>2</v>
      </c>
      <c r="S669" s="681">
        <v>1</v>
      </c>
      <c r="T669" s="748">
        <v>0.5</v>
      </c>
      <c r="U669" s="704">
        <v>1</v>
      </c>
    </row>
    <row r="670" spans="1:21" ht="14.4" customHeight="1" x14ac:dyDescent="0.3">
      <c r="A670" s="664">
        <v>50</v>
      </c>
      <c r="B670" s="665" t="s">
        <v>549</v>
      </c>
      <c r="C670" s="665" t="s">
        <v>3182</v>
      </c>
      <c r="D670" s="746" t="s">
        <v>4862</v>
      </c>
      <c r="E670" s="747" t="s">
        <v>3201</v>
      </c>
      <c r="F670" s="665" t="s">
        <v>3179</v>
      </c>
      <c r="G670" s="665" t="s">
        <v>3205</v>
      </c>
      <c r="H670" s="665" t="s">
        <v>550</v>
      </c>
      <c r="I670" s="665" t="s">
        <v>3266</v>
      </c>
      <c r="J670" s="665" t="s">
        <v>3267</v>
      </c>
      <c r="K670" s="665" t="s">
        <v>3268</v>
      </c>
      <c r="L670" s="666">
        <v>154.36000000000001</v>
      </c>
      <c r="M670" s="666">
        <v>308.72000000000003</v>
      </c>
      <c r="N670" s="665">
        <v>2</v>
      </c>
      <c r="O670" s="748">
        <v>1</v>
      </c>
      <c r="P670" s="666">
        <v>154.36000000000001</v>
      </c>
      <c r="Q670" s="681">
        <v>0.5</v>
      </c>
      <c r="R670" s="665">
        <v>1</v>
      </c>
      <c r="S670" s="681">
        <v>0.5</v>
      </c>
      <c r="T670" s="748">
        <v>0.5</v>
      </c>
      <c r="U670" s="704">
        <v>0.5</v>
      </c>
    </row>
    <row r="671" spans="1:21" ht="14.4" customHeight="1" x14ac:dyDescent="0.3">
      <c r="A671" s="664">
        <v>50</v>
      </c>
      <c r="B671" s="665" t="s">
        <v>549</v>
      </c>
      <c r="C671" s="665" t="s">
        <v>3182</v>
      </c>
      <c r="D671" s="746" t="s">
        <v>4862</v>
      </c>
      <c r="E671" s="747" t="s">
        <v>3201</v>
      </c>
      <c r="F671" s="665" t="s">
        <v>3179</v>
      </c>
      <c r="G671" s="665" t="s">
        <v>3206</v>
      </c>
      <c r="H671" s="665" t="s">
        <v>1650</v>
      </c>
      <c r="I671" s="665" t="s">
        <v>1834</v>
      </c>
      <c r="J671" s="665" t="s">
        <v>2989</v>
      </c>
      <c r="K671" s="665" t="s">
        <v>2990</v>
      </c>
      <c r="L671" s="666">
        <v>278.64</v>
      </c>
      <c r="M671" s="666">
        <v>278.64</v>
      </c>
      <c r="N671" s="665">
        <v>1</v>
      </c>
      <c r="O671" s="748">
        <v>0.5</v>
      </c>
      <c r="P671" s="666"/>
      <c r="Q671" s="681">
        <v>0</v>
      </c>
      <c r="R671" s="665"/>
      <c r="S671" s="681">
        <v>0</v>
      </c>
      <c r="T671" s="748"/>
      <c r="U671" s="704">
        <v>0</v>
      </c>
    </row>
    <row r="672" spans="1:21" ht="14.4" customHeight="1" x14ac:dyDescent="0.3">
      <c r="A672" s="664">
        <v>50</v>
      </c>
      <c r="B672" s="665" t="s">
        <v>549</v>
      </c>
      <c r="C672" s="665" t="s">
        <v>3182</v>
      </c>
      <c r="D672" s="746" t="s">
        <v>4862</v>
      </c>
      <c r="E672" s="747" t="s">
        <v>3201</v>
      </c>
      <c r="F672" s="665" t="s">
        <v>3179</v>
      </c>
      <c r="G672" s="665" t="s">
        <v>3206</v>
      </c>
      <c r="H672" s="665" t="s">
        <v>1650</v>
      </c>
      <c r="I672" s="665" t="s">
        <v>1819</v>
      </c>
      <c r="J672" s="665" t="s">
        <v>2989</v>
      </c>
      <c r="K672" s="665" t="s">
        <v>2994</v>
      </c>
      <c r="L672" s="666">
        <v>181.13</v>
      </c>
      <c r="M672" s="666">
        <v>543.39</v>
      </c>
      <c r="N672" s="665">
        <v>3</v>
      </c>
      <c r="O672" s="748">
        <v>1</v>
      </c>
      <c r="P672" s="666">
        <v>543.39</v>
      </c>
      <c r="Q672" s="681">
        <v>1</v>
      </c>
      <c r="R672" s="665">
        <v>3</v>
      </c>
      <c r="S672" s="681">
        <v>1</v>
      </c>
      <c r="T672" s="748">
        <v>1</v>
      </c>
      <c r="U672" s="704">
        <v>1</v>
      </c>
    </row>
    <row r="673" spans="1:21" ht="14.4" customHeight="1" x14ac:dyDescent="0.3">
      <c r="A673" s="664">
        <v>50</v>
      </c>
      <c r="B673" s="665" t="s">
        <v>549</v>
      </c>
      <c r="C673" s="665" t="s">
        <v>3182</v>
      </c>
      <c r="D673" s="746" t="s">
        <v>4862</v>
      </c>
      <c r="E673" s="747" t="s">
        <v>3201</v>
      </c>
      <c r="F673" s="665" t="s">
        <v>3179</v>
      </c>
      <c r="G673" s="665" t="s">
        <v>3207</v>
      </c>
      <c r="H673" s="665" t="s">
        <v>1650</v>
      </c>
      <c r="I673" s="665" t="s">
        <v>1698</v>
      </c>
      <c r="J673" s="665" t="s">
        <v>1699</v>
      </c>
      <c r="K673" s="665" t="s">
        <v>2954</v>
      </c>
      <c r="L673" s="666">
        <v>35.11</v>
      </c>
      <c r="M673" s="666">
        <v>105.33</v>
      </c>
      <c r="N673" s="665">
        <v>3</v>
      </c>
      <c r="O673" s="748">
        <v>1</v>
      </c>
      <c r="P673" s="666">
        <v>70.22</v>
      </c>
      <c r="Q673" s="681">
        <v>0.66666666666666663</v>
      </c>
      <c r="R673" s="665">
        <v>2</v>
      </c>
      <c r="S673" s="681">
        <v>0.66666666666666663</v>
      </c>
      <c r="T673" s="748">
        <v>0.5</v>
      </c>
      <c r="U673" s="704">
        <v>0.5</v>
      </c>
    </row>
    <row r="674" spans="1:21" ht="14.4" customHeight="1" x14ac:dyDescent="0.3">
      <c r="A674" s="664">
        <v>50</v>
      </c>
      <c r="B674" s="665" t="s">
        <v>549</v>
      </c>
      <c r="C674" s="665" t="s">
        <v>3182</v>
      </c>
      <c r="D674" s="746" t="s">
        <v>4862</v>
      </c>
      <c r="E674" s="747" t="s">
        <v>3201</v>
      </c>
      <c r="F674" s="665" t="s">
        <v>3179</v>
      </c>
      <c r="G674" s="665" t="s">
        <v>3213</v>
      </c>
      <c r="H674" s="665" t="s">
        <v>550</v>
      </c>
      <c r="I674" s="665" t="s">
        <v>3214</v>
      </c>
      <c r="J674" s="665" t="s">
        <v>938</v>
      </c>
      <c r="K674" s="665" t="s">
        <v>3215</v>
      </c>
      <c r="L674" s="666">
        <v>0</v>
      </c>
      <c r="M674" s="666">
        <v>0</v>
      </c>
      <c r="N674" s="665">
        <v>2</v>
      </c>
      <c r="O674" s="748">
        <v>2</v>
      </c>
      <c r="P674" s="666"/>
      <c r="Q674" s="681"/>
      <c r="R674" s="665"/>
      <c r="S674" s="681">
        <v>0</v>
      </c>
      <c r="T674" s="748"/>
      <c r="U674" s="704">
        <v>0</v>
      </c>
    </row>
    <row r="675" spans="1:21" ht="14.4" customHeight="1" x14ac:dyDescent="0.3">
      <c r="A675" s="664">
        <v>50</v>
      </c>
      <c r="B675" s="665" t="s">
        <v>549</v>
      </c>
      <c r="C675" s="665" t="s">
        <v>3182</v>
      </c>
      <c r="D675" s="746" t="s">
        <v>4862</v>
      </c>
      <c r="E675" s="747" t="s">
        <v>3201</v>
      </c>
      <c r="F675" s="665" t="s">
        <v>3179</v>
      </c>
      <c r="G675" s="665" t="s">
        <v>3216</v>
      </c>
      <c r="H675" s="665" t="s">
        <v>550</v>
      </c>
      <c r="I675" s="665" t="s">
        <v>3220</v>
      </c>
      <c r="J675" s="665" t="s">
        <v>2286</v>
      </c>
      <c r="K675" s="665" t="s">
        <v>3221</v>
      </c>
      <c r="L675" s="666">
        <v>0</v>
      </c>
      <c r="M675" s="666">
        <v>0</v>
      </c>
      <c r="N675" s="665">
        <v>1</v>
      </c>
      <c r="O675" s="748">
        <v>0.5</v>
      </c>
      <c r="P675" s="666"/>
      <c r="Q675" s="681"/>
      <c r="R675" s="665"/>
      <c r="S675" s="681">
        <v>0</v>
      </c>
      <c r="T675" s="748"/>
      <c r="U675" s="704">
        <v>0</v>
      </c>
    </row>
    <row r="676" spans="1:21" ht="14.4" customHeight="1" x14ac:dyDescent="0.3">
      <c r="A676" s="664">
        <v>50</v>
      </c>
      <c r="B676" s="665" t="s">
        <v>549</v>
      </c>
      <c r="C676" s="665" t="s">
        <v>3182</v>
      </c>
      <c r="D676" s="746" t="s">
        <v>4862</v>
      </c>
      <c r="E676" s="747" t="s">
        <v>3201</v>
      </c>
      <c r="F676" s="665" t="s">
        <v>3179</v>
      </c>
      <c r="G676" s="665" t="s">
        <v>4032</v>
      </c>
      <c r="H676" s="665" t="s">
        <v>550</v>
      </c>
      <c r="I676" s="665" t="s">
        <v>4033</v>
      </c>
      <c r="J676" s="665" t="s">
        <v>4034</v>
      </c>
      <c r="K676" s="665" t="s">
        <v>4035</v>
      </c>
      <c r="L676" s="666">
        <v>0</v>
      </c>
      <c r="M676" s="666">
        <v>0</v>
      </c>
      <c r="N676" s="665">
        <v>1</v>
      </c>
      <c r="O676" s="748">
        <v>0.5</v>
      </c>
      <c r="P676" s="666"/>
      <c r="Q676" s="681"/>
      <c r="R676" s="665"/>
      <c r="S676" s="681">
        <v>0</v>
      </c>
      <c r="T676" s="748"/>
      <c r="U676" s="704">
        <v>0</v>
      </c>
    </row>
    <row r="677" spans="1:21" ht="14.4" customHeight="1" x14ac:dyDescent="0.3">
      <c r="A677" s="664">
        <v>50</v>
      </c>
      <c r="B677" s="665" t="s">
        <v>549</v>
      </c>
      <c r="C677" s="665" t="s">
        <v>3182</v>
      </c>
      <c r="D677" s="746" t="s">
        <v>4862</v>
      </c>
      <c r="E677" s="747" t="s">
        <v>3201</v>
      </c>
      <c r="F677" s="665" t="s">
        <v>3179</v>
      </c>
      <c r="G677" s="665" t="s">
        <v>3224</v>
      </c>
      <c r="H677" s="665" t="s">
        <v>1650</v>
      </c>
      <c r="I677" s="665" t="s">
        <v>1790</v>
      </c>
      <c r="J677" s="665" t="s">
        <v>1791</v>
      </c>
      <c r="K677" s="665" t="s">
        <v>2957</v>
      </c>
      <c r="L677" s="666">
        <v>8.7899999999999991</v>
      </c>
      <c r="M677" s="666">
        <v>17.579999999999998</v>
      </c>
      <c r="N677" s="665">
        <v>2</v>
      </c>
      <c r="O677" s="748">
        <v>0.5</v>
      </c>
      <c r="P677" s="666"/>
      <c r="Q677" s="681">
        <v>0</v>
      </c>
      <c r="R677" s="665"/>
      <c r="S677" s="681">
        <v>0</v>
      </c>
      <c r="T677" s="748"/>
      <c r="U677" s="704">
        <v>0</v>
      </c>
    </row>
    <row r="678" spans="1:21" ht="14.4" customHeight="1" x14ac:dyDescent="0.3">
      <c r="A678" s="664">
        <v>50</v>
      </c>
      <c r="B678" s="665" t="s">
        <v>549</v>
      </c>
      <c r="C678" s="665" t="s">
        <v>3182</v>
      </c>
      <c r="D678" s="746" t="s">
        <v>4862</v>
      </c>
      <c r="E678" s="747" t="s">
        <v>3201</v>
      </c>
      <c r="F678" s="665" t="s">
        <v>3179</v>
      </c>
      <c r="G678" s="665" t="s">
        <v>3475</v>
      </c>
      <c r="H678" s="665" t="s">
        <v>550</v>
      </c>
      <c r="I678" s="665" t="s">
        <v>4036</v>
      </c>
      <c r="J678" s="665" t="s">
        <v>3476</v>
      </c>
      <c r="K678" s="665" t="s">
        <v>3089</v>
      </c>
      <c r="L678" s="666">
        <v>0</v>
      </c>
      <c r="M678" s="666">
        <v>0</v>
      </c>
      <c r="N678" s="665">
        <v>1</v>
      </c>
      <c r="O678" s="748">
        <v>1</v>
      </c>
      <c r="P678" s="666"/>
      <c r="Q678" s="681"/>
      <c r="R678" s="665"/>
      <c r="S678" s="681">
        <v>0</v>
      </c>
      <c r="T678" s="748"/>
      <c r="U678" s="704">
        <v>0</v>
      </c>
    </row>
    <row r="679" spans="1:21" ht="14.4" customHeight="1" x14ac:dyDescent="0.3">
      <c r="A679" s="664">
        <v>50</v>
      </c>
      <c r="B679" s="665" t="s">
        <v>549</v>
      </c>
      <c r="C679" s="665" t="s">
        <v>3182</v>
      </c>
      <c r="D679" s="746" t="s">
        <v>4862</v>
      </c>
      <c r="E679" s="747" t="s">
        <v>3201</v>
      </c>
      <c r="F679" s="665" t="s">
        <v>3179</v>
      </c>
      <c r="G679" s="665" t="s">
        <v>3227</v>
      </c>
      <c r="H679" s="665" t="s">
        <v>1650</v>
      </c>
      <c r="I679" s="665" t="s">
        <v>1914</v>
      </c>
      <c r="J679" s="665" t="s">
        <v>2935</v>
      </c>
      <c r="K679" s="665" t="s">
        <v>2936</v>
      </c>
      <c r="L679" s="666">
        <v>93.43</v>
      </c>
      <c r="M679" s="666">
        <v>93.43</v>
      </c>
      <c r="N679" s="665">
        <v>1</v>
      </c>
      <c r="O679" s="748">
        <v>0.5</v>
      </c>
      <c r="P679" s="666">
        <v>93.43</v>
      </c>
      <c r="Q679" s="681">
        <v>1</v>
      </c>
      <c r="R679" s="665">
        <v>1</v>
      </c>
      <c r="S679" s="681">
        <v>1</v>
      </c>
      <c r="T679" s="748">
        <v>0.5</v>
      </c>
      <c r="U679" s="704">
        <v>1</v>
      </c>
    </row>
    <row r="680" spans="1:21" ht="14.4" customHeight="1" x14ac:dyDescent="0.3">
      <c r="A680" s="664">
        <v>50</v>
      </c>
      <c r="B680" s="665" t="s">
        <v>549</v>
      </c>
      <c r="C680" s="665" t="s">
        <v>3182</v>
      </c>
      <c r="D680" s="746" t="s">
        <v>4862</v>
      </c>
      <c r="E680" s="747" t="s">
        <v>3201</v>
      </c>
      <c r="F680" s="665" t="s">
        <v>3179</v>
      </c>
      <c r="G680" s="665" t="s">
        <v>3228</v>
      </c>
      <c r="H680" s="665" t="s">
        <v>550</v>
      </c>
      <c r="I680" s="665" t="s">
        <v>3232</v>
      </c>
      <c r="J680" s="665" t="s">
        <v>3230</v>
      </c>
      <c r="K680" s="665" t="s">
        <v>3233</v>
      </c>
      <c r="L680" s="666">
        <v>0</v>
      </c>
      <c r="M680" s="666">
        <v>0</v>
      </c>
      <c r="N680" s="665">
        <v>2</v>
      </c>
      <c r="O680" s="748">
        <v>1</v>
      </c>
      <c r="P680" s="666">
        <v>0</v>
      </c>
      <c r="Q680" s="681"/>
      <c r="R680" s="665">
        <v>1</v>
      </c>
      <c r="S680" s="681">
        <v>0.5</v>
      </c>
      <c r="T680" s="748">
        <v>0.5</v>
      </c>
      <c r="U680" s="704">
        <v>0.5</v>
      </c>
    </row>
    <row r="681" spans="1:21" ht="14.4" customHeight="1" x14ac:dyDescent="0.3">
      <c r="A681" s="664">
        <v>50</v>
      </c>
      <c r="B681" s="665" t="s">
        <v>549</v>
      </c>
      <c r="C681" s="665" t="s">
        <v>3182</v>
      </c>
      <c r="D681" s="746" t="s">
        <v>4862</v>
      </c>
      <c r="E681" s="747" t="s">
        <v>3201</v>
      </c>
      <c r="F681" s="665" t="s">
        <v>3179</v>
      </c>
      <c r="G681" s="665" t="s">
        <v>3228</v>
      </c>
      <c r="H681" s="665" t="s">
        <v>550</v>
      </c>
      <c r="I681" s="665" t="s">
        <v>3352</v>
      </c>
      <c r="J681" s="665" t="s">
        <v>1023</v>
      </c>
      <c r="K681" s="665" t="s">
        <v>3353</v>
      </c>
      <c r="L681" s="666">
        <v>11.73</v>
      </c>
      <c r="M681" s="666">
        <v>11.73</v>
      </c>
      <c r="N681" s="665">
        <v>1</v>
      </c>
      <c r="O681" s="748">
        <v>0.5</v>
      </c>
      <c r="P681" s="666"/>
      <c r="Q681" s="681">
        <v>0</v>
      </c>
      <c r="R681" s="665"/>
      <c r="S681" s="681">
        <v>0</v>
      </c>
      <c r="T681" s="748"/>
      <c r="U681" s="704">
        <v>0</v>
      </c>
    </row>
    <row r="682" spans="1:21" ht="14.4" customHeight="1" x14ac:dyDescent="0.3">
      <c r="A682" s="664">
        <v>50</v>
      </c>
      <c r="B682" s="665" t="s">
        <v>549</v>
      </c>
      <c r="C682" s="665" t="s">
        <v>3182</v>
      </c>
      <c r="D682" s="746" t="s">
        <v>4862</v>
      </c>
      <c r="E682" s="747" t="s">
        <v>3201</v>
      </c>
      <c r="F682" s="665" t="s">
        <v>3179</v>
      </c>
      <c r="G682" s="665" t="s">
        <v>3356</v>
      </c>
      <c r="H682" s="665" t="s">
        <v>550</v>
      </c>
      <c r="I682" s="665" t="s">
        <v>4037</v>
      </c>
      <c r="J682" s="665" t="s">
        <v>1071</v>
      </c>
      <c r="K682" s="665" t="s">
        <v>4038</v>
      </c>
      <c r="L682" s="666">
        <v>0</v>
      </c>
      <c r="M682" s="666">
        <v>0</v>
      </c>
      <c r="N682" s="665">
        <v>1</v>
      </c>
      <c r="O682" s="748">
        <v>0.5</v>
      </c>
      <c r="P682" s="666">
        <v>0</v>
      </c>
      <c r="Q682" s="681"/>
      <c r="R682" s="665">
        <v>1</v>
      </c>
      <c r="S682" s="681">
        <v>1</v>
      </c>
      <c r="T682" s="748">
        <v>0.5</v>
      </c>
      <c r="U682" s="704">
        <v>1</v>
      </c>
    </row>
    <row r="683" spans="1:21" ht="14.4" customHeight="1" x14ac:dyDescent="0.3">
      <c r="A683" s="664">
        <v>50</v>
      </c>
      <c r="B683" s="665" t="s">
        <v>549</v>
      </c>
      <c r="C683" s="665" t="s">
        <v>3182</v>
      </c>
      <c r="D683" s="746" t="s">
        <v>4862</v>
      </c>
      <c r="E683" s="747" t="s">
        <v>3201</v>
      </c>
      <c r="F683" s="665" t="s">
        <v>3179</v>
      </c>
      <c r="G683" s="665" t="s">
        <v>3308</v>
      </c>
      <c r="H683" s="665" t="s">
        <v>1650</v>
      </c>
      <c r="I683" s="665" t="s">
        <v>3865</v>
      </c>
      <c r="J683" s="665" t="s">
        <v>2897</v>
      </c>
      <c r="K683" s="665" t="s">
        <v>3866</v>
      </c>
      <c r="L683" s="666">
        <v>23.42</v>
      </c>
      <c r="M683" s="666">
        <v>46.84</v>
      </c>
      <c r="N683" s="665">
        <v>2</v>
      </c>
      <c r="O683" s="748">
        <v>1</v>
      </c>
      <c r="P683" s="666">
        <v>23.42</v>
      </c>
      <c r="Q683" s="681">
        <v>0.5</v>
      </c>
      <c r="R683" s="665">
        <v>1</v>
      </c>
      <c r="S683" s="681">
        <v>0.5</v>
      </c>
      <c r="T683" s="748">
        <v>0.5</v>
      </c>
      <c r="U683" s="704">
        <v>0.5</v>
      </c>
    </row>
    <row r="684" spans="1:21" ht="14.4" customHeight="1" x14ac:dyDescent="0.3">
      <c r="A684" s="664">
        <v>50</v>
      </c>
      <c r="B684" s="665" t="s">
        <v>549</v>
      </c>
      <c r="C684" s="665" t="s">
        <v>3182</v>
      </c>
      <c r="D684" s="746" t="s">
        <v>4862</v>
      </c>
      <c r="E684" s="747" t="s">
        <v>3201</v>
      </c>
      <c r="F684" s="665" t="s">
        <v>3179</v>
      </c>
      <c r="G684" s="665" t="s">
        <v>3246</v>
      </c>
      <c r="H684" s="665" t="s">
        <v>1650</v>
      </c>
      <c r="I684" s="665" t="s">
        <v>1770</v>
      </c>
      <c r="J684" s="665" t="s">
        <v>2974</v>
      </c>
      <c r="K684" s="665" t="s">
        <v>2975</v>
      </c>
      <c r="L684" s="666">
        <v>87.41</v>
      </c>
      <c r="M684" s="666">
        <v>87.41</v>
      </c>
      <c r="N684" s="665">
        <v>1</v>
      </c>
      <c r="O684" s="748">
        <v>0.5</v>
      </c>
      <c r="P684" s="666"/>
      <c r="Q684" s="681">
        <v>0</v>
      </c>
      <c r="R684" s="665"/>
      <c r="S684" s="681">
        <v>0</v>
      </c>
      <c r="T684" s="748"/>
      <c r="U684" s="704">
        <v>0</v>
      </c>
    </row>
    <row r="685" spans="1:21" ht="14.4" customHeight="1" x14ac:dyDescent="0.3">
      <c r="A685" s="664">
        <v>50</v>
      </c>
      <c r="B685" s="665" t="s">
        <v>549</v>
      </c>
      <c r="C685" s="665" t="s">
        <v>3182</v>
      </c>
      <c r="D685" s="746" t="s">
        <v>4862</v>
      </c>
      <c r="E685" s="747" t="s">
        <v>3201</v>
      </c>
      <c r="F685" s="665" t="s">
        <v>3179</v>
      </c>
      <c r="G685" s="665" t="s">
        <v>3246</v>
      </c>
      <c r="H685" s="665" t="s">
        <v>550</v>
      </c>
      <c r="I685" s="665" t="s">
        <v>4039</v>
      </c>
      <c r="J685" s="665" t="s">
        <v>2974</v>
      </c>
      <c r="K685" s="665" t="s">
        <v>4040</v>
      </c>
      <c r="L685" s="666">
        <v>0</v>
      </c>
      <c r="M685" s="666">
        <v>0</v>
      </c>
      <c r="N685" s="665">
        <v>2</v>
      </c>
      <c r="O685" s="748">
        <v>0.5</v>
      </c>
      <c r="P685" s="666">
        <v>0</v>
      </c>
      <c r="Q685" s="681"/>
      <c r="R685" s="665">
        <v>2</v>
      </c>
      <c r="S685" s="681">
        <v>1</v>
      </c>
      <c r="T685" s="748">
        <v>0.5</v>
      </c>
      <c r="U685" s="704">
        <v>1</v>
      </c>
    </row>
    <row r="686" spans="1:21" ht="14.4" customHeight="1" x14ac:dyDescent="0.3">
      <c r="A686" s="664">
        <v>50</v>
      </c>
      <c r="B686" s="665" t="s">
        <v>549</v>
      </c>
      <c r="C686" s="665" t="s">
        <v>3182</v>
      </c>
      <c r="D686" s="746" t="s">
        <v>4862</v>
      </c>
      <c r="E686" s="747" t="s">
        <v>3201</v>
      </c>
      <c r="F686" s="665" t="s">
        <v>3179</v>
      </c>
      <c r="G686" s="665" t="s">
        <v>3311</v>
      </c>
      <c r="H686" s="665" t="s">
        <v>550</v>
      </c>
      <c r="I686" s="665" t="s">
        <v>1218</v>
      </c>
      <c r="J686" s="665" t="s">
        <v>3312</v>
      </c>
      <c r="K686" s="665" t="s">
        <v>3303</v>
      </c>
      <c r="L686" s="666">
        <v>99.11</v>
      </c>
      <c r="M686" s="666">
        <v>99.11</v>
      </c>
      <c r="N686" s="665">
        <v>1</v>
      </c>
      <c r="O686" s="748">
        <v>0.5</v>
      </c>
      <c r="P686" s="666"/>
      <c r="Q686" s="681">
        <v>0</v>
      </c>
      <c r="R686" s="665"/>
      <c r="S686" s="681">
        <v>0</v>
      </c>
      <c r="T686" s="748"/>
      <c r="U686" s="704">
        <v>0</v>
      </c>
    </row>
    <row r="687" spans="1:21" ht="14.4" customHeight="1" x14ac:dyDescent="0.3">
      <c r="A687" s="664">
        <v>50</v>
      </c>
      <c r="B687" s="665" t="s">
        <v>549</v>
      </c>
      <c r="C687" s="665" t="s">
        <v>3182</v>
      </c>
      <c r="D687" s="746" t="s">
        <v>4862</v>
      </c>
      <c r="E687" s="747" t="s">
        <v>3201</v>
      </c>
      <c r="F687" s="665" t="s">
        <v>3179</v>
      </c>
      <c r="G687" s="665" t="s">
        <v>3878</v>
      </c>
      <c r="H687" s="665" t="s">
        <v>550</v>
      </c>
      <c r="I687" s="665" t="s">
        <v>4041</v>
      </c>
      <c r="J687" s="665" t="s">
        <v>3879</v>
      </c>
      <c r="K687" s="665" t="s">
        <v>4042</v>
      </c>
      <c r="L687" s="666">
        <v>0</v>
      </c>
      <c r="M687" s="666">
        <v>0</v>
      </c>
      <c r="N687" s="665">
        <v>1</v>
      </c>
      <c r="O687" s="748">
        <v>0.5</v>
      </c>
      <c r="P687" s="666"/>
      <c r="Q687" s="681"/>
      <c r="R687" s="665"/>
      <c r="S687" s="681">
        <v>0</v>
      </c>
      <c r="T687" s="748"/>
      <c r="U687" s="704">
        <v>0</v>
      </c>
    </row>
    <row r="688" spans="1:21" ht="14.4" customHeight="1" x14ac:dyDescent="0.3">
      <c r="A688" s="664">
        <v>50</v>
      </c>
      <c r="B688" s="665" t="s">
        <v>549</v>
      </c>
      <c r="C688" s="665" t="s">
        <v>3182</v>
      </c>
      <c r="D688" s="746" t="s">
        <v>4862</v>
      </c>
      <c r="E688" s="747" t="s">
        <v>3201</v>
      </c>
      <c r="F688" s="665" t="s">
        <v>3179</v>
      </c>
      <c r="G688" s="665" t="s">
        <v>3247</v>
      </c>
      <c r="H688" s="665" t="s">
        <v>1650</v>
      </c>
      <c r="I688" s="665" t="s">
        <v>4043</v>
      </c>
      <c r="J688" s="665" t="s">
        <v>2968</v>
      </c>
      <c r="K688" s="665" t="s">
        <v>4044</v>
      </c>
      <c r="L688" s="666">
        <v>0</v>
      </c>
      <c r="M688" s="666">
        <v>0</v>
      </c>
      <c r="N688" s="665">
        <v>2</v>
      </c>
      <c r="O688" s="748">
        <v>0.5</v>
      </c>
      <c r="P688" s="666"/>
      <c r="Q688" s="681"/>
      <c r="R688" s="665"/>
      <c r="S688" s="681">
        <v>0</v>
      </c>
      <c r="T688" s="748"/>
      <c r="U688" s="704">
        <v>0</v>
      </c>
    </row>
    <row r="689" spans="1:21" ht="14.4" customHeight="1" x14ac:dyDescent="0.3">
      <c r="A689" s="664">
        <v>50</v>
      </c>
      <c r="B689" s="665" t="s">
        <v>549</v>
      </c>
      <c r="C689" s="665" t="s">
        <v>3182</v>
      </c>
      <c r="D689" s="746" t="s">
        <v>4862</v>
      </c>
      <c r="E689" s="747" t="s">
        <v>3201</v>
      </c>
      <c r="F689" s="665" t="s">
        <v>3179</v>
      </c>
      <c r="G689" s="665" t="s">
        <v>3247</v>
      </c>
      <c r="H689" s="665" t="s">
        <v>1650</v>
      </c>
      <c r="I689" s="665" t="s">
        <v>1716</v>
      </c>
      <c r="J689" s="665" t="s">
        <v>2968</v>
      </c>
      <c r="K689" s="665" t="s">
        <v>2972</v>
      </c>
      <c r="L689" s="666">
        <v>48.27</v>
      </c>
      <c r="M689" s="666">
        <v>48.27</v>
      </c>
      <c r="N689" s="665">
        <v>1</v>
      </c>
      <c r="O689" s="748">
        <v>0.5</v>
      </c>
      <c r="P689" s="666"/>
      <c r="Q689" s="681">
        <v>0</v>
      </c>
      <c r="R689" s="665"/>
      <c r="S689" s="681">
        <v>0</v>
      </c>
      <c r="T689" s="748"/>
      <c r="U689" s="704">
        <v>0</v>
      </c>
    </row>
    <row r="690" spans="1:21" ht="14.4" customHeight="1" x14ac:dyDescent="0.3">
      <c r="A690" s="664">
        <v>50</v>
      </c>
      <c r="B690" s="665" t="s">
        <v>549</v>
      </c>
      <c r="C690" s="665" t="s">
        <v>3182</v>
      </c>
      <c r="D690" s="746" t="s">
        <v>4862</v>
      </c>
      <c r="E690" s="747" t="s">
        <v>3201</v>
      </c>
      <c r="F690" s="665" t="s">
        <v>3179</v>
      </c>
      <c r="G690" s="665" t="s">
        <v>3247</v>
      </c>
      <c r="H690" s="665" t="s">
        <v>550</v>
      </c>
      <c r="I690" s="665" t="s">
        <v>4045</v>
      </c>
      <c r="J690" s="665" t="s">
        <v>4046</v>
      </c>
      <c r="K690" s="665" t="s">
        <v>2969</v>
      </c>
      <c r="L690" s="666">
        <v>96.53</v>
      </c>
      <c r="M690" s="666">
        <v>96.53</v>
      </c>
      <c r="N690" s="665">
        <v>1</v>
      </c>
      <c r="O690" s="748">
        <v>0.5</v>
      </c>
      <c r="P690" s="666">
        <v>96.53</v>
      </c>
      <c r="Q690" s="681">
        <v>1</v>
      </c>
      <c r="R690" s="665">
        <v>1</v>
      </c>
      <c r="S690" s="681">
        <v>1</v>
      </c>
      <c r="T690" s="748">
        <v>0.5</v>
      </c>
      <c r="U690" s="704">
        <v>1</v>
      </c>
    </row>
    <row r="691" spans="1:21" ht="14.4" customHeight="1" x14ac:dyDescent="0.3">
      <c r="A691" s="664">
        <v>50</v>
      </c>
      <c r="B691" s="665" t="s">
        <v>549</v>
      </c>
      <c r="C691" s="665" t="s">
        <v>3182</v>
      </c>
      <c r="D691" s="746" t="s">
        <v>4862</v>
      </c>
      <c r="E691" s="747" t="s">
        <v>3201</v>
      </c>
      <c r="F691" s="665" t="s">
        <v>3179</v>
      </c>
      <c r="G691" s="665" t="s">
        <v>3248</v>
      </c>
      <c r="H691" s="665" t="s">
        <v>550</v>
      </c>
      <c r="I691" s="665" t="s">
        <v>930</v>
      </c>
      <c r="J691" s="665" t="s">
        <v>931</v>
      </c>
      <c r="K691" s="665" t="s">
        <v>3249</v>
      </c>
      <c r="L691" s="666">
        <v>90.53</v>
      </c>
      <c r="M691" s="666">
        <v>90.53</v>
      </c>
      <c r="N691" s="665">
        <v>1</v>
      </c>
      <c r="O691" s="748">
        <v>0.5</v>
      </c>
      <c r="P691" s="666">
        <v>90.53</v>
      </c>
      <c r="Q691" s="681">
        <v>1</v>
      </c>
      <c r="R691" s="665">
        <v>1</v>
      </c>
      <c r="S691" s="681">
        <v>1</v>
      </c>
      <c r="T691" s="748">
        <v>0.5</v>
      </c>
      <c r="U691" s="704">
        <v>1</v>
      </c>
    </row>
    <row r="692" spans="1:21" ht="14.4" customHeight="1" x14ac:dyDescent="0.3">
      <c r="A692" s="664">
        <v>50</v>
      </c>
      <c r="B692" s="665" t="s">
        <v>549</v>
      </c>
      <c r="C692" s="665" t="s">
        <v>3182</v>
      </c>
      <c r="D692" s="746" t="s">
        <v>4862</v>
      </c>
      <c r="E692" s="747" t="s">
        <v>3201</v>
      </c>
      <c r="F692" s="665" t="s">
        <v>3179</v>
      </c>
      <c r="G692" s="665" t="s">
        <v>3320</v>
      </c>
      <c r="H692" s="665" t="s">
        <v>550</v>
      </c>
      <c r="I692" s="665" t="s">
        <v>2031</v>
      </c>
      <c r="J692" s="665" t="s">
        <v>2028</v>
      </c>
      <c r="K692" s="665" t="s">
        <v>3321</v>
      </c>
      <c r="L692" s="666">
        <v>186.27</v>
      </c>
      <c r="M692" s="666">
        <v>186.27</v>
      </c>
      <c r="N692" s="665">
        <v>1</v>
      </c>
      <c r="O692" s="748">
        <v>1</v>
      </c>
      <c r="P692" s="666"/>
      <c r="Q692" s="681">
        <v>0</v>
      </c>
      <c r="R692" s="665"/>
      <c r="S692" s="681">
        <v>0</v>
      </c>
      <c r="T692" s="748"/>
      <c r="U692" s="704">
        <v>0</v>
      </c>
    </row>
    <row r="693" spans="1:21" ht="14.4" customHeight="1" x14ac:dyDescent="0.3">
      <c r="A693" s="664">
        <v>50</v>
      </c>
      <c r="B693" s="665" t="s">
        <v>549</v>
      </c>
      <c r="C693" s="665" t="s">
        <v>3182</v>
      </c>
      <c r="D693" s="746" t="s">
        <v>4862</v>
      </c>
      <c r="E693" s="747" t="s">
        <v>3201</v>
      </c>
      <c r="F693" s="665" t="s">
        <v>3179</v>
      </c>
      <c r="G693" s="665" t="s">
        <v>3620</v>
      </c>
      <c r="H693" s="665" t="s">
        <v>550</v>
      </c>
      <c r="I693" s="665" t="s">
        <v>3621</v>
      </c>
      <c r="J693" s="665" t="s">
        <v>3622</v>
      </c>
      <c r="K693" s="665" t="s">
        <v>3623</v>
      </c>
      <c r="L693" s="666">
        <v>0</v>
      </c>
      <c r="M693" s="666">
        <v>0</v>
      </c>
      <c r="N693" s="665">
        <v>1</v>
      </c>
      <c r="O693" s="748">
        <v>0.5</v>
      </c>
      <c r="P693" s="666">
        <v>0</v>
      </c>
      <c r="Q693" s="681"/>
      <c r="R693" s="665">
        <v>1</v>
      </c>
      <c r="S693" s="681">
        <v>1</v>
      </c>
      <c r="T693" s="748">
        <v>0.5</v>
      </c>
      <c r="U693" s="704">
        <v>1</v>
      </c>
    </row>
    <row r="694" spans="1:21" ht="14.4" customHeight="1" x14ac:dyDescent="0.3">
      <c r="A694" s="664">
        <v>50</v>
      </c>
      <c r="B694" s="665" t="s">
        <v>549</v>
      </c>
      <c r="C694" s="665" t="s">
        <v>3182</v>
      </c>
      <c r="D694" s="746" t="s">
        <v>4862</v>
      </c>
      <c r="E694" s="747" t="s">
        <v>3202</v>
      </c>
      <c r="F694" s="665" t="s">
        <v>3179</v>
      </c>
      <c r="G694" s="665" t="s">
        <v>3204</v>
      </c>
      <c r="H694" s="665" t="s">
        <v>1650</v>
      </c>
      <c r="I694" s="665" t="s">
        <v>1662</v>
      </c>
      <c r="J694" s="665" t="s">
        <v>1663</v>
      </c>
      <c r="K694" s="665" t="s">
        <v>2943</v>
      </c>
      <c r="L694" s="666">
        <v>72</v>
      </c>
      <c r="M694" s="666">
        <v>936</v>
      </c>
      <c r="N694" s="665">
        <v>13</v>
      </c>
      <c r="O694" s="748">
        <v>7.5</v>
      </c>
      <c r="P694" s="666">
        <v>216</v>
      </c>
      <c r="Q694" s="681">
        <v>0.23076923076923078</v>
      </c>
      <c r="R694" s="665">
        <v>3</v>
      </c>
      <c r="S694" s="681">
        <v>0.23076923076923078</v>
      </c>
      <c r="T694" s="748">
        <v>2</v>
      </c>
      <c r="U694" s="704">
        <v>0.26666666666666666</v>
      </c>
    </row>
    <row r="695" spans="1:21" ht="14.4" customHeight="1" x14ac:dyDescent="0.3">
      <c r="A695" s="664">
        <v>50</v>
      </c>
      <c r="B695" s="665" t="s">
        <v>549</v>
      </c>
      <c r="C695" s="665" t="s">
        <v>3182</v>
      </c>
      <c r="D695" s="746" t="s">
        <v>4862</v>
      </c>
      <c r="E695" s="747" t="s">
        <v>3202</v>
      </c>
      <c r="F695" s="665" t="s">
        <v>3179</v>
      </c>
      <c r="G695" s="665" t="s">
        <v>3263</v>
      </c>
      <c r="H695" s="665" t="s">
        <v>550</v>
      </c>
      <c r="I695" s="665" t="s">
        <v>3960</v>
      </c>
      <c r="J695" s="665" t="s">
        <v>1043</v>
      </c>
      <c r="K695" s="665" t="s">
        <v>2969</v>
      </c>
      <c r="L695" s="666">
        <v>0</v>
      </c>
      <c r="M695" s="666">
        <v>0</v>
      </c>
      <c r="N695" s="665">
        <v>1</v>
      </c>
      <c r="O695" s="748">
        <v>1</v>
      </c>
      <c r="P695" s="666">
        <v>0</v>
      </c>
      <c r="Q695" s="681"/>
      <c r="R695" s="665">
        <v>1</v>
      </c>
      <c r="S695" s="681">
        <v>1</v>
      </c>
      <c r="T695" s="748">
        <v>1</v>
      </c>
      <c r="U695" s="704">
        <v>1</v>
      </c>
    </row>
    <row r="696" spans="1:21" ht="14.4" customHeight="1" x14ac:dyDescent="0.3">
      <c r="A696" s="664">
        <v>50</v>
      </c>
      <c r="B696" s="665" t="s">
        <v>549</v>
      </c>
      <c r="C696" s="665" t="s">
        <v>3182</v>
      </c>
      <c r="D696" s="746" t="s">
        <v>4862</v>
      </c>
      <c r="E696" s="747" t="s">
        <v>3202</v>
      </c>
      <c r="F696" s="665" t="s">
        <v>3179</v>
      </c>
      <c r="G696" s="665" t="s">
        <v>3263</v>
      </c>
      <c r="H696" s="665" t="s">
        <v>550</v>
      </c>
      <c r="I696" s="665" t="s">
        <v>3341</v>
      </c>
      <c r="J696" s="665" t="s">
        <v>1036</v>
      </c>
      <c r="K696" s="665" t="s">
        <v>3342</v>
      </c>
      <c r="L696" s="666">
        <v>0</v>
      </c>
      <c r="M696" s="666">
        <v>0</v>
      </c>
      <c r="N696" s="665">
        <v>2</v>
      </c>
      <c r="O696" s="748">
        <v>0.5</v>
      </c>
      <c r="P696" s="666"/>
      <c r="Q696" s="681"/>
      <c r="R696" s="665"/>
      <c r="S696" s="681">
        <v>0</v>
      </c>
      <c r="T696" s="748"/>
      <c r="U696" s="704">
        <v>0</v>
      </c>
    </row>
    <row r="697" spans="1:21" ht="14.4" customHeight="1" x14ac:dyDescent="0.3">
      <c r="A697" s="664">
        <v>50</v>
      </c>
      <c r="B697" s="665" t="s">
        <v>549</v>
      </c>
      <c r="C697" s="665" t="s">
        <v>3182</v>
      </c>
      <c r="D697" s="746" t="s">
        <v>4862</v>
      </c>
      <c r="E697" s="747" t="s">
        <v>3202</v>
      </c>
      <c r="F697" s="665" t="s">
        <v>3179</v>
      </c>
      <c r="G697" s="665" t="s">
        <v>3263</v>
      </c>
      <c r="H697" s="665" t="s">
        <v>550</v>
      </c>
      <c r="I697" s="665" t="s">
        <v>3343</v>
      </c>
      <c r="J697" s="665" t="s">
        <v>1036</v>
      </c>
      <c r="K697" s="665" t="s">
        <v>2972</v>
      </c>
      <c r="L697" s="666">
        <v>0</v>
      </c>
      <c r="M697" s="666">
        <v>0</v>
      </c>
      <c r="N697" s="665">
        <v>1</v>
      </c>
      <c r="O697" s="748">
        <v>0.5</v>
      </c>
      <c r="P697" s="666"/>
      <c r="Q697" s="681"/>
      <c r="R697" s="665"/>
      <c r="S697" s="681">
        <v>0</v>
      </c>
      <c r="T697" s="748"/>
      <c r="U697" s="704">
        <v>0</v>
      </c>
    </row>
    <row r="698" spans="1:21" ht="14.4" customHeight="1" x14ac:dyDescent="0.3">
      <c r="A698" s="664">
        <v>50</v>
      </c>
      <c r="B698" s="665" t="s">
        <v>549</v>
      </c>
      <c r="C698" s="665" t="s">
        <v>3182</v>
      </c>
      <c r="D698" s="746" t="s">
        <v>4862</v>
      </c>
      <c r="E698" s="747" t="s">
        <v>3202</v>
      </c>
      <c r="F698" s="665" t="s">
        <v>3179</v>
      </c>
      <c r="G698" s="665" t="s">
        <v>3206</v>
      </c>
      <c r="H698" s="665" t="s">
        <v>1650</v>
      </c>
      <c r="I698" s="665" t="s">
        <v>1834</v>
      </c>
      <c r="J698" s="665" t="s">
        <v>2989</v>
      </c>
      <c r="K698" s="665" t="s">
        <v>2990</v>
      </c>
      <c r="L698" s="666">
        <v>278.64</v>
      </c>
      <c r="M698" s="666">
        <v>557.28</v>
      </c>
      <c r="N698" s="665">
        <v>2</v>
      </c>
      <c r="O698" s="748">
        <v>1.5</v>
      </c>
      <c r="P698" s="666"/>
      <c r="Q698" s="681">
        <v>0</v>
      </c>
      <c r="R698" s="665"/>
      <c r="S698" s="681">
        <v>0</v>
      </c>
      <c r="T698" s="748"/>
      <c r="U698" s="704">
        <v>0</v>
      </c>
    </row>
    <row r="699" spans="1:21" ht="14.4" customHeight="1" x14ac:dyDescent="0.3">
      <c r="A699" s="664">
        <v>50</v>
      </c>
      <c r="B699" s="665" t="s">
        <v>549</v>
      </c>
      <c r="C699" s="665" t="s">
        <v>3182</v>
      </c>
      <c r="D699" s="746" t="s">
        <v>4862</v>
      </c>
      <c r="E699" s="747" t="s">
        <v>3202</v>
      </c>
      <c r="F699" s="665" t="s">
        <v>3179</v>
      </c>
      <c r="G699" s="665" t="s">
        <v>3206</v>
      </c>
      <c r="H699" s="665" t="s">
        <v>1650</v>
      </c>
      <c r="I699" s="665" t="s">
        <v>1754</v>
      </c>
      <c r="J699" s="665" t="s">
        <v>2989</v>
      </c>
      <c r="K699" s="665" t="s">
        <v>2992</v>
      </c>
      <c r="L699" s="666">
        <v>117.73</v>
      </c>
      <c r="M699" s="666">
        <v>353.19</v>
      </c>
      <c r="N699" s="665">
        <v>3</v>
      </c>
      <c r="O699" s="748">
        <v>2</v>
      </c>
      <c r="P699" s="666">
        <v>235.46</v>
      </c>
      <c r="Q699" s="681">
        <v>0.66666666666666674</v>
      </c>
      <c r="R699" s="665">
        <v>2</v>
      </c>
      <c r="S699" s="681">
        <v>0.66666666666666663</v>
      </c>
      <c r="T699" s="748">
        <v>1</v>
      </c>
      <c r="U699" s="704">
        <v>0.5</v>
      </c>
    </row>
    <row r="700" spans="1:21" ht="14.4" customHeight="1" x14ac:dyDescent="0.3">
      <c r="A700" s="664">
        <v>50</v>
      </c>
      <c r="B700" s="665" t="s">
        <v>549</v>
      </c>
      <c r="C700" s="665" t="s">
        <v>3182</v>
      </c>
      <c r="D700" s="746" t="s">
        <v>4862</v>
      </c>
      <c r="E700" s="747" t="s">
        <v>3202</v>
      </c>
      <c r="F700" s="665" t="s">
        <v>3179</v>
      </c>
      <c r="G700" s="665" t="s">
        <v>3206</v>
      </c>
      <c r="H700" s="665" t="s">
        <v>1650</v>
      </c>
      <c r="I700" s="665" t="s">
        <v>1819</v>
      </c>
      <c r="J700" s="665" t="s">
        <v>2989</v>
      </c>
      <c r="K700" s="665" t="s">
        <v>2994</v>
      </c>
      <c r="L700" s="666">
        <v>181.13</v>
      </c>
      <c r="M700" s="666">
        <v>1267.9099999999999</v>
      </c>
      <c r="N700" s="665">
        <v>7</v>
      </c>
      <c r="O700" s="748">
        <v>3</v>
      </c>
      <c r="P700" s="666">
        <v>362.26</v>
      </c>
      <c r="Q700" s="681">
        <v>0.28571428571428575</v>
      </c>
      <c r="R700" s="665">
        <v>2</v>
      </c>
      <c r="S700" s="681">
        <v>0.2857142857142857</v>
      </c>
      <c r="T700" s="748">
        <v>0.5</v>
      </c>
      <c r="U700" s="704">
        <v>0.16666666666666666</v>
      </c>
    </row>
    <row r="701" spans="1:21" ht="14.4" customHeight="1" x14ac:dyDescent="0.3">
      <c r="A701" s="664">
        <v>50</v>
      </c>
      <c r="B701" s="665" t="s">
        <v>549</v>
      </c>
      <c r="C701" s="665" t="s">
        <v>3182</v>
      </c>
      <c r="D701" s="746" t="s">
        <v>4862</v>
      </c>
      <c r="E701" s="747" t="s">
        <v>3202</v>
      </c>
      <c r="F701" s="665" t="s">
        <v>3179</v>
      </c>
      <c r="G701" s="665" t="s">
        <v>3207</v>
      </c>
      <c r="H701" s="665" t="s">
        <v>1650</v>
      </c>
      <c r="I701" s="665" t="s">
        <v>1698</v>
      </c>
      <c r="J701" s="665" t="s">
        <v>1699</v>
      </c>
      <c r="K701" s="665" t="s">
        <v>2954</v>
      </c>
      <c r="L701" s="666">
        <v>35.11</v>
      </c>
      <c r="M701" s="666">
        <v>351.1</v>
      </c>
      <c r="N701" s="665">
        <v>10</v>
      </c>
      <c r="O701" s="748">
        <v>4</v>
      </c>
      <c r="P701" s="666">
        <v>70.22</v>
      </c>
      <c r="Q701" s="681">
        <v>0.19999999999999998</v>
      </c>
      <c r="R701" s="665">
        <v>2</v>
      </c>
      <c r="S701" s="681">
        <v>0.2</v>
      </c>
      <c r="T701" s="748">
        <v>0.5</v>
      </c>
      <c r="U701" s="704">
        <v>0.125</v>
      </c>
    </row>
    <row r="702" spans="1:21" ht="14.4" customHeight="1" x14ac:dyDescent="0.3">
      <c r="A702" s="664">
        <v>50</v>
      </c>
      <c r="B702" s="665" t="s">
        <v>549</v>
      </c>
      <c r="C702" s="665" t="s">
        <v>3182</v>
      </c>
      <c r="D702" s="746" t="s">
        <v>4862</v>
      </c>
      <c r="E702" s="747" t="s">
        <v>3202</v>
      </c>
      <c r="F702" s="665" t="s">
        <v>3179</v>
      </c>
      <c r="G702" s="665" t="s">
        <v>3207</v>
      </c>
      <c r="H702" s="665" t="s">
        <v>1650</v>
      </c>
      <c r="I702" s="665" t="s">
        <v>1701</v>
      </c>
      <c r="J702" s="665" t="s">
        <v>1702</v>
      </c>
      <c r="K702" s="665" t="s">
        <v>2955</v>
      </c>
      <c r="L702" s="666">
        <v>70.23</v>
      </c>
      <c r="M702" s="666">
        <v>140.46</v>
      </c>
      <c r="N702" s="665">
        <v>2</v>
      </c>
      <c r="O702" s="748">
        <v>1.5</v>
      </c>
      <c r="P702" s="666">
        <v>70.23</v>
      </c>
      <c r="Q702" s="681">
        <v>0.5</v>
      </c>
      <c r="R702" s="665">
        <v>1</v>
      </c>
      <c r="S702" s="681">
        <v>0.5</v>
      </c>
      <c r="T702" s="748">
        <v>1</v>
      </c>
      <c r="U702" s="704">
        <v>0.66666666666666663</v>
      </c>
    </row>
    <row r="703" spans="1:21" ht="14.4" customHeight="1" x14ac:dyDescent="0.3">
      <c r="A703" s="664">
        <v>50</v>
      </c>
      <c r="B703" s="665" t="s">
        <v>549</v>
      </c>
      <c r="C703" s="665" t="s">
        <v>3182</v>
      </c>
      <c r="D703" s="746" t="s">
        <v>4862</v>
      </c>
      <c r="E703" s="747" t="s">
        <v>3202</v>
      </c>
      <c r="F703" s="665" t="s">
        <v>3179</v>
      </c>
      <c r="G703" s="665" t="s">
        <v>4047</v>
      </c>
      <c r="H703" s="665" t="s">
        <v>550</v>
      </c>
      <c r="I703" s="665" t="s">
        <v>4048</v>
      </c>
      <c r="J703" s="665" t="s">
        <v>4049</v>
      </c>
      <c r="K703" s="665" t="s">
        <v>4050</v>
      </c>
      <c r="L703" s="666">
        <v>46.75</v>
      </c>
      <c r="M703" s="666">
        <v>46.75</v>
      </c>
      <c r="N703" s="665">
        <v>1</v>
      </c>
      <c r="O703" s="748">
        <v>0.5</v>
      </c>
      <c r="P703" s="666"/>
      <c r="Q703" s="681">
        <v>0</v>
      </c>
      <c r="R703" s="665"/>
      <c r="S703" s="681">
        <v>0</v>
      </c>
      <c r="T703" s="748"/>
      <c r="U703" s="704">
        <v>0</v>
      </c>
    </row>
    <row r="704" spans="1:21" ht="14.4" customHeight="1" x14ac:dyDescent="0.3">
      <c r="A704" s="664">
        <v>50</v>
      </c>
      <c r="B704" s="665" t="s">
        <v>549</v>
      </c>
      <c r="C704" s="665" t="s">
        <v>3182</v>
      </c>
      <c r="D704" s="746" t="s">
        <v>4862</v>
      </c>
      <c r="E704" s="747" t="s">
        <v>3202</v>
      </c>
      <c r="F704" s="665" t="s">
        <v>3179</v>
      </c>
      <c r="G704" s="665" t="s">
        <v>4047</v>
      </c>
      <c r="H704" s="665" t="s">
        <v>550</v>
      </c>
      <c r="I704" s="665" t="s">
        <v>2054</v>
      </c>
      <c r="J704" s="665" t="s">
        <v>4051</v>
      </c>
      <c r="K704" s="665" t="s">
        <v>4052</v>
      </c>
      <c r="L704" s="666">
        <v>46.75</v>
      </c>
      <c r="M704" s="666">
        <v>46.75</v>
      </c>
      <c r="N704" s="665">
        <v>1</v>
      </c>
      <c r="O704" s="748">
        <v>0.5</v>
      </c>
      <c r="P704" s="666"/>
      <c r="Q704" s="681">
        <v>0</v>
      </c>
      <c r="R704" s="665"/>
      <c r="S704" s="681">
        <v>0</v>
      </c>
      <c r="T704" s="748"/>
      <c r="U704" s="704">
        <v>0</v>
      </c>
    </row>
    <row r="705" spans="1:21" ht="14.4" customHeight="1" x14ac:dyDescent="0.3">
      <c r="A705" s="664">
        <v>50</v>
      </c>
      <c r="B705" s="665" t="s">
        <v>549</v>
      </c>
      <c r="C705" s="665" t="s">
        <v>3182</v>
      </c>
      <c r="D705" s="746" t="s">
        <v>4862</v>
      </c>
      <c r="E705" s="747" t="s">
        <v>3202</v>
      </c>
      <c r="F705" s="665" t="s">
        <v>3179</v>
      </c>
      <c r="G705" s="665" t="s">
        <v>3213</v>
      </c>
      <c r="H705" s="665" t="s">
        <v>550</v>
      </c>
      <c r="I705" s="665" t="s">
        <v>3214</v>
      </c>
      <c r="J705" s="665" t="s">
        <v>938</v>
      </c>
      <c r="K705" s="665" t="s">
        <v>3215</v>
      </c>
      <c r="L705" s="666">
        <v>0</v>
      </c>
      <c r="M705" s="666">
        <v>0</v>
      </c>
      <c r="N705" s="665">
        <v>4</v>
      </c>
      <c r="O705" s="748">
        <v>2</v>
      </c>
      <c r="P705" s="666">
        <v>0</v>
      </c>
      <c r="Q705" s="681"/>
      <c r="R705" s="665">
        <v>1</v>
      </c>
      <c r="S705" s="681">
        <v>0.25</v>
      </c>
      <c r="T705" s="748">
        <v>1</v>
      </c>
      <c r="U705" s="704">
        <v>0.5</v>
      </c>
    </row>
    <row r="706" spans="1:21" ht="14.4" customHeight="1" x14ac:dyDescent="0.3">
      <c r="A706" s="664">
        <v>50</v>
      </c>
      <c r="B706" s="665" t="s">
        <v>549</v>
      </c>
      <c r="C706" s="665" t="s">
        <v>3182</v>
      </c>
      <c r="D706" s="746" t="s">
        <v>4862</v>
      </c>
      <c r="E706" s="747" t="s">
        <v>3202</v>
      </c>
      <c r="F706" s="665" t="s">
        <v>3179</v>
      </c>
      <c r="G706" s="665" t="s">
        <v>3224</v>
      </c>
      <c r="H706" s="665" t="s">
        <v>1650</v>
      </c>
      <c r="I706" s="665" t="s">
        <v>1790</v>
      </c>
      <c r="J706" s="665" t="s">
        <v>1791</v>
      </c>
      <c r="K706" s="665" t="s">
        <v>2957</v>
      </c>
      <c r="L706" s="666">
        <v>8.7899999999999991</v>
      </c>
      <c r="M706" s="666">
        <v>17.579999999999998</v>
      </c>
      <c r="N706" s="665">
        <v>2</v>
      </c>
      <c r="O706" s="748">
        <v>0.5</v>
      </c>
      <c r="P706" s="666"/>
      <c r="Q706" s="681">
        <v>0</v>
      </c>
      <c r="R706" s="665"/>
      <c r="S706" s="681">
        <v>0</v>
      </c>
      <c r="T706" s="748"/>
      <c r="U706" s="704">
        <v>0</v>
      </c>
    </row>
    <row r="707" spans="1:21" ht="14.4" customHeight="1" x14ac:dyDescent="0.3">
      <c r="A707" s="664">
        <v>50</v>
      </c>
      <c r="B707" s="665" t="s">
        <v>549</v>
      </c>
      <c r="C707" s="665" t="s">
        <v>3182</v>
      </c>
      <c r="D707" s="746" t="s">
        <v>4862</v>
      </c>
      <c r="E707" s="747" t="s">
        <v>3202</v>
      </c>
      <c r="F707" s="665" t="s">
        <v>3179</v>
      </c>
      <c r="G707" s="665" t="s">
        <v>3227</v>
      </c>
      <c r="H707" s="665" t="s">
        <v>1650</v>
      </c>
      <c r="I707" s="665" t="s">
        <v>1914</v>
      </c>
      <c r="J707" s="665" t="s">
        <v>2935</v>
      </c>
      <c r="K707" s="665" t="s">
        <v>2936</v>
      </c>
      <c r="L707" s="666">
        <v>93.43</v>
      </c>
      <c r="M707" s="666">
        <v>1027.7300000000002</v>
      </c>
      <c r="N707" s="665">
        <v>11</v>
      </c>
      <c r="O707" s="748">
        <v>4.5</v>
      </c>
      <c r="P707" s="666">
        <v>93.43</v>
      </c>
      <c r="Q707" s="681">
        <v>9.0909090909090898E-2</v>
      </c>
      <c r="R707" s="665">
        <v>1</v>
      </c>
      <c r="S707" s="681">
        <v>9.0909090909090912E-2</v>
      </c>
      <c r="T707" s="748">
        <v>0.5</v>
      </c>
      <c r="U707" s="704">
        <v>0.1111111111111111</v>
      </c>
    </row>
    <row r="708" spans="1:21" ht="14.4" customHeight="1" x14ac:dyDescent="0.3">
      <c r="A708" s="664">
        <v>50</v>
      </c>
      <c r="B708" s="665" t="s">
        <v>549</v>
      </c>
      <c r="C708" s="665" t="s">
        <v>3182</v>
      </c>
      <c r="D708" s="746" t="s">
        <v>4862</v>
      </c>
      <c r="E708" s="747" t="s">
        <v>3202</v>
      </c>
      <c r="F708" s="665" t="s">
        <v>3179</v>
      </c>
      <c r="G708" s="665" t="s">
        <v>3227</v>
      </c>
      <c r="H708" s="665" t="s">
        <v>1650</v>
      </c>
      <c r="I708" s="665" t="s">
        <v>1935</v>
      </c>
      <c r="J708" s="665" t="s">
        <v>2935</v>
      </c>
      <c r="K708" s="665" t="s">
        <v>2937</v>
      </c>
      <c r="L708" s="666">
        <v>186.87</v>
      </c>
      <c r="M708" s="666">
        <v>186.87</v>
      </c>
      <c r="N708" s="665">
        <v>1</v>
      </c>
      <c r="O708" s="748">
        <v>1</v>
      </c>
      <c r="P708" s="666"/>
      <c r="Q708" s="681">
        <v>0</v>
      </c>
      <c r="R708" s="665"/>
      <c r="S708" s="681">
        <v>0</v>
      </c>
      <c r="T708" s="748"/>
      <c r="U708" s="704">
        <v>0</v>
      </c>
    </row>
    <row r="709" spans="1:21" ht="14.4" customHeight="1" x14ac:dyDescent="0.3">
      <c r="A709" s="664">
        <v>50</v>
      </c>
      <c r="B709" s="665" t="s">
        <v>549</v>
      </c>
      <c r="C709" s="665" t="s">
        <v>3182</v>
      </c>
      <c r="D709" s="746" t="s">
        <v>4862</v>
      </c>
      <c r="E709" s="747" t="s">
        <v>3202</v>
      </c>
      <c r="F709" s="665" t="s">
        <v>3179</v>
      </c>
      <c r="G709" s="665" t="s">
        <v>3228</v>
      </c>
      <c r="H709" s="665" t="s">
        <v>550</v>
      </c>
      <c r="I709" s="665" t="s">
        <v>3229</v>
      </c>
      <c r="J709" s="665" t="s">
        <v>3230</v>
      </c>
      <c r="K709" s="665" t="s">
        <v>3231</v>
      </c>
      <c r="L709" s="666">
        <v>0</v>
      </c>
      <c r="M709" s="666">
        <v>0</v>
      </c>
      <c r="N709" s="665">
        <v>7</v>
      </c>
      <c r="O709" s="748">
        <v>3</v>
      </c>
      <c r="P709" s="666">
        <v>0</v>
      </c>
      <c r="Q709" s="681"/>
      <c r="R709" s="665">
        <v>2</v>
      </c>
      <c r="S709" s="681">
        <v>0.2857142857142857</v>
      </c>
      <c r="T709" s="748">
        <v>1</v>
      </c>
      <c r="U709" s="704">
        <v>0.33333333333333331</v>
      </c>
    </row>
    <row r="710" spans="1:21" ht="14.4" customHeight="1" x14ac:dyDescent="0.3">
      <c r="A710" s="664">
        <v>50</v>
      </c>
      <c r="B710" s="665" t="s">
        <v>549</v>
      </c>
      <c r="C710" s="665" t="s">
        <v>3182</v>
      </c>
      <c r="D710" s="746" t="s">
        <v>4862</v>
      </c>
      <c r="E710" s="747" t="s">
        <v>3202</v>
      </c>
      <c r="F710" s="665" t="s">
        <v>3179</v>
      </c>
      <c r="G710" s="665" t="s">
        <v>3228</v>
      </c>
      <c r="H710" s="665" t="s">
        <v>550</v>
      </c>
      <c r="I710" s="665" t="s">
        <v>1032</v>
      </c>
      <c r="J710" s="665" t="s">
        <v>1023</v>
      </c>
      <c r="K710" s="665" t="s">
        <v>3288</v>
      </c>
      <c r="L710" s="666">
        <v>26.37</v>
      </c>
      <c r="M710" s="666">
        <v>26.37</v>
      </c>
      <c r="N710" s="665">
        <v>1</v>
      </c>
      <c r="O710" s="748">
        <v>0.5</v>
      </c>
      <c r="P710" s="666"/>
      <c r="Q710" s="681">
        <v>0</v>
      </c>
      <c r="R710" s="665"/>
      <c r="S710" s="681">
        <v>0</v>
      </c>
      <c r="T710" s="748"/>
      <c r="U710" s="704">
        <v>0</v>
      </c>
    </row>
    <row r="711" spans="1:21" ht="14.4" customHeight="1" x14ac:dyDescent="0.3">
      <c r="A711" s="664">
        <v>50</v>
      </c>
      <c r="B711" s="665" t="s">
        <v>549</v>
      </c>
      <c r="C711" s="665" t="s">
        <v>3182</v>
      </c>
      <c r="D711" s="746" t="s">
        <v>4862</v>
      </c>
      <c r="E711" s="747" t="s">
        <v>3202</v>
      </c>
      <c r="F711" s="665" t="s">
        <v>3179</v>
      </c>
      <c r="G711" s="665" t="s">
        <v>3228</v>
      </c>
      <c r="H711" s="665" t="s">
        <v>550</v>
      </c>
      <c r="I711" s="665" t="s">
        <v>1032</v>
      </c>
      <c r="J711" s="665" t="s">
        <v>1023</v>
      </c>
      <c r="K711" s="665" t="s">
        <v>3288</v>
      </c>
      <c r="L711" s="666">
        <v>29.31</v>
      </c>
      <c r="M711" s="666">
        <v>58.62</v>
      </c>
      <c r="N711" s="665">
        <v>2</v>
      </c>
      <c r="O711" s="748">
        <v>0.5</v>
      </c>
      <c r="P711" s="666"/>
      <c r="Q711" s="681">
        <v>0</v>
      </c>
      <c r="R711" s="665"/>
      <c r="S711" s="681">
        <v>0</v>
      </c>
      <c r="T711" s="748"/>
      <c r="U711" s="704">
        <v>0</v>
      </c>
    </row>
    <row r="712" spans="1:21" ht="14.4" customHeight="1" x14ac:dyDescent="0.3">
      <c r="A712" s="664">
        <v>50</v>
      </c>
      <c r="B712" s="665" t="s">
        <v>549</v>
      </c>
      <c r="C712" s="665" t="s">
        <v>3182</v>
      </c>
      <c r="D712" s="746" t="s">
        <v>4862</v>
      </c>
      <c r="E712" s="747" t="s">
        <v>3202</v>
      </c>
      <c r="F712" s="665" t="s">
        <v>3179</v>
      </c>
      <c r="G712" s="665" t="s">
        <v>3228</v>
      </c>
      <c r="H712" s="665" t="s">
        <v>550</v>
      </c>
      <c r="I712" s="665" t="s">
        <v>3350</v>
      </c>
      <c r="J712" s="665" t="s">
        <v>860</v>
      </c>
      <c r="K712" s="665" t="s">
        <v>3351</v>
      </c>
      <c r="L712" s="666">
        <v>0</v>
      </c>
      <c r="M712" s="666">
        <v>0</v>
      </c>
      <c r="N712" s="665">
        <v>2</v>
      </c>
      <c r="O712" s="748">
        <v>0.5</v>
      </c>
      <c r="P712" s="666"/>
      <c r="Q712" s="681"/>
      <c r="R712" s="665"/>
      <c r="S712" s="681">
        <v>0</v>
      </c>
      <c r="T712" s="748"/>
      <c r="U712" s="704">
        <v>0</v>
      </c>
    </row>
    <row r="713" spans="1:21" ht="14.4" customHeight="1" x14ac:dyDescent="0.3">
      <c r="A713" s="664">
        <v>50</v>
      </c>
      <c r="B713" s="665" t="s">
        <v>549</v>
      </c>
      <c r="C713" s="665" t="s">
        <v>3182</v>
      </c>
      <c r="D713" s="746" t="s">
        <v>4862</v>
      </c>
      <c r="E713" s="747" t="s">
        <v>3202</v>
      </c>
      <c r="F713" s="665" t="s">
        <v>3179</v>
      </c>
      <c r="G713" s="665" t="s">
        <v>3228</v>
      </c>
      <c r="H713" s="665" t="s">
        <v>550</v>
      </c>
      <c r="I713" s="665" t="s">
        <v>3808</v>
      </c>
      <c r="J713" s="665" t="s">
        <v>3482</v>
      </c>
      <c r="K713" s="665" t="s">
        <v>3809</v>
      </c>
      <c r="L713" s="666">
        <v>0</v>
      </c>
      <c r="M713" s="666">
        <v>0</v>
      </c>
      <c r="N713" s="665">
        <v>2</v>
      </c>
      <c r="O713" s="748">
        <v>1</v>
      </c>
      <c r="P713" s="666"/>
      <c r="Q713" s="681"/>
      <c r="R713" s="665"/>
      <c r="S713" s="681">
        <v>0</v>
      </c>
      <c r="T713" s="748"/>
      <c r="U713" s="704">
        <v>0</v>
      </c>
    </row>
    <row r="714" spans="1:21" ht="14.4" customHeight="1" x14ac:dyDescent="0.3">
      <c r="A714" s="664">
        <v>50</v>
      </c>
      <c r="B714" s="665" t="s">
        <v>549</v>
      </c>
      <c r="C714" s="665" t="s">
        <v>3182</v>
      </c>
      <c r="D714" s="746" t="s">
        <v>4862</v>
      </c>
      <c r="E714" s="747" t="s">
        <v>3202</v>
      </c>
      <c r="F714" s="665" t="s">
        <v>3179</v>
      </c>
      <c r="G714" s="665" t="s">
        <v>3228</v>
      </c>
      <c r="H714" s="665" t="s">
        <v>550</v>
      </c>
      <c r="I714" s="665" t="s">
        <v>4053</v>
      </c>
      <c r="J714" s="665" t="s">
        <v>3482</v>
      </c>
      <c r="K714" s="665" t="s">
        <v>4054</v>
      </c>
      <c r="L714" s="666">
        <v>0</v>
      </c>
      <c r="M714" s="666">
        <v>0</v>
      </c>
      <c r="N714" s="665">
        <v>1</v>
      </c>
      <c r="O714" s="748">
        <v>0.5</v>
      </c>
      <c r="P714" s="666">
        <v>0</v>
      </c>
      <c r="Q714" s="681"/>
      <c r="R714" s="665">
        <v>1</v>
      </c>
      <c r="S714" s="681">
        <v>1</v>
      </c>
      <c r="T714" s="748">
        <v>0.5</v>
      </c>
      <c r="U714" s="704">
        <v>1</v>
      </c>
    </row>
    <row r="715" spans="1:21" ht="14.4" customHeight="1" x14ac:dyDescent="0.3">
      <c r="A715" s="664">
        <v>50</v>
      </c>
      <c r="B715" s="665" t="s">
        <v>549</v>
      </c>
      <c r="C715" s="665" t="s">
        <v>3182</v>
      </c>
      <c r="D715" s="746" t="s">
        <v>4862</v>
      </c>
      <c r="E715" s="747" t="s">
        <v>3202</v>
      </c>
      <c r="F715" s="665" t="s">
        <v>3179</v>
      </c>
      <c r="G715" s="665" t="s">
        <v>3228</v>
      </c>
      <c r="H715" s="665" t="s">
        <v>550</v>
      </c>
      <c r="I715" s="665" t="s">
        <v>4055</v>
      </c>
      <c r="J715" s="665" t="s">
        <v>3482</v>
      </c>
      <c r="K715" s="665" t="s">
        <v>4056</v>
      </c>
      <c r="L715" s="666">
        <v>0</v>
      </c>
      <c r="M715" s="666">
        <v>0</v>
      </c>
      <c r="N715" s="665">
        <v>1</v>
      </c>
      <c r="O715" s="748">
        <v>0.5</v>
      </c>
      <c r="P715" s="666"/>
      <c r="Q715" s="681"/>
      <c r="R715" s="665"/>
      <c r="S715" s="681">
        <v>0</v>
      </c>
      <c r="T715" s="748"/>
      <c r="U715" s="704">
        <v>0</v>
      </c>
    </row>
    <row r="716" spans="1:21" ht="14.4" customHeight="1" x14ac:dyDescent="0.3">
      <c r="A716" s="664">
        <v>50</v>
      </c>
      <c r="B716" s="665" t="s">
        <v>549</v>
      </c>
      <c r="C716" s="665" t="s">
        <v>3182</v>
      </c>
      <c r="D716" s="746" t="s">
        <v>4862</v>
      </c>
      <c r="E716" s="747" t="s">
        <v>3202</v>
      </c>
      <c r="F716" s="665" t="s">
        <v>3179</v>
      </c>
      <c r="G716" s="665" t="s">
        <v>3234</v>
      </c>
      <c r="H716" s="665" t="s">
        <v>550</v>
      </c>
      <c r="I716" s="665" t="s">
        <v>3354</v>
      </c>
      <c r="J716" s="665" t="s">
        <v>3236</v>
      </c>
      <c r="K716" s="665" t="s">
        <v>3355</v>
      </c>
      <c r="L716" s="666">
        <v>0</v>
      </c>
      <c r="M716" s="666">
        <v>0</v>
      </c>
      <c r="N716" s="665">
        <v>2</v>
      </c>
      <c r="O716" s="748">
        <v>0.5</v>
      </c>
      <c r="P716" s="666"/>
      <c r="Q716" s="681"/>
      <c r="R716" s="665"/>
      <c r="S716" s="681">
        <v>0</v>
      </c>
      <c r="T716" s="748"/>
      <c r="U716" s="704">
        <v>0</v>
      </c>
    </row>
    <row r="717" spans="1:21" ht="14.4" customHeight="1" x14ac:dyDescent="0.3">
      <c r="A717" s="664">
        <v>50</v>
      </c>
      <c r="B717" s="665" t="s">
        <v>549</v>
      </c>
      <c r="C717" s="665" t="s">
        <v>3182</v>
      </c>
      <c r="D717" s="746" t="s">
        <v>4862</v>
      </c>
      <c r="E717" s="747" t="s">
        <v>3202</v>
      </c>
      <c r="F717" s="665" t="s">
        <v>3179</v>
      </c>
      <c r="G717" s="665" t="s">
        <v>3234</v>
      </c>
      <c r="H717" s="665" t="s">
        <v>550</v>
      </c>
      <c r="I717" s="665" t="s">
        <v>848</v>
      </c>
      <c r="J717" s="665" t="s">
        <v>3236</v>
      </c>
      <c r="K717" s="665" t="s">
        <v>4015</v>
      </c>
      <c r="L717" s="666">
        <v>17.559999999999999</v>
      </c>
      <c r="M717" s="666">
        <v>17.559999999999999</v>
      </c>
      <c r="N717" s="665">
        <v>1</v>
      </c>
      <c r="O717" s="748">
        <v>0.5</v>
      </c>
      <c r="P717" s="666">
        <v>17.559999999999999</v>
      </c>
      <c r="Q717" s="681">
        <v>1</v>
      </c>
      <c r="R717" s="665">
        <v>1</v>
      </c>
      <c r="S717" s="681">
        <v>1</v>
      </c>
      <c r="T717" s="748">
        <v>0.5</v>
      </c>
      <c r="U717" s="704">
        <v>1</v>
      </c>
    </row>
    <row r="718" spans="1:21" ht="14.4" customHeight="1" x14ac:dyDescent="0.3">
      <c r="A718" s="664">
        <v>50</v>
      </c>
      <c r="B718" s="665" t="s">
        <v>549</v>
      </c>
      <c r="C718" s="665" t="s">
        <v>3182</v>
      </c>
      <c r="D718" s="746" t="s">
        <v>4862</v>
      </c>
      <c r="E718" s="747" t="s">
        <v>3202</v>
      </c>
      <c r="F718" s="665" t="s">
        <v>3179</v>
      </c>
      <c r="G718" s="665" t="s">
        <v>3296</v>
      </c>
      <c r="H718" s="665" t="s">
        <v>1650</v>
      </c>
      <c r="I718" s="665" t="s">
        <v>3545</v>
      </c>
      <c r="J718" s="665" t="s">
        <v>1691</v>
      </c>
      <c r="K718" s="665" t="s">
        <v>2930</v>
      </c>
      <c r="L718" s="666">
        <v>1154.68</v>
      </c>
      <c r="M718" s="666">
        <v>1154.68</v>
      </c>
      <c r="N718" s="665">
        <v>1</v>
      </c>
      <c r="O718" s="748">
        <v>1</v>
      </c>
      <c r="P718" s="666"/>
      <c r="Q718" s="681">
        <v>0</v>
      </c>
      <c r="R718" s="665"/>
      <c r="S718" s="681">
        <v>0</v>
      </c>
      <c r="T718" s="748"/>
      <c r="U718" s="704">
        <v>0</v>
      </c>
    </row>
    <row r="719" spans="1:21" ht="14.4" customHeight="1" x14ac:dyDescent="0.3">
      <c r="A719" s="664">
        <v>50</v>
      </c>
      <c r="B719" s="665" t="s">
        <v>549</v>
      </c>
      <c r="C719" s="665" t="s">
        <v>3182</v>
      </c>
      <c r="D719" s="746" t="s">
        <v>4862</v>
      </c>
      <c r="E719" s="747" t="s">
        <v>3202</v>
      </c>
      <c r="F719" s="665" t="s">
        <v>3179</v>
      </c>
      <c r="G719" s="665" t="s">
        <v>3296</v>
      </c>
      <c r="H719" s="665" t="s">
        <v>1650</v>
      </c>
      <c r="I719" s="665" t="s">
        <v>4057</v>
      </c>
      <c r="J719" s="665" t="s">
        <v>1725</v>
      </c>
      <c r="K719" s="665" t="s">
        <v>2927</v>
      </c>
      <c r="L719" s="666">
        <v>2309.36</v>
      </c>
      <c r="M719" s="666">
        <v>2309.36</v>
      </c>
      <c r="N719" s="665">
        <v>1</v>
      </c>
      <c r="O719" s="748">
        <v>0.5</v>
      </c>
      <c r="P719" s="666"/>
      <c r="Q719" s="681">
        <v>0</v>
      </c>
      <c r="R719" s="665"/>
      <c r="S719" s="681">
        <v>0</v>
      </c>
      <c r="T719" s="748"/>
      <c r="U719" s="704">
        <v>0</v>
      </c>
    </row>
    <row r="720" spans="1:21" ht="14.4" customHeight="1" x14ac:dyDescent="0.3">
      <c r="A720" s="664">
        <v>50</v>
      </c>
      <c r="B720" s="665" t="s">
        <v>549</v>
      </c>
      <c r="C720" s="665" t="s">
        <v>3182</v>
      </c>
      <c r="D720" s="746" t="s">
        <v>4862</v>
      </c>
      <c r="E720" s="747" t="s">
        <v>3202</v>
      </c>
      <c r="F720" s="665" t="s">
        <v>3179</v>
      </c>
      <c r="G720" s="665" t="s">
        <v>3356</v>
      </c>
      <c r="H720" s="665" t="s">
        <v>550</v>
      </c>
      <c r="I720" s="665" t="s">
        <v>1070</v>
      </c>
      <c r="J720" s="665" t="s">
        <v>1071</v>
      </c>
      <c r="K720" s="665" t="s">
        <v>3342</v>
      </c>
      <c r="L720" s="666">
        <v>32.76</v>
      </c>
      <c r="M720" s="666">
        <v>131.04</v>
      </c>
      <c r="N720" s="665">
        <v>4</v>
      </c>
      <c r="O720" s="748">
        <v>1.5</v>
      </c>
      <c r="P720" s="666"/>
      <c r="Q720" s="681">
        <v>0</v>
      </c>
      <c r="R720" s="665"/>
      <c r="S720" s="681">
        <v>0</v>
      </c>
      <c r="T720" s="748"/>
      <c r="U720" s="704">
        <v>0</v>
      </c>
    </row>
    <row r="721" spans="1:21" ht="14.4" customHeight="1" x14ac:dyDescent="0.3">
      <c r="A721" s="664">
        <v>50</v>
      </c>
      <c r="B721" s="665" t="s">
        <v>549</v>
      </c>
      <c r="C721" s="665" t="s">
        <v>3182</v>
      </c>
      <c r="D721" s="746" t="s">
        <v>4862</v>
      </c>
      <c r="E721" s="747" t="s">
        <v>3202</v>
      </c>
      <c r="F721" s="665" t="s">
        <v>3179</v>
      </c>
      <c r="G721" s="665" t="s">
        <v>3308</v>
      </c>
      <c r="H721" s="665" t="s">
        <v>1650</v>
      </c>
      <c r="I721" s="665" t="s">
        <v>3558</v>
      </c>
      <c r="J721" s="665" t="s">
        <v>2897</v>
      </c>
      <c r="K721" s="665" t="s">
        <v>3559</v>
      </c>
      <c r="L721" s="666">
        <v>28.81</v>
      </c>
      <c r="M721" s="666">
        <v>57.62</v>
      </c>
      <c r="N721" s="665">
        <v>2</v>
      </c>
      <c r="O721" s="748">
        <v>0.5</v>
      </c>
      <c r="P721" s="666"/>
      <c r="Q721" s="681">
        <v>0</v>
      </c>
      <c r="R721" s="665"/>
      <c r="S721" s="681">
        <v>0</v>
      </c>
      <c r="T721" s="748"/>
      <c r="U721" s="704">
        <v>0</v>
      </c>
    </row>
    <row r="722" spans="1:21" ht="14.4" customHeight="1" x14ac:dyDescent="0.3">
      <c r="A722" s="664">
        <v>50</v>
      </c>
      <c r="B722" s="665" t="s">
        <v>549</v>
      </c>
      <c r="C722" s="665" t="s">
        <v>3182</v>
      </c>
      <c r="D722" s="746" t="s">
        <v>4862</v>
      </c>
      <c r="E722" s="747" t="s">
        <v>3202</v>
      </c>
      <c r="F722" s="665" t="s">
        <v>3179</v>
      </c>
      <c r="G722" s="665" t="s">
        <v>3308</v>
      </c>
      <c r="H722" s="665" t="s">
        <v>1650</v>
      </c>
      <c r="I722" s="665" t="s">
        <v>3869</v>
      </c>
      <c r="J722" s="665" t="s">
        <v>2897</v>
      </c>
      <c r="K722" s="665" t="s">
        <v>3870</v>
      </c>
      <c r="L722" s="666">
        <v>100.18</v>
      </c>
      <c r="M722" s="666">
        <v>100.18</v>
      </c>
      <c r="N722" s="665">
        <v>1</v>
      </c>
      <c r="O722" s="748">
        <v>0.5</v>
      </c>
      <c r="P722" s="666"/>
      <c r="Q722" s="681">
        <v>0</v>
      </c>
      <c r="R722" s="665"/>
      <c r="S722" s="681">
        <v>0</v>
      </c>
      <c r="T722" s="748"/>
      <c r="U722" s="704">
        <v>0</v>
      </c>
    </row>
    <row r="723" spans="1:21" ht="14.4" customHeight="1" x14ac:dyDescent="0.3">
      <c r="A723" s="664">
        <v>50</v>
      </c>
      <c r="B723" s="665" t="s">
        <v>549</v>
      </c>
      <c r="C723" s="665" t="s">
        <v>3182</v>
      </c>
      <c r="D723" s="746" t="s">
        <v>4862</v>
      </c>
      <c r="E723" s="747" t="s">
        <v>3202</v>
      </c>
      <c r="F723" s="665" t="s">
        <v>3179</v>
      </c>
      <c r="G723" s="665" t="s">
        <v>3242</v>
      </c>
      <c r="H723" s="665" t="s">
        <v>1650</v>
      </c>
      <c r="I723" s="665" t="s">
        <v>3243</v>
      </c>
      <c r="J723" s="665" t="s">
        <v>1767</v>
      </c>
      <c r="K723" s="665" t="s">
        <v>2954</v>
      </c>
      <c r="L723" s="666">
        <v>48.27</v>
      </c>
      <c r="M723" s="666">
        <v>96.54</v>
      </c>
      <c r="N723" s="665">
        <v>2</v>
      </c>
      <c r="O723" s="748">
        <v>1</v>
      </c>
      <c r="P723" s="666"/>
      <c r="Q723" s="681">
        <v>0</v>
      </c>
      <c r="R723" s="665"/>
      <c r="S723" s="681">
        <v>0</v>
      </c>
      <c r="T723" s="748"/>
      <c r="U723" s="704">
        <v>0</v>
      </c>
    </row>
    <row r="724" spans="1:21" ht="14.4" customHeight="1" x14ac:dyDescent="0.3">
      <c r="A724" s="664">
        <v>50</v>
      </c>
      <c r="B724" s="665" t="s">
        <v>549</v>
      </c>
      <c r="C724" s="665" t="s">
        <v>3182</v>
      </c>
      <c r="D724" s="746" t="s">
        <v>4862</v>
      </c>
      <c r="E724" s="747" t="s">
        <v>3202</v>
      </c>
      <c r="F724" s="665" t="s">
        <v>3179</v>
      </c>
      <c r="G724" s="665" t="s">
        <v>3242</v>
      </c>
      <c r="H724" s="665" t="s">
        <v>1650</v>
      </c>
      <c r="I724" s="665" t="s">
        <v>3563</v>
      </c>
      <c r="J724" s="665" t="s">
        <v>1855</v>
      </c>
      <c r="K724" s="665" t="s">
        <v>2955</v>
      </c>
      <c r="L724" s="666">
        <v>96.53</v>
      </c>
      <c r="M724" s="666">
        <v>193.06</v>
      </c>
      <c r="N724" s="665">
        <v>2</v>
      </c>
      <c r="O724" s="748">
        <v>0.5</v>
      </c>
      <c r="P724" s="666"/>
      <c r="Q724" s="681">
        <v>0</v>
      </c>
      <c r="R724" s="665"/>
      <c r="S724" s="681">
        <v>0</v>
      </c>
      <c r="T724" s="748"/>
      <c r="U724" s="704">
        <v>0</v>
      </c>
    </row>
    <row r="725" spans="1:21" ht="14.4" customHeight="1" x14ac:dyDescent="0.3">
      <c r="A725" s="664">
        <v>50</v>
      </c>
      <c r="B725" s="665" t="s">
        <v>549</v>
      </c>
      <c r="C725" s="665" t="s">
        <v>3182</v>
      </c>
      <c r="D725" s="746" t="s">
        <v>4862</v>
      </c>
      <c r="E725" s="747" t="s">
        <v>3202</v>
      </c>
      <c r="F725" s="665" t="s">
        <v>3179</v>
      </c>
      <c r="G725" s="665" t="s">
        <v>3246</v>
      </c>
      <c r="H725" s="665" t="s">
        <v>1650</v>
      </c>
      <c r="I725" s="665" t="s">
        <v>1770</v>
      </c>
      <c r="J725" s="665" t="s">
        <v>2974</v>
      </c>
      <c r="K725" s="665" t="s">
        <v>2975</v>
      </c>
      <c r="L725" s="666">
        <v>87.41</v>
      </c>
      <c r="M725" s="666">
        <v>87.41</v>
      </c>
      <c r="N725" s="665">
        <v>1</v>
      </c>
      <c r="O725" s="748">
        <v>0.5</v>
      </c>
      <c r="P725" s="666">
        <v>87.41</v>
      </c>
      <c r="Q725" s="681">
        <v>1</v>
      </c>
      <c r="R725" s="665">
        <v>1</v>
      </c>
      <c r="S725" s="681">
        <v>1</v>
      </c>
      <c r="T725" s="748">
        <v>0.5</v>
      </c>
      <c r="U725" s="704">
        <v>1</v>
      </c>
    </row>
    <row r="726" spans="1:21" ht="14.4" customHeight="1" x14ac:dyDescent="0.3">
      <c r="A726" s="664">
        <v>50</v>
      </c>
      <c r="B726" s="665" t="s">
        <v>549</v>
      </c>
      <c r="C726" s="665" t="s">
        <v>3182</v>
      </c>
      <c r="D726" s="746" t="s">
        <v>4862</v>
      </c>
      <c r="E726" s="747" t="s">
        <v>3202</v>
      </c>
      <c r="F726" s="665" t="s">
        <v>3179</v>
      </c>
      <c r="G726" s="665" t="s">
        <v>3878</v>
      </c>
      <c r="H726" s="665" t="s">
        <v>550</v>
      </c>
      <c r="I726" s="665" t="s">
        <v>4058</v>
      </c>
      <c r="J726" s="665" t="s">
        <v>3879</v>
      </c>
      <c r="K726" s="665" t="s">
        <v>4059</v>
      </c>
      <c r="L726" s="666">
        <v>0</v>
      </c>
      <c r="M726" s="666">
        <v>0</v>
      </c>
      <c r="N726" s="665">
        <v>1</v>
      </c>
      <c r="O726" s="748">
        <v>0.5</v>
      </c>
      <c r="P726" s="666"/>
      <c r="Q726" s="681"/>
      <c r="R726" s="665"/>
      <c r="S726" s="681">
        <v>0</v>
      </c>
      <c r="T726" s="748"/>
      <c r="U726" s="704">
        <v>0</v>
      </c>
    </row>
    <row r="727" spans="1:21" ht="14.4" customHeight="1" x14ac:dyDescent="0.3">
      <c r="A727" s="664">
        <v>50</v>
      </c>
      <c r="B727" s="665" t="s">
        <v>549</v>
      </c>
      <c r="C727" s="665" t="s">
        <v>3182</v>
      </c>
      <c r="D727" s="746" t="s">
        <v>4862</v>
      </c>
      <c r="E727" s="747" t="s">
        <v>3202</v>
      </c>
      <c r="F727" s="665" t="s">
        <v>3179</v>
      </c>
      <c r="G727" s="665" t="s">
        <v>3247</v>
      </c>
      <c r="H727" s="665" t="s">
        <v>1650</v>
      </c>
      <c r="I727" s="665" t="s">
        <v>1677</v>
      </c>
      <c r="J727" s="665" t="s">
        <v>2968</v>
      </c>
      <c r="K727" s="665" t="s">
        <v>2969</v>
      </c>
      <c r="L727" s="666">
        <v>96.53</v>
      </c>
      <c r="M727" s="666">
        <v>193.06</v>
      </c>
      <c r="N727" s="665">
        <v>2</v>
      </c>
      <c r="O727" s="748">
        <v>1</v>
      </c>
      <c r="P727" s="666"/>
      <c r="Q727" s="681">
        <v>0</v>
      </c>
      <c r="R727" s="665"/>
      <c r="S727" s="681">
        <v>0</v>
      </c>
      <c r="T727" s="748"/>
      <c r="U727" s="704">
        <v>0</v>
      </c>
    </row>
    <row r="728" spans="1:21" ht="14.4" customHeight="1" x14ac:dyDescent="0.3">
      <c r="A728" s="664">
        <v>50</v>
      </c>
      <c r="B728" s="665" t="s">
        <v>549</v>
      </c>
      <c r="C728" s="665" t="s">
        <v>3182</v>
      </c>
      <c r="D728" s="746" t="s">
        <v>4862</v>
      </c>
      <c r="E728" s="747" t="s">
        <v>3202</v>
      </c>
      <c r="F728" s="665" t="s">
        <v>3179</v>
      </c>
      <c r="G728" s="665" t="s">
        <v>3247</v>
      </c>
      <c r="H728" s="665" t="s">
        <v>1650</v>
      </c>
      <c r="I728" s="665" t="s">
        <v>3313</v>
      </c>
      <c r="J728" s="665" t="s">
        <v>2968</v>
      </c>
      <c r="K728" s="665" t="s">
        <v>3314</v>
      </c>
      <c r="L728" s="666">
        <v>0</v>
      </c>
      <c r="M728" s="666">
        <v>0</v>
      </c>
      <c r="N728" s="665">
        <v>2</v>
      </c>
      <c r="O728" s="748">
        <v>0.5</v>
      </c>
      <c r="P728" s="666"/>
      <c r="Q728" s="681"/>
      <c r="R728" s="665"/>
      <c r="S728" s="681">
        <v>0</v>
      </c>
      <c r="T728" s="748"/>
      <c r="U728" s="704">
        <v>0</v>
      </c>
    </row>
    <row r="729" spans="1:21" ht="14.4" customHeight="1" x14ac:dyDescent="0.3">
      <c r="A729" s="664">
        <v>50</v>
      </c>
      <c r="B729" s="665" t="s">
        <v>549</v>
      </c>
      <c r="C729" s="665" t="s">
        <v>3182</v>
      </c>
      <c r="D729" s="746" t="s">
        <v>4862</v>
      </c>
      <c r="E729" s="747" t="s">
        <v>3202</v>
      </c>
      <c r="F729" s="665" t="s">
        <v>3179</v>
      </c>
      <c r="G729" s="665" t="s">
        <v>3247</v>
      </c>
      <c r="H729" s="665" t="s">
        <v>1650</v>
      </c>
      <c r="I729" s="665" t="s">
        <v>3315</v>
      </c>
      <c r="J729" s="665" t="s">
        <v>2968</v>
      </c>
      <c r="K729" s="665" t="s">
        <v>3316</v>
      </c>
      <c r="L729" s="666">
        <v>0</v>
      </c>
      <c r="M729" s="666">
        <v>0</v>
      </c>
      <c r="N729" s="665">
        <v>3</v>
      </c>
      <c r="O729" s="748">
        <v>1</v>
      </c>
      <c r="P729" s="666"/>
      <c r="Q729" s="681"/>
      <c r="R729" s="665"/>
      <c r="S729" s="681">
        <v>0</v>
      </c>
      <c r="T729" s="748"/>
      <c r="U729" s="704">
        <v>0</v>
      </c>
    </row>
    <row r="730" spans="1:21" ht="14.4" customHeight="1" x14ac:dyDescent="0.3">
      <c r="A730" s="664">
        <v>50</v>
      </c>
      <c r="B730" s="665" t="s">
        <v>549</v>
      </c>
      <c r="C730" s="665" t="s">
        <v>3182</v>
      </c>
      <c r="D730" s="746" t="s">
        <v>4862</v>
      </c>
      <c r="E730" s="747" t="s">
        <v>3202</v>
      </c>
      <c r="F730" s="665" t="s">
        <v>3179</v>
      </c>
      <c r="G730" s="665" t="s">
        <v>3247</v>
      </c>
      <c r="H730" s="665" t="s">
        <v>1650</v>
      </c>
      <c r="I730" s="665" t="s">
        <v>1716</v>
      </c>
      <c r="J730" s="665" t="s">
        <v>2968</v>
      </c>
      <c r="K730" s="665" t="s">
        <v>2972</v>
      </c>
      <c r="L730" s="666">
        <v>48.27</v>
      </c>
      <c r="M730" s="666">
        <v>48.27</v>
      </c>
      <c r="N730" s="665">
        <v>1</v>
      </c>
      <c r="O730" s="748">
        <v>0.5</v>
      </c>
      <c r="P730" s="666"/>
      <c r="Q730" s="681">
        <v>0</v>
      </c>
      <c r="R730" s="665"/>
      <c r="S730" s="681">
        <v>0</v>
      </c>
      <c r="T730" s="748"/>
      <c r="U730" s="704">
        <v>0</v>
      </c>
    </row>
    <row r="731" spans="1:21" ht="14.4" customHeight="1" x14ac:dyDescent="0.3">
      <c r="A731" s="664">
        <v>50</v>
      </c>
      <c r="B731" s="665" t="s">
        <v>549</v>
      </c>
      <c r="C731" s="665" t="s">
        <v>3182</v>
      </c>
      <c r="D731" s="746" t="s">
        <v>4862</v>
      </c>
      <c r="E731" s="747" t="s">
        <v>3202</v>
      </c>
      <c r="F731" s="665" t="s">
        <v>3179</v>
      </c>
      <c r="G731" s="665" t="s">
        <v>3572</v>
      </c>
      <c r="H731" s="665" t="s">
        <v>1650</v>
      </c>
      <c r="I731" s="665" t="s">
        <v>4060</v>
      </c>
      <c r="J731" s="665" t="s">
        <v>2997</v>
      </c>
      <c r="K731" s="665" t="s">
        <v>2955</v>
      </c>
      <c r="L731" s="666">
        <v>117.73</v>
      </c>
      <c r="M731" s="666">
        <v>235.46</v>
      </c>
      <c r="N731" s="665">
        <v>2</v>
      </c>
      <c r="O731" s="748">
        <v>0.5</v>
      </c>
      <c r="P731" s="666"/>
      <c r="Q731" s="681">
        <v>0</v>
      </c>
      <c r="R731" s="665"/>
      <c r="S731" s="681">
        <v>0</v>
      </c>
      <c r="T731" s="748"/>
      <c r="U731" s="704">
        <v>0</v>
      </c>
    </row>
    <row r="732" spans="1:21" ht="14.4" customHeight="1" x14ac:dyDescent="0.3">
      <c r="A732" s="664">
        <v>50</v>
      </c>
      <c r="B732" s="665" t="s">
        <v>549</v>
      </c>
      <c r="C732" s="665" t="s">
        <v>3182</v>
      </c>
      <c r="D732" s="746" t="s">
        <v>4862</v>
      </c>
      <c r="E732" s="747" t="s">
        <v>3202</v>
      </c>
      <c r="F732" s="665" t="s">
        <v>3179</v>
      </c>
      <c r="G732" s="665" t="s">
        <v>3572</v>
      </c>
      <c r="H732" s="665" t="s">
        <v>1650</v>
      </c>
      <c r="I732" s="665" t="s">
        <v>1780</v>
      </c>
      <c r="J732" s="665" t="s">
        <v>2997</v>
      </c>
      <c r="K732" s="665" t="s">
        <v>2992</v>
      </c>
      <c r="L732" s="666">
        <v>181.13</v>
      </c>
      <c r="M732" s="666">
        <v>543.39</v>
      </c>
      <c r="N732" s="665">
        <v>3</v>
      </c>
      <c r="O732" s="748">
        <v>1.5</v>
      </c>
      <c r="P732" s="666"/>
      <c r="Q732" s="681">
        <v>0</v>
      </c>
      <c r="R732" s="665"/>
      <c r="S732" s="681">
        <v>0</v>
      </c>
      <c r="T732" s="748"/>
      <c r="U732" s="704">
        <v>0</v>
      </c>
    </row>
    <row r="733" spans="1:21" ht="14.4" customHeight="1" x14ac:dyDescent="0.3">
      <c r="A733" s="664">
        <v>50</v>
      </c>
      <c r="B733" s="665" t="s">
        <v>549</v>
      </c>
      <c r="C733" s="665" t="s">
        <v>3182</v>
      </c>
      <c r="D733" s="746" t="s">
        <v>4862</v>
      </c>
      <c r="E733" s="747" t="s">
        <v>3202</v>
      </c>
      <c r="F733" s="665" t="s">
        <v>3179</v>
      </c>
      <c r="G733" s="665" t="s">
        <v>3572</v>
      </c>
      <c r="H733" s="665" t="s">
        <v>1650</v>
      </c>
      <c r="I733" s="665" t="s">
        <v>3573</v>
      </c>
      <c r="J733" s="665" t="s">
        <v>2997</v>
      </c>
      <c r="K733" s="665" t="s">
        <v>2994</v>
      </c>
      <c r="L733" s="666">
        <v>278.64</v>
      </c>
      <c r="M733" s="666">
        <v>278.64</v>
      </c>
      <c r="N733" s="665">
        <v>1</v>
      </c>
      <c r="O733" s="748">
        <v>0.5</v>
      </c>
      <c r="P733" s="666"/>
      <c r="Q733" s="681">
        <v>0</v>
      </c>
      <c r="R733" s="665"/>
      <c r="S733" s="681">
        <v>0</v>
      </c>
      <c r="T733" s="748"/>
      <c r="U733" s="704">
        <v>0</v>
      </c>
    </row>
    <row r="734" spans="1:21" ht="14.4" customHeight="1" x14ac:dyDescent="0.3">
      <c r="A734" s="664">
        <v>50</v>
      </c>
      <c r="B734" s="665" t="s">
        <v>549</v>
      </c>
      <c r="C734" s="665" t="s">
        <v>3182</v>
      </c>
      <c r="D734" s="746" t="s">
        <v>4862</v>
      </c>
      <c r="E734" s="747" t="s">
        <v>3202</v>
      </c>
      <c r="F734" s="665" t="s">
        <v>3179</v>
      </c>
      <c r="G734" s="665" t="s">
        <v>3250</v>
      </c>
      <c r="H734" s="665" t="s">
        <v>550</v>
      </c>
      <c r="I734" s="665" t="s">
        <v>720</v>
      </c>
      <c r="J734" s="665" t="s">
        <v>721</v>
      </c>
      <c r="K734" s="665" t="s">
        <v>3251</v>
      </c>
      <c r="L734" s="666">
        <v>42.08</v>
      </c>
      <c r="M734" s="666">
        <v>84.16</v>
      </c>
      <c r="N734" s="665">
        <v>2</v>
      </c>
      <c r="O734" s="748">
        <v>0.5</v>
      </c>
      <c r="P734" s="666"/>
      <c r="Q734" s="681">
        <v>0</v>
      </c>
      <c r="R734" s="665"/>
      <c r="S734" s="681">
        <v>0</v>
      </c>
      <c r="T734" s="748"/>
      <c r="U734" s="704">
        <v>0</v>
      </c>
    </row>
    <row r="735" spans="1:21" ht="14.4" customHeight="1" x14ac:dyDescent="0.3">
      <c r="A735" s="664">
        <v>50</v>
      </c>
      <c r="B735" s="665" t="s">
        <v>549</v>
      </c>
      <c r="C735" s="665" t="s">
        <v>3182</v>
      </c>
      <c r="D735" s="746" t="s">
        <v>4862</v>
      </c>
      <c r="E735" s="747" t="s">
        <v>3202</v>
      </c>
      <c r="F735" s="665" t="s">
        <v>3179</v>
      </c>
      <c r="G735" s="665" t="s">
        <v>3252</v>
      </c>
      <c r="H735" s="665" t="s">
        <v>550</v>
      </c>
      <c r="I735" s="665" t="s">
        <v>2023</v>
      </c>
      <c r="J735" s="665" t="s">
        <v>2024</v>
      </c>
      <c r="K735" s="665" t="s">
        <v>3253</v>
      </c>
      <c r="L735" s="666">
        <v>42.54</v>
      </c>
      <c r="M735" s="666">
        <v>42.54</v>
      </c>
      <c r="N735" s="665">
        <v>1</v>
      </c>
      <c r="O735" s="748">
        <v>1</v>
      </c>
      <c r="P735" s="666">
        <v>42.54</v>
      </c>
      <c r="Q735" s="681">
        <v>1</v>
      </c>
      <c r="R735" s="665">
        <v>1</v>
      </c>
      <c r="S735" s="681">
        <v>1</v>
      </c>
      <c r="T735" s="748">
        <v>1</v>
      </c>
      <c r="U735" s="704">
        <v>1</v>
      </c>
    </row>
    <row r="736" spans="1:21" ht="14.4" customHeight="1" x14ac:dyDescent="0.3">
      <c r="A736" s="664">
        <v>50</v>
      </c>
      <c r="B736" s="665" t="s">
        <v>549</v>
      </c>
      <c r="C736" s="665" t="s">
        <v>3182</v>
      </c>
      <c r="D736" s="746" t="s">
        <v>4862</v>
      </c>
      <c r="E736" s="747" t="s">
        <v>3202</v>
      </c>
      <c r="F736" s="665" t="s">
        <v>3179</v>
      </c>
      <c r="G736" s="665" t="s">
        <v>3918</v>
      </c>
      <c r="H736" s="665" t="s">
        <v>550</v>
      </c>
      <c r="I736" s="665" t="s">
        <v>3919</v>
      </c>
      <c r="J736" s="665" t="s">
        <v>3920</v>
      </c>
      <c r="K736" s="665" t="s">
        <v>3921</v>
      </c>
      <c r="L736" s="666">
        <v>0</v>
      </c>
      <c r="M736" s="666">
        <v>0</v>
      </c>
      <c r="N736" s="665">
        <v>1</v>
      </c>
      <c r="O736" s="748">
        <v>1</v>
      </c>
      <c r="P736" s="666"/>
      <c r="Q736" s="681"/>
      <c r="R736" s="665"/>
      <c r="S736" s="681">
        <v>0</v>
      </c>
      <c r="T736" s="748"/>
      <c r="U736" s="704">
        <v>0</v>
      </c>
    </row>
    <row r="737" spans="1:21" ht="14.4" customHeight="1" x14ac:dyDescent="0.3">
      <c r="A737" s="664">
        <v>50</v>
      </c>
      <c r="B737" s="665" t="s">
        <v>549</v>
      </c>
      <c r="C737" s="665" t="s">
        <v>3182</v>
      </c>
      <c r="D737" s="746" t="s">
        <v>4862</v>
      </c>
      <c r="E737" s="747" t="s">
        <v>3202</v>
      </c>
      <c r="F737" s="665" t="s">
        <v>3179</v>
      </c>
      <c r="G737" s="665" t="s">
        <v>3922</v>
      </c>
      <c r="H737" s="665" t="s">
        <v>550</v>
      </c>
      <c r="I737" s="665" t="s">
        <v>4061</v>
      </c>
      <c r="J737" s="665" t="s">
        <v>3924</v>
      </c>
      <c r="K737" s="665" t="s">
        <v>4062</v>
      </c>
      <c r="L737" s="666">
        <v>0</v>
      </c>
      <c r="M737" s="666">
        <v>0</v>
      </c>
      <c r="N737" s="665">
        <v>1</v>
      </c>
      <c r="O737" s="748">
        <v>0.5</v>
      </c>
      <c r="P737" s="666"/>
      <c r="Q737" s="681"/>
      <c r="R737" s="665"/>
      <c r="S737" s="681">
        <v>0</v>
      </c>
      <c r="T737" s="748"/>
      <c r="U737" s="704">
        <v>0</v>
      </c>
    </row>
    <row r="738" spans="1:21" ht="14.4" customHeight="1" x14ac:dyDescent="0.3">
      <c r="A738" s="664">
        <v>50</v>
      </c>
      <c r="B738" s="665" t="s">
        <v>549</v>
      </c>
      <c r="C738" s="665" t="s">
        <v>3182</v>
      </c>
      <c r="D738" s="746" t="s">
        <v>4862</v>
      </c>
      <c r="E738" s="747" t="s">
        <v>3202</v>
      </c>
      <c r="F738" s="665" t="s">
        <v>3179</v>
      </c>
      <c r="G738" s="665" t="s">
        <v>3929</v>
      </c>
      <c r="H738" s="665" t="s">
        <v>550</v>
      </c>
      <c r="I738" s="665" t="s">
        <v>1049</v>
      </c>
      <c r="J738" s="665" t="s">
        <v>3931</v>
      </c>
      <c r="K738" s="665" t="s">
        <v>4063</v>
      </c>
      <c r="L738" s="666">
        <v>124.3</v>
      </c>
      <c r="M738" s="666">
        <v>124.3</v>
      </c>
      <c r="N738" s="665">
        <v>1</v>
      </c>
      <c r="O738" s="748">
        <v>0.5</v>
      </c>
      <c r="P738" s="666">
        <v>124.3</v>
      </c>
      <c r="Q738" s="681">
        <v>1</v>
      </c>
      <c r="R738" s="665">
        <v>1</v>
      </c>
      <c r="S738" s="681">
        <v>1</v>
      </c>
      <c r="T738" s="748">
        <v>0.5</v>
      </c>
      <c r="U738" s="704">
        <v>1</v>
      </c>
    </row>
    <row r="739" spans="1:21" ht="14.4" customHeight="1" x14ac:dyDescent="0.3">
      <c r="A739" s="664">
        <v>50</v>
      </c>
      <c r="B739" s="665" t="s">
        <v>549</v>
      </c>
      <c r="C739" s="665" t="s">
        <v>3182</v>
      </c>
      <c r="D739" s="746" t="s">
        <v>4862</v>
      </c>
      <c r="E739" s="747" t="s">
        <v>3202</v>
      </c>
      <c r="F739" s="665" t="s">
        <v>3179</v>
      </c>
      <c r="G739" s="665" t="s">
        <v>3256</v>
      </c>
      <c r="H739" s="665" t="s">
        <v>1650</v>
      </c>
      <c r="I739" s="665" t="s">
        <v>3637</v>
      </c>
      <c r="J739" s="665" t="s">
        <v>2920</v>
      </c>
      <c r="K739" s="665" t="s">
        <v>3638</v>
      </c>
      <c r="L739" s="666">
        <v>0</v>
      </c>
      <c r="M739" s="666">
        <v>0</v>
      </c>
      <c r="N739" s="665">
        <v>1</v>
      </c>
      <c r="O739" s="748">
        <v>0.5</v>
      </c>
      <c r="P739" s="666"/>
      <c r="Q739" s="681"/>
      <c r="R739" s="665"/>
      <c r="S739" s="681">
        <v>0</v>
      </c>
      <c r="T739" s="748"/>
      <c r="U739" s="704">
        <v>0</v>
      </c>
    </row>
    <row r="740" spans="1:21" ht="14.4" customHeight="1" x14ac:dyDescent="0.3">
      <c r="A740" s="664">
        <v>50</v>
      </c>
      <c r="B740" s="665" t="s">
        <v>549</v>
      </c>
      <c r="C740" s="665" t="s">
        <v>3182</v>
      </c>
      <c r="D740" s="746" t="s">
        <v>4862</v>
      </c>
      <c r="E740" s="747" t="s">
        <v>3202</v>
      </c>
      <c r="F740" s="665" t="s">
        <v>3179</v>
      </c>
      <c r="G740" s="665" t="s">
        <v>3256</v>
      </c>
      <c r="H740" s="665" t="s">
        <v>1650</v>
      </c>
      <c r="I740" s="665" t="s">
        <v>1827</v>
      </c>
      <c r="J740" s="665" t="s">
        <v>2922</v>
      </c>
      <c r="K740" s="665" t="s">
        <v>2923</v>
      </c>
      <c r="L740" s="666">
        <v>120.61</v>
      </c>
      <c r="M740" s="666">
        <v>241.22</v>
      </c>
      <c r="N740" s="665">
        <v>2</v>
      </c>
      <c r="O740" s="748">
        <v>1.5</v>
      </c>
      <c r="P740" s="666"/>
      <c r="Q740" s="681">
        <v>0</v>
      </c>
      <c r="R740" s="665"/>
      <c r="S740" s="681">
        <v>0</v>
      </c>
      <c r="T740" s="748"/>
      <c r="U740" s="704">
        <v>0</v>
      </c>
    </row>
    <row r="741" spans="1:21" ht="14.4" customHeight="1" x14ac:dyDescent="0.3">
      <c r="A741" s="664">
        <v>50</v>
      </c>
      <c r="B741" s="665" t="s">
        <v>549</v>
      </c>
      <c r="C741" s="665" t="s">
        <v>3182</v>
      </c>
      <c r="D741" s="746" t="s">
        <v>4862</v>
      </c>
      <c r="E741" s="747" t="s">
        <v>3202</v>
      </c>
      <c r="F741" s="665" t="s">
        <v>3179</v>
      </c>
      <c r="G741" s="665" t="s">
        <v>3256</v>
      </c>
      <c r="H741" s="665" t="s">
        <v>1650</v>
      </c>
      <c r="I741" s="665" t="s">
        <v>1762</v>
      </c>
      <c r="J741" s="665" t="s">
        <v>2922</v>
      </c>
      <c r="K741" s="665" t="s">
        <v>2924</v>
      </c>
      <c r="L741" s="666">
        <v>184.74</v>
      </c>
      <c r="M741" s="666">
        <v>738.96</v>
      </c>
      <c r="N741" s="665">
        <v>4</v>
      </c>
      <c r="O741" s="748">
        <v>2.5</v>
      </c>
      <c r="P741" s="666"/>
      <c r="Q741" s="681">
        <v>0</v>
      </c>
      <c r="R741" s="665"/>
      <c r="S741" s="681">
        <v>0</v>
      </c>
      <c r="T741" s="748"/>
      <c r="U741" s="704">
        <v>0</v>
      </c>
    </row>
    <row r="742" spans="1:21" ht="14.4" customHeight="1" x14ac:dyDescent="0.3">
      <c r="A742" s="664">
        <v>50</v>
      </c>
      <c r="B742" s="665" t="s">
        <v>549</v>
      </c>
      <c r="C742" s="665" t="s">
        <v>3182</v>
      </c>
      <c r="D742" s="746" t="s">
        <v>4862</v>
      </c>
      <c r="E742" s="747" t="s">
        <v>3202</v>
      </c>
      <c r="F742" s="665" t="s">
        <v>3179</v>
      </c>
      <c r="G742" s="665" t="s">
        <v>3643</v>
      </c>
      <c r="H742" s="665" t="s">
        <v>550</v>
      </c>
      <c r="I742" s="665" t="s">
        <v>1447</v>
      </c>
      <c r="J742" s="665" t="s">
        <v>1448</v>
      </c>
      <c r="K742" s="665" t="s">
        <v>3981</v>
      </c>
      <c r="L742" s="666">
        <v>138.86000000000001</v>
      </c>
      <c r="M742" s="666">
        <v>138.86000000000001</v>
      </c>
      <c r="N742" s="665">
        <v>1</v>
      </c>
      <c r="O742" s="748">
        <v>0.5</v>
      </c>
      <c r="P742" s="666">
        <v>138.86000000000001</v>
      </c>
      <c r="Q742" s="681">
        <v>1</v>
      </c>
      <c r="R742" s="665">
        <v>1</v>
      </c>
      <c r="S742" s="681">
        <v>1</v>
      </c>
      <c r="T742" s="748">
        <v>0.5</v>
      </c>
      <c r="U742" s="704">
        <v>1</v>
      </c>
    </row>
    <row r="743" spans="1:21" ht="14.4" customHeight="1" x14ac:dyDescent="0.3">
      <c r="A743" s="664">
        <v>50</v>
      </c>
      <c r="B743" s="665" t="s">
        <v>549</v>
      </c>
      <c r="C743" s="665" t="s">
        <v>3182</v>
      </c>
      <c r="D743" s="746" t="s">
        <v>4862</v>
      </c>
      <c r="E743" s="747" t="s">
        <v>3202</v>
      </c>
      <c r="F743" s="665" t="s">
        <v>3179</v>
      </c>
      <c r="G743" s="665" t="s">
        <v>3338</v>
      </c>
      <c r="H743" s="665" t="s">
        <v>550</v>
      </c>
      <c r="I743" s="665" t="s">
        <v>3654</v>
      </c>
      <c r="J743" s="665" t="s">
        <v>3339</v>
      </c>
      <c r="K743" s="665" t="s">
        <v>3655</v>
      </c>
      <c r="L743" s="666">
        <v>140.38</v>
      </c>
      <c r="M743" s="666">
        <v>280.76</v>
      </c>
      <c r="N743" s="665">
        <v>2</v>
      </c>
      <c r="O743" s="748">
        <v>1</v>
      </c>
      <c r="P743" s="666"/>
      <c r="Q743" s="681">
        <v>0</v>
      </c>
      <c r="R743" s="665"/>
      <c r="S743" s="681">
        <v>0</v>
      </c>
      <c r="T743" s="748"/>
      <c r="U743" s="704">
        <v>0</v>
      </c>
    </row>
    <row r="744" spans="1:21" ht="14.4" customHeight="1" x14ac:dyDescent="0.3">
      <c r="A744" s="664">
        <v>50</v>
      </c>
      <c r="B744" s="665" t="s">
        <v>549</v>
      </c>
      <c r="C744" s="665" t="s">
        <v>3182</v>
      </c>
      <c r="D744" s="746" t="s">
        <v>4862</v>
      </c>
      <c r="E744" s="747" t="s">
        <v>3202</v>
      </c>
      <c r="F744" s="665" t="s">
        <v>3179</v>
      </c>
      <c r="G744" s="665" t="s">
        <v>3338</v>
      </c>
      <c r="H744" s="665" t="s">
        <v>550</v>
      </c>
      <c r="I744" s="665" t="s">
        <v>1533</v>
      </c>
      <c r="J744" s="665" t="s">
        <v>3339</v>
      </c>
      <c r="K744" s="665" t="s">
        <v>3340</v>
      </c>
      <c r="L744" s="666">
        <v>280.77</v>
      </c>
      <c r="M744" s="666">
        <v>280.77</v>
      </c>
      <c r="N744" s="665">
        <v>1</v>
      </c>
      <c r="O744" s="748">
        <v>0.5</v>
      </c>
      <c r="P744" s="666"/>
      <c r="Q744" s="681">
        <v>0</v>
      </c>
      <c r="R744" s="665"/>
      <c r="S744" s="681">
        <v>0</v>
      </c>
      <c r="T744" s="748"/>
      <c r="U744" s="704">
        <v>0</v>
      </c>
    </row>
    <row r="745" spans="1:21" ht="14.4" customHeight="1" x14ac:dyDescent="0.3">
      <c r="A745" s="664">
        <v>50</v>
      </c>
      <c r="B745" s="665" t="s">
        <v>549</v>
      </c>
      <c r="C745" s="665" t="s">
        <v>3182</v>
      </c>
      <c r="D745" s="746" t="s">
        <v>4862</v>
      </c>
      <c r="E745" s="747" t="s">
        <v>3202</v>
      </c>
      <c r="F745" s="665" t="s">
        <v>3179</v>
      </c>
      <c r="G745" s="665" t="s">
        <v>3338</v>
      </c>
      <c r="H745" s="665" t="s">
        <v>550</v>
      </c>
      <c r="I745" s="665" t="s">
        <v>4064</v>
      </c>
      <c r="J745" s="665" t="s">
        <v>3339</v>
      </c>
      <c r="K745" s="665" t="s">
        <v>4065</v>
      </c>
      <c r="L745" s="666">
        <v>193.35</v>
      </c>
      <c r="M745" s="666">
        <v>193.35</v>
      </c>
      <c r="N745" s="665">
        <v>1</v>
      </c>
      <c r="O745" s="748">
        <v>1</v>
      </c>
      <c r="P745" s="666"/>
      <c r="Q745" s="681">
        <v>0</v>
      </c>
      <c r="R745" s="665"/>
      <c r="S745" s="681">
        <v>0</v>
      </c>
      <c r="T745" s="748"/>
      <c r="U745" s="704">
        <v>0</v>
      </c>
    </row>
    <row r="746" spans="1:21" ht="14.4" customHeight="1" x14ac:dyDescent="0.3">
      <c r="A746" s="664">
        <v>50</v>
      </c>
      <c r="B746" s="665" t="s">
        <v>549</v>
      </c>
      <c r="C746" s="665" t="s">
        <v>3182</v>
      </c>
      <c r="D746" s="746" t="s">
        <v>4862</v>
      </c>
      <c r="E746" s="747" t="s">
        <v>3203</v>
      </c>
      <c r="F746" s="665" t="s">
        <v>3179</v>
      </c>
      <c r="G746" s="665" t="s">
        <v>3204</v>
      </c>
      <c r="H746" s="665" t="s">
        <v>1650</v>
      </c>
      <c r="I746" s="665" t="s">
        <v>1662</v>
      </c>
      <c r="J746" s="665" t="s">
        <v>1663</v>
      </c>
      <c r="K746" s="665" t="s">
        <v>2943</v>
      </c>
      <c r="L746" s="666">
        <v>72</v>
      </c>
      <c r="M746" s="666">
        <v>360</v>
      </c>
      <c r="N746" s="665">
        <v>5</v>
      </c>
      <c r="O746" s="748">
        <v>3</v>
      </c>
      <c r="P746" s="666"/>
      <c r="Q746" s="681">
        <v>0</v>
      </c>
      <c r="R746" s="665"/>
      <c r="S746" s="681">
        <v>0</v>
      </c>
      <c r="T746" s="748"/>
      <c r="U746" s="704">
        <v>0</v>
      </c>
    </row>
    <row r="747" spans="1:21" ht="14.4" customHeight="1" x14ac:dyDescent="0.3">
      <c r="A747" s="664">
        <v>50</v>
      </c>
      <c r="B747" s="665" t="s">
        <v>549</v>
      </c>
      <c r="C747" s="665" t="s">
        <v>3182</v>
      </c>
      <c r="D747" s="746" t="s">
        <v>4862</v>
      </c>
      <c r="E747" s="747" t="s">
        <v>3203</v>
      </c>
      <c r="F747" s="665" t="s">
        <v>3179</v>
      </c>
      <c r="G747" s="665" t="s">
        <v>3205</v>
      </c>
      <c r="H747" s="665" t="s">
        <v>550</v>
      </c>
      <c r="I747" s="665" t="s">
        <v>3388</v>
      </c>
      <c r="J747" s="665" t="s">
        <v>1933</v>
      </c>
      <c r="K747" s="665" t="s">
        <v>3389</v>
      </c>
      <c r="L747" s="666">
        <v>0</v>
      </c>
      <c r="M747" s="666">
        <v>0</v>
      </c>
      <c r="N747" s="665">
        <v>1</v>
      </c>
      <c r="O747" s="748">
        <v>1</v>
      </c>
      <c r="P747" s="666"/>
      <c r="Q747" s="681"/>
      <c r="R747" s="665"/>
      <c r="S747" s="681">
        <v>0</v>
      </c>
      <c r="T747" s="748"/>
      <c r="U747" s="704">
        <v>0</v>
      </c>
    </row>
    <row r="748" spans="1:21" ht="14.4" customHeight="1" x14ac:dyDescent="0.3">
      <c r="A748" s="664">
        <v>50</v>
      </c>
      <c r="B748" s="665" t="s">
        <v>549</v>
      </c>
      <c r="C748" s="665" t="s">
        <v>3182</v>
      </c>
      <c r="D748" s="746" t="s">
        <v>4862</v>
      </c>
      <c r="E748" s="747" t="s">
        <v>3203</v>
      </c>
      <c r="F748" s="665" t="s">
        <v>3179</v>
      </c>
      <c r="G748" s="665" t="s">
        <v>3206</v>
      </c>
      <c r="H748" s="665" t="s">
        <v>1650</v>
      </c>
      <c r="I748" s="665" t="s">
        <v>1834</v>
      </c>
      <c r="J748" s="665" t="s">
        <v>2989</v>
      </c>
      <c r="K748" s="665" t="s">
        <v>2990</v>
      </c>
      <c r="L748" s="666">
        <v>278.64</v>
      </c>
      <c r="M748" s="666">
        <v>1393.1999999999998</v>
      </c>
      <c r="N748" s="665">
        <v>5</v>
      </c>
      <c r="O748" s="748">
        <v>2.5</v>
      </c>
      <c r="P748" s="666">
        <v>835.92</v>
      </c>
      <c r="Q748" s="681">
        <v>0.60000000000000009</v>
      </c>
      <c r="R748" s="665">
        <v>3</v>
      </c>
      <c r="S748" s="681">
        <v>0.6</v>
      </c>
      <c r="T748" s="748">
        <v>1</v>
      </c>
      <c r="U748" s="704">
        <v>0.4</v>
      </c>
    </row>
    <row r="749" spans="1:21" ht="14.4" customHeight="1" x14ac:dyDescent="0.3">
      <c r="A749" s="664">
        <v>50</v>
      </c>
      <c r="B749" s="665" t="s">
        <v>549</v>
      </c>
      <c r="C749" s="665" t="s">
        <v>3182</v>
      </c>
      <c r="D749" s="746" t="s">
        <v>4862</v>
      </c>
      <c r="E749" s="747" t="s">
        <v>3203</v>
      </c>
      <c r="F749" s="665" t="s">
        <v>3179</v>
      </c>
      <c r="G749" s="665" t="s">
        <v>3206</v>
      </c>
      <c r="H749" s="665" t="s">
        <v>1650</v>
      </c>
      <c r="I749" s="665" t="s">
        <v>1754</v>
      </c>
      <c r="J749" s="665" t="s">
        <v>2989</v>
      </c>
      <c r="K749" s="665" t="s">
        <v>2992</v>
      </c>
      <c r="L749" s="666">
        <v>117.73</v>
      </c>
      <c r="M749" s="666">
        <v>117.73</v>
      </c>
      <c r="N749" s="665">
        <v>1</v>
      </c>
      <c r="O749" s="748">
        <v>0.5</v>
      </c>
      <c r="P749" s="666"/>
      <c r="Q749" s="681">
        <v>0</v>
      </c>
      <c r="R749" s="665"/>
      <c r="S749" s="681">
        <v>0</v>
      </c>
      <c r="T749" s="748"/>
      <c r="U749" s="704">
        <v>0</v>
      </c>
    </row>
    <row r="750" spans="1:21" ht="14.4" customHeight="1" x14ac:dyDescent="0.3">
      <c r="A750" s="664">
        <v>50</v>
      </c>
      <c r="B750" s="665" t="s">
        <v>549</v>
      </c>
      <c r="C750" s="665" t="s">
        <v>3182</v>
      </c>
      <c r="D750" s="746" t="s">
        <v>4862</v>
      </c>
      <c r="E750" s="747" t="s">
        <v>3203</v>
      </c>
      <c r="F750" s="665" t="s">
        <v>3179</v>
      </c>
      <c r="G750" s="665" t="s">
        <v>3206</v>
      </c>
      <c r="H750" s="665" t="s">
        <v>1650</v>
      </c>
      <c r="I750" s="665" t="s">
        <v>1823</v>
      </c>
      <c r="J750" s="665" t="s">
        <v>2989</v>
      </c>
      <c r="K750" s="665" t="s">
        <v>2995</v>
      </c>
      <c r="L750" s="666">
        <v>603.73</v>
      </c>
      <c r="M750" s="666">
        <v>603.73</v>
      </c>
      <c r="N750" s="665">
        <v>1</v>
      </c>
      <c r="O750" s="748">
        <v>1</v>
      </c>
      <c r="P750" s="666">
        <v>603.73</v>
      </c>
      <c r="Q750" s="681">
        <v>1</v>
      </c>
      <c r="R750" s="665">
        <v>1</v>
      </c>
      <c r="S750" s="681">
        <v>1</v>
      </c>
      <c r="T750" s="748">
        <v>1</v>
      </c>
      <c r="U750" s="704">
        <v>1</v>
      </c>
    </row>
    <row r="751" spans="1:21" ht="14.4" customHeight="1" x14ac:dyDescent="0.3">
      <c r="A751" s="664">
        <v>50</v>
      </c>
      <c r="B751" s="665" t="s">
        <v>549</v>
      </c>
      <c r="C751" s="665" t="s">
        <v>3182</v>
      </c>
      <c r="D751" s="746" t="s">
        <v>4862</v>
      </c>
      <c r="E751" s="747" t="s">
        <v>3203</v>
      </c>
      <c r="F751" s="665" t="s">
        <v>3179</v>
      </c>
      <c r="G751" s="665" t="s">
        <v>3207</v>
      </c>
      <c r="H751" s="665" t="s">
        <v>1650</v>
      </c>
      <c r="I751" s="665" t="s">
        <v>1928</v>
      </c>
      <c r="J751" s="665" t="s">
        <v>1699</v>
      </c>
      <c r="K751" s="665" t="s">
        <v>2953</v>
      </c>
      <c r="L751" s="666">
        <v>105.32</v>
      </c>
      <c r="M751" s="666">
        <v>315.95999999999998</v>
      </c>
      <c r="N751" s="665">
        <v>3</v>
      </c>
      <c r="O751" s="748">
        <v>1</v>
      </c>
      <c r="P751" s="666"/>
      <c r="Q751" s="681">
        <v>0</v>
      </c>
      <c r="R751" s="665"/>
      <c r="S751" s="681">
        <v>0</v>
      </c>
      <c r="T751" s="748"/>
      <c r="U751" s="704">
        <v>0</v>
      </c>
    </row>
    <row r="752" spans="1:21" ht="14.4" customHeight="1" x14ac:dyDescent="0.3">
      <c r="A752" s="664">
        <v>50</v>
      </c>
      <c r="B752" s="665" t="s">
        <v>549</v>
      </c>
      <c r="C752" s="665" t="s">
        <v>3182</v>
      </c>
      <c r="D752" s="746" t="s">
        <v>4862</v>
      </c>
      <c r="E752" s="747" t="s">
        <v>3203</v>
      </c>
      <c r="F752" s="665" t="s">
        <v>3179</v>
      </c>
      <c r="G752" s="665" t="s">
        <v>3207</v>
      </c>
      <c r="H752" s="665" t="s">
        <v>550</v>
      </c>
      <c r="I752" s="665" t="s">
        <v>3208</v>
      </c>
      <c r="J752" s="665" t="s">
        <v>3209</v>
      </c>
      <c r="K752" s="665" t="s">
        <v>3210</v>
      </c>
      <c r="L752" s="666">
        <v>16.38</v>
      </c>
      <c r="M752" s="666">
        <v>16.38</v>
      </c>
      <c r="N752" s="665">
        <v>1</v>
      </c>
      <c r="O752" s="748">
        <v>0.5</v>
      </c>
      <c r="P752" s="666"/>
      <c r="Q752" s="681">
        <v>0</v>
      </c>
      <c r="R752" s="665"/>
      <c r="S752" s="681">
        <v>0</v>
      </c>
      <c r="T752" s="748"/>
      <c r="U752" s="704">
        <v>0</v>
      </c>
    </row>
    <row r="753" spans="1:21" ht="14.4" customHeight="1" x14ac:dyDescent="0.3">
      <c r="A753" s="664">
        <v>50</v>
      </c>
      <c r="B753" s="665" t="s">
        <v>549</v>
      </c>
      <c r="C753" s="665" t="s">
        <v>3182</v>
      </c>
      <c r="D753" s="746" t="s">
        <v>4862</v>
      </c>
      <c r="E753" s="747" t="s">
        <v>3203</v>
      </c>
      <c r="F753" s="665" t="s">
        <v>3179</v>
      </c>
      <c r="G753" s="665" t="s">
        <v>3207</v>
      </c>
      <c r="H753" s="665" t="s">
        <v>1650</v>
      </c>
      <c r="I753" s="665" t="s">
        <v>1698</v>
      </c>
      <c r="J753" s="665" t="s">
        <v>1699</v>
      </c>
      <c r="K753" s="665" t="s">
        <v>2954</v>
      </c>
      <c r="L753" s="666">
        <v>35.11</v>
      </c>
      <c r="M753" s="666">
        <v>105.33</v>
      </c>
      <c r="N753" s="665">
        <v>3</v>
      </c>
      <c r="O753" s="748">
        <v>1.5</v>
      </c>
      <c r="P753" s="666"/>
      <c r="Q753" s="681">
        <v>0</v>
      </c>
      <c r="R753" s="665"/>
      <c r="S753" s="681">
        <v>0</v>
      </c>
      <c r="T753" s="748"/>
      <c r="U753" s="704">
        <v>0</v>
      </c>
    </row>
    <row r="754" spans="1:21" ht="14.4" customHeight="1" x14ac:dyDescent="0.3">
      <c r="A754" s="664">
        <v>50</v>
      </c>
      <c r="B754" s="665" t="s">
        <v>549</v>
      </c>
      <c r="C754" s="665" t="s">
        <v>3182</v>
      </c>
      <c r="D754" s="746" t="s">
        <v>4862</v>
      </c>
      <c r="E754" s="747" t="s">
        <v>3203</v>
      </c>
      <c r="F754" s="665" t="s">
        <v>3179</v>
      </c>
      <c r="G754" s="665" t="s">
        <v>3207</v>
      </c>
      <c r="H754" s="665" t="s">
        <v>550</v>
      </c>
      <c r="I754" s="665" t="s">
        <v>3345</v>
      </c>
      <c r="J754" s="665" t="s">
        <v>3346</v>
      </c>
      <c r="K754" s="665" t="s">
        <v>2954</v>
      </c>
      <c r="L754" s="666">
        <v>35.11</v>
      </c>
      <c r="M754" s="666">
        <v>35.11</v>
      </c>
      <c r="N754" s="665">
        <v>1</v>
      </c>
      <c r="O754" s="748">
        <v>0.5</v>
      </c>
      <c r="P754" s="666"/>
      <c r="Q754" s="681">
        <v>0</v>
      </c>
      <c r="R754" s="665"/>
      <c r="S754" s="681">
        <v>0</v>
      </c>
      <c r="T754" s="748"/>
      <c r="U754" s="704">
        <v>0</v>
      </c>
    </row>
    <row r="755" spans="1:21" ht="14.4" customHeight="1" x14ac:dyDescent="0.3">
      <c r="A755" s="664">
        <v>50</v>
      </c>
      <c r="B755" s="665" t="s">
        <v>549</v>
      </c>
      <c r="C755" s="665" t="s">
        <v>3182</v>
      </c>
      <c r="D755" s="746" t="s">
        <v>4862</v>
      </c>
      <c r="E755" s="747" t="s">
        <v>3203</v>
      </c>
      <c r="F755" s="665" t="s">
        <v>3179</v>
      </c>
      <c r="G755" s="665" t="s">
        <v>3425</v>
      </c>
      <c r="H755" s="665" t="s">
        <v>1650</v>
      </c>
      <c r="I755" s="665" t="s">
        <v>1862</v>
      </c>
      <c r="J755" s="665" t="s">
        <v>1863</v>
      </c>
      <c r="K755" s="665" t="s">
        <v>2992</v>
      </c>
      <c r="L755" s="666">
        <v>85.16</v>
      </c>
      <c r="M755" s="666">
        <v>85.16</v>
      </c>
      <c r="N755" s="665">
        <v>1</v>
      </c>
      <c r="O755" s="748">
        <v>0.5</v>
      </c>
      <c r="P755" s="666"/>
      <c r="Q755" s="681">
        <v>0</v>
      </c>
      <c r="R755" s="665"/>
      <c r="S755" s="681">
        <v>0</v>
      </c>
      <c r="T755" s="748"/>
      <c r="U755" s="704">
        <v>0</v>
      </c>
    </row>
    <row r="756" spans="1:21" ht="14.4" customHeight="1" x14ac:dyDescent="0.3">
      <c r="A756" s="664">
        <v>50</v>
      </c>
      <c r="B756" s="665" t="s">
        <v>549</v>
      </c>
      <c r="C756" s="665" t="s">
        <v>3182</v>
      </c>
      <c r="D756" s="746" t="s">
        <v>4862</v>
      </c>
      <c r="E756" s="747" t="s">
        <v>3203</v>
      </c>
      <c r="F756" s="665" t="s">
        <v>3179</v>
      </c>
      <c r="G756" s="665" t="s">
        <v>3426</v>
      </c>
      <c r="H756" s="665" t="s">
        <v>550</v>
      </c>
      <c r="I756" s="665" t="s">
        <v>878</v>
      </c>
      <c r="J756" s="665" t="s">
        <v>3427</v>
      </c>
      <c r="K756" s="665" t="s">
        <v>3428</v>
      </c>
      <c r="L756" s="666">
        <v>23.72</v>
      </c>
      <c r="M756" s="666">
        <v>71.16</v>
      </c>
      <c r="N756" s="665">
        <v>3</v>
      </c>
      <c r="O756" s="748">
        <v>0.5</v>
      </c>
      <c r="P756" s="666"/>
      <c r="Q756" s="681">
        <v>0</v>
      </c>
      <c r="R756" s="665"/>
      <c r="S756" s="681">
        <v>0</v>
      </c>
      <c r="T756" s="748"/>
      <c r="U756" s="704">
        <v>0</v>
      </c>
    </row>
    <row r="757" spans="1:21" ht="14.4" customHeight="1" x14ac:dyDescent="0.3">
      <c r="A757" s="664">
        <v>50</v>
      </c>
      <c r="B757" s="665" t="s">
        <v>549</v>
      </c>
      <c r="C757" s="665" t="s">
        <v>3182</v>
      </c>
      <c r="D757" s="746" t="s">
        <v>4862</v>
      </c>
      <c r="E757" s="747" t="s">
        <v>3203</v>
      </c>
      <c r="F757" s="665" t="s">
        <v>3179</v>
      </c>
      <c r="G757" s="665" t="s">
        <v>4066</v>
      </c>
      <c r="H757" s="665" t="s">
        <v>550</v>
      </c>
      <c r="I757" s="665" t="s">
        <v>4067</v>
      </c>
      <c r="J757" s="665" t="s">
        <v>4068</v>
      </c>
      <c r="K757" s="665" t="s">
        <v>3105</v>
      </c>
      <c r="L757" s="666">
        <v>0</v>
      </c>
      <c r="M757" s="666">
        <v>0</v>
      </c>
      <c r="N757" s="665">
        <v>1</v>
      </c>
      <c r="O757" s="748">
        <v>1</v>
      </c>
      <c r="P757" s="666"/>
      <c r="Q757" s="681"/>
      <c r="R757" s="665"/>
      <c r="S757" s="681">
        <v>0</v>
      </c>
      <c r="T757" s="748"/>
      <c r="U757" s="704">
        <v>0</v>
      </c>
    </row>
    <row r="758" spans="1:21" ht="14.4" customHeight="1" x14ac:dyDescent="0.3">
      <c r="A758" s="664">
        <v>50</v>
      </c>
      <c r="B758" s="665" t="s">
        <v>549</v>
      </c>
      <c r="C758" s="665" t="s">
        <v>3182</v>
      </c>
      <c r="D758" s="746" t="s">
        <v>4862</v>
      </c>
      <c r="E758" s="747" t="s">
        <v>3203</v>
      </c>
      <c r="F758" s="665" t="s">
        <v>3179</v>
      </c>
      <c r="G758" s="665" t="s">
        <v>3213</v>
      </c>
      <c r="H758" s="665" t="s">
        <v>550</v>
      </c>
      <c r="I758" s="665" t="s">
        <v>937</v>
      </c>
      <c r="J758" s="665" t="s">
        <v>938</v>
      </c>
      <c r="K758" s="665" t="s">
        <v>3274</v>
      </c>
      <c r="L758" s="666">
        <v>63.7</v>
      </c>
      <c r="M758" s="666">
        <v>63.7</v>
      </c>
      <c r="N758" s="665">
        <v>1</v>
      </c>
      <c r="O758" s="748">
        <v>1</v>
      </c>
      <c r="P758" s="666"/>
      <c r="Q758" s="681">
        <v>0</v>
      </c>
      <c r="R758" s="665"/>
      <c r="S758" s="681">
        <v>0</v>
      </c>
      <c r="T758" s="748"/>
      <c r="U758" s="704">
        <v>0</v>
      </c>
    </row>
    <row r="759" spans="1:21" ht="14.4" customHeight="1" x14ac:dyDescent="0.3">
      <c r="A759" s="664">
        <v>50</v>
      </c>
      <c r="B759" s="665" t="s">
        <v>549</v>
      </c>
      <c r="C759" s="665" t="s">
        <v>3182</v>
      </c>
      <c r="D759" s="746" t="s">
        <v>4862</v>
      </c>
      <c r="E759" s="747" t="s">
        <v>3203</v>
      </c>
      <c r="F759" s="665" t="s">
        <v>3179</v>
      </c>
      <c r="G759" s="665" t="s">
        <v>3213</v>
      </c>
      <c r="H759" s="665" t="s">
        <v>550</v>
      </c>
      <c r="I759" s="665" t="s">
        <v>937</v>
      </c>
      <c r="J759" s="665" t="s">
        <v>938</v>
      </c>
      <c r="K759" s="665" t="s">
        <v>3274</v>
      </c>
      <c r="L759" s="666">
        <v>42.51</v>
      </c>
      <c r="M759" s="666">
        <v>42.51</v>
      </c>
      <c r="N759" s="665">
        <v>1</v>
      </c>
      <c r="O759" s="748">
        <v>0.5</v>
      </c>
      <c r="P759" s="666"/>
      <c r="Q759" s="681">
        <v>0</v>
      </c>
      <c r="R759" s="665"/>
      <c r="S759" s="681">
        <v>0</v>
      </c>
      <c r="T759" s="748"/>
      <c r="U759" s="704">
        <v>0</v>
      </c>
    </row>
    <row r="760" spans="1:21" ht="14.4" customHeight="1" x14ac:dyDescent="0.3">
      <c r="A760" s="664">
        <v>50</v>
      </c>
      <c r="B760" s="665" t="s">
        <v>549</v>
      </c>
      <c r="C760" s="665" t="s">
        <v>3182</v>
      </c>
      <c r="D760" s="746" t="s">
        <v>4862</v>
      </c>
      <c r="E760" s="747" t="s">
        <v>3203</v>
      </c>
      <c r="F760" s="665" t="s">
        <v>3179</v>
      </c>
      <c r="G760" s="665" t="s">
        <v>3216</v>
      </c>
      <c r="H760" s="665" t="s">
        <v>550</v>
      </c>
      <c r="I760" s="665" t="s">
        <v>3275</v>
      </c>
      <c r="J760" s="665" t="s">
        <v>3223</v>
      </c>
      <c r="K760" s="665" t="s">
        <v>3276</v>
      </c>
      <c r="L760" s="666">
        <v>84.39</v>
      </c>
      <c r="M760" s="666">
        <v>84.39</v>
      </c>
      <c r="N760" s="665">
        <v>1</v>
      </c>
      <c r="O760" s="748">
        <v>0.5</v>
      </c>
      <c r="P760" s="666"/>
      <c r="Q760" s="681">
        <v>0</v>
      </c>
      <c r="R760" s="665"/>
      <c r="S760" s="681">
        <v>0</v>
      </c>
      <c r="T760" s="748"/>
      <c r="U760" s="704">
        <v>0</v>
      </c>
    </row>
    <row r="761" spans="1:21" ht="14.4" customHeight="1" x14ac:dyDescent="0.3">
      <c r="A761" s="664">
        <v>50</v>
      </c>
      <c r="B761" s="665" t="s">
        <v>549</v>
      </c>
      <c r="C761" s="665" t="s">
        <v>3182</v>
      </c>
      <c r="D761" s="746" t="s">
        <v>4862</v>
      </c>
      <c r="E761" s="747" t="s">
        <v>3203</v>
      </c>
      <c r="F761" s="665" t="s">
        <v>3179</v>
      </c>
      <c r="G761" s="665" t="s">
        <v>3227</v>
      </c>
      <c r="H761" s="665" t="s">
        <v>550</v>
      </c>
      <c r="I761" s="665" t="s">
        <v>4069</v>
      </c>
      <c r="J761" s="665" t="s">
        <v>3795</v>
      </c>
      <c r="K761" s="665" t="s">
        <v>4070</v>
      </c>
      <c r="L761" s="666">
        <v>300.33</v>
      </c>
      <c r="M761" s="666">
        <v>300.33</v>
      </c>
      <c r="N761" s="665">
        <v>1</v>
      </c>
      <c r="O761" s="748">
        <v>0.5</v>
      </c>
      <c r="P761" s="666"/>
      <c r="Q761" s="681">
        <v>0</v>
      </c>
      <c r="R761" s="665"/>
      <c r="S761" s="681">
        <v>0</v>
      </c>
      <c r="T761" s="748"/>
      <c r="U761" s="704">
        <v>0</v>
      </c>
    </row>
    <row r="762" spans="1:21" ht="14.4" customHeight="1" x14ac:dyDescent="0.3">
      <c r="A762" s="664">
        <v>50</v>
      </c>
      <c r="B762" s="665" t="s">
        <v>549</v>
      </c>
      <c r="C762" s="665" t="s">
        <v>3182</v>
      </c>
      <c r="D762" s="746" t="s">
        <v>4862</v>
      </c>
      <c r="E762" s="747" t="s">
        <v>3203</v>
      </c>
      <c r="F762" s="665" t="s">
        <v>3179</v>
      </c>
      <c r="G762" s="665" t="s">
        <v>3227</v>
      </c>
      <c r="H762" s="665" t="s">
        <v>1650</v>
      </c>
      <c r="I762" s="665" t="s">
        <v>1914</v>
      </c>
      <c r="J762" s="665" t="s">
        <v>2935</v>
      </c>
      <c r="K762" s="665" t="s">
        <v>2936</v>
      </c>
      <c r="L762" s="666">
        <v>93.43</v>
      </c>
      <c r="M762" s="666">
        <v>934.30000000000018</v>
      </c>
      <c r="N762" s="665">
        <v>10</v>
      </c>
      <c r="O762" s="748">
        <v>2.5</v>
      </c>
      <c r="P762" s="666"/>
      <c r="Q762" s="681">
        <v>0</v>
      </c>
      <c r="R762" s="665"/>
      <c r="S762" s="681">
        <v>0</v>
      </c>
      <c r="T762" s="748"/>
      <c r="U762" s="704">
        <v>0</v>
      </c>
    </row>
    <row r="763" spans="1:21" ht="14.4" customHeight="1" x14ac:dyDescent="0.3">
      <c r="A763" s="664">
        <v>50</v>
      </c>
      <c r="B763" s="665" t="s">
        <v>549</v>
      </c>
      <c r="C763" s="665" t="s">
        <v>3182</v>
      </c>
      <c r="D763" s="746" t="s">
        <v>4862</v>
      </c>
      <c r="E763" s="747" t="s">
        <v>3203</v>
      </c>
      <c r="F763" s="665" t="s">
        <v>3179</v>
      </c>
      <c r="G763" s="665" t="s">
        <v>3228</v>
      </c>
      <c r="H763" s="665" t="s">
        <v>550</v>
      </c>
      <c r="I763" s="665" t="s">
        <v>976</v>
      </c>
      <c r="J763" s="665" t="s">
        <v>3230</v>
      </c>
      <c r="K763" s="665" t="s">
        <v>3806</v>
      </c>
      <c r="L763" s="666">
        <v>31.65</v>
      </c>
      <c r="M763" s="666">
        <v>31.65</v>
      </c>
      <c r="N763" s="665">
        <v>1</v>
      </c>
      <c r="O763" s="748">
        <v>0.5</v>
      </c>
      <c r="P763" s="666"/>
      <c r="Q763" s="681">
        <v>0</v>
      </c>
      <c r="R763" s="665"/>
      <c r="S763" s="681">
        <v>0</v>
      </c>
      <c r="T763" s="748"/>
      <c r="U763" s="704">
        <v>0</v>
      </c>
    </row>
    <row r="764" spans="1:21" ht="14.4" customHeight="1" x14ac:dyDescent="0.3">
      <c r="A764" s="664">
        <v>50</v>
      </c>
      <c r="B764" s="665" t="s">
        <v>549</v>
      </c>
      <c r="C764" s="665" t="s">
        <v>3182</v>
      </c>
      <c r="D764" s="746" t="s">
        <v>4862</v>
      </c>
      <c r="E764" s="747" t="s">
        <v>3203</v>
      </c>
      <c r="F764" s="665" t="s">
        <v>3179</v>
      </c>
      <c r="G764" s="665" t="s">
        <v>3228</v>
      </c>
      <c r="H764" s="665" t="s">
        <v>550</v>
      </c>
      <c r="I764" s="665" t="s">
        <v>1022</v>
      </c>
      <c r="J764" s="665" t="s">
        <v>1023</v>
      </c>
      <c r="K764" s="665" t="s">
        <v>3349</v>
      </c>
      <c r="L764" s="666">
        <v>52.75</v>
      </c>
      <c r="M764" s="666">
        <v>52.75</v>
      </c>
      <c r="N764" s="665">
        <v>1</v>
      </c>
      <c r="O764" s="748">
        <v>0.5</v>
      </c>
      <c r="P764" s="666">
        <v>52.75</v>
      </c>
      <c r="Q764" s="681">
        <v>1</v>
      </c>
      <c r="R764" s="665">
        <v>1</v>
      </c>
      <c r="S764" s="681">
        <v>1</v>
      </c>
      <c r="T764" s="748">
        <v>0.5</v>
      </c>
      <c r="U764" s="704">
        <v>1</v>
      </c>
    </row>
    <row r="765" spans="1:21" ht="14.4" customHeight="1" x14ac:dyDescent="0.3">
      <c r="A765" s="664">
        <v>50</v>
      </c>
      <c r="B765" s="665" t="s">
        <v>549</v>
      </c>
      <c r="C765" s="665" t="s">
        <v>3182</v>
      </c>
      <c r="D765" s="746" t="s">
        <v>4862</v>
      </c>
      <c r="E765" s="747" t="s">
        <v>3203</v>
      </c>
      <c r="F765" s="665" t="s">
        <v>3179</v>
      </c>
      <c r="G765" s="665" t="s">
        <v>3228</v>
      </c>
      <c r="H765" s="665" t="s">
        <v>550</v>
      </c>
      <c r="I765" s="665" t="s">
        <v>3232</v>
      </c>
      <c r="J765" s="665" t="s">
        <v>3230</v>
      </c>
      <c r="K765" s="665" t="s">
        <v>3233</v>
      </c>
      <c r="L765" s="666">
        <v>0</v>
      </c>
      <c r="M765" s="666">
        <v>0</v>
      </c>
      <c r="N765" s="665">
        <v>1</v>
      </c>
      <c r="O765" s="748">
        <v>0.5</v>
      </c>
      <c r="P765" s="666"/>
      <c r="Q765" s="681"/>
      <c r="R765" s="665"/>
      <c r="S765" s="681">
        <v>0</v>
      </c>
      <c r="T765" s="748"/>
      <c r="U765" s="704">
        <v>0</v>
      </c>
    </row>
    <row r="766" spans="1:21" ht="14.4" customHeight="1" x14ac:dyDescent="0.3">
      <c r="A766" s="664">
        <v>50</v>
      </c>
      <c r="B766" s="665" t="s">
        <v>549</v>
      </c>
      <c r="C766" s="665" t="s">
        <v>3182</v>
      </c>
      <c r="D766" s="746" t="s">
        <v>4862</v>
      </c>
      <c r="E766" s="747" t="s">
        <v>3203</v>
      </c>
      <c r="F766" s="665" t="s">
        <v>3179</v>
      </c>
      <c r="G766" s="665" t="s">
        <v>3228</v>
      </c>
      <c r="H766" s="665" t="s">
        <v>550</v>
      </c>
      <c r="I766" s="665" t="s">
        <v>4006</v>
      </c>
      <c r="J766" s="665" t="s">
        <v>3230</v>
      </c>
      <c r="K766" s="665" t="s">
        <v>4007</v>
      </c>
      <c r="L766" s="666">
        <v>58.62</v>
      </c>
      <c r="M766" s="666">
        <v>234.48</v>
      </c>
      <c r="N766" s="665">
        <v>4</v>
      </c>
      <c r="O766" s="748">
        <v>1.5</v>
      </c>
      <c r="P766" s="666">
        <v>58.62</v>
      </c>
      <c r="Q766" s="681">
        <v>0.25</v>
      </c>
      <c r="R766" s="665">
        <v>1</v>
      </c>
      <c r="S766" s="681">
        <v>0.25</v>
      </c>
      <c r="T766" s="748">
        <v>0.25</v>
      </c>
      <c r="U766" s="704">
        <v>0.16666666666666666</v>
      </c>
    </row>
    <row r="767" spans="1:21" ht="14.4" customHeight="1" x14ac:dyDescent="0.3">
      <c r="A767" s="664">
        <v>50</v>
      </c>
      <c r="B767" s="665" t="s">
        <v>549</v>
      </c>
      <c r="C767" s="665" t="s">
        <v>3182</v>
      </c>
      <c r="D767" s="746" t="s">
        <v>4862</v>
      </c>
      <c r="E767" s="747" t="s">
        <v>3203</v>
      </c>
      <c r="F767" s="665" t="s">
        <v>3179</v>
      </c>
      <c r="G767" s="665" t="s">
        <v>3234</v>
      </c>
      <c r="H767" s="665" t="s">
        <v>550</v>
      </c>
      <c r="I767" s="665" t="s">
        <v>4071</v>
      </c>
      <c r="J767" s="665" t="s">
        <v>3236</v>
      </c>
      <c r="K767" s="665" t="s">
        <v>4072</v>
      </c>
      <c r="L767" s="666">
        <v>117.03</v>
      </c>
      <c r="M767" s="666">
        <v>117.03</v>
      </c>
      <c r="N767" s="665">
        <v>1</v>
      </c>
      <c r="O767" s="748">
        <v>0.5</v>
      </c>
      <c r="P767" s="666">
        <v>117.03</v>
      </c>
      <c r="Q767" s="681">
        <v>1</v>
      </c>
      <c r="R767" s="665">
        <v>1</v>
      </c>
      <c r="S767" s="681">
        <v>1</v>
      </c>
      <c r="T767" s="748">
        <v>0.5</v>
      </c>
      <c r="U767" s="704">
        <v>1</v>
      </c>
    </row>
    <row r="768" spans="1:21" ht="14.4" customHeight="1" x14ac:dyDescent="0.3">
      <c r="A768" s="664">
        <v>50</v>
      </c>
      <c r="B768" s="665" t="s">
        <v>549</v>
      </c>
      <c r="C768" s="665" t="s">
        <v>3182</v>
      </c>
      <c r="D768" s="746" t="s">
        <v>4862</v>
      </c>
      <c r="E768" s="747" t="s">
        <v>3203</v>
      </c>
      <c r="F768" s="665" t="s">
        <v>3179</v>
      </c>
      <c r="G768" s="665" t="s">
        <v>3296</v>
      </c>
      <c r="H768" s="665" t="s">
        <v>1650</v>
      </c>
      <c r="I768" s="665" t="s">
        <v>4073</v>
      </c>
      <c r="J768" s="665" t="s">
        <v>1691</v>
      </c>
      <c r="K768" s="665" t="s">
        <v>2931</v>
      </c>
      <c r="L768" s="666">
        <v>490.89</v>
      </c>
      <c r="M768" s="666">
        <v>490.89</v>
      </c>
      <c r="N768" s="665">
        <v>1</v>
      </c>
      <c r="O768" s="748">
        <v>0.5</v>
      </c>
      <c r="P768" s="666"/>
      <c r="Q768" s="681">
        <v>0</v>
      </c>
      <c r="R768" s="665"/>
      <c r="S768" s="681">
        <v>0</v>
      </c>
      <c r="T768" s="748"/>
      <c r="U768" s="704">
        <v>0</v>
      </c>
    </row>
    <row r="769" spans="1:21" ht="14.4" customHeight="1" x14ac:dyDescent="0.3">
      <c r="A769" s="664">
        <v>50</v>
      </c>
      <c r="B769" s="665" t="s">
        <v>549</v>
      </c>
      <c r="C769" s="665" t="s">
        <v>3182</v>
      </c>
      <c r="D769" s="746" t="s">
        <v>4862</v>
      </c>
      <c r="E769" s="747" t="s">
        <v>3203</v>
      </c>
      <c r="F769" s="665" t="s">
        <v>3179</v>
      </c>
      <c r="G769" s="665" t="s">
        <v>3296</v>
      </c>
      <c r="H769" s="665" t="s">
        <v>1650</v>
      </c>
      <c r="I769" s="665" t="s">
        <v>3297</v>
      </c>
      <c r="J769" s="665" t="s">
        <v>1691</v>
      </c>
      <c r="K769" s="665" t="s">
        <v>2929</v>
      </c>
      <c r="L769" s="666">
        <v>736.33</v>
      </c>
      <c r="M769" s="666">
        <v>736.33</v>
      </c>
      <c r="N769" s="665">
        <v>1</v>
      </c>
      <c r="O769" s="748">
        <v>0.5</v>
      </c>
      <c r="P769" s="666"/>
      <c r="Q769" s="681">
        <v>0</v>
      </c>
      <c r="R769" s="665"/>
      <c r="S769" s="681">
        <v>0</v>
      </c>
      <c r="T769" s="748"/>
      <c r="U769" s="704">
        <v>0</v>
      </c>
    </row>
    <row r="770" spans="1:21" ht="14.4" customHeight="1" x14ac:dyDescent="0.3">
      <c r="A770" s="664">
        <v>50</v>
      </c>
      <c r="B770" s="665" t="s">
        <v>549</v>
      </c>
      <c r="C770" s="665" t="s">
        <v>3182</v>
      </c>
      <c r="D770" s="746" t="s">
        <v>4862</v>
      </c>
      <c r="E770" s="747" t="s">
        <v>3203</v>
      </c>
      <c r="F770" s="665" t="s">
        <v>3179</v>
      </c>
      <c r="G770" s="665" t="s">
        <v>3308</v>
      </c>
      <c r="H770" s="665" t="s">
        <v>1650</v>
      </c>
      <c r="I770" s="665" t="s">
        <v>3869</v>
      </c>
      <c r="J770" s="665" t="s">
        <v>2897</v>
      </c>
      <c r="K770" s="665" t="s">
        <v>3870</v>
      </c>
      <c r="L770" s="666">
        <v>100.18</v>
      </c>
      <c r="M770" s="666">
        <v>100.18</v>
      </c>
      <c r="N770" s="665">
        <v>1</v>
      </c>
      <c r="O770" s="748">
        <v>0.5</v>
      </c>
      <c r="P770" s="666"/>
      <c r="Q770" s="681">
        <v>0</v>
      </c>
      <c r="R770" s="665"/>
      <c r="S770" s="681">
        <v>0</v>
      </c>
      <c r="T770" s="748"/>
      <c r="U770" s="704">
        <v>0</v>
      </c>
    </row>
    <row r="771" spans="1:21" ht="14.4" customHeight="1" x14ac:dyDescent="0.3">
      <c r="A771" s="664">
        <v>50</v>
      </c>
      <c r="B771" s="665" t="s">
        <v>549</v>
      </c>
      <c r="C771" s="665" t="s">
        <v>3182</v>
      </c>
      <c r="D771" s="746" t="s">
        <v>4862</v>
      </c>
      <c r="E771" s="747" t="s">
        <v>3203</v>
      </c>
      <c r="F771" s="665" t="s">
        <v>3179</v>
      </c>
      <c r="G771" s="665" t="s">
        <v>3242</v>
      </c>
      <c r="H771" s="665" t="s">
        <v>1650</v>
      </c>
      <c r="I771" s="665" t="s">
        <v>3243</v>
      </c>
      <c r="J771" s="665" t="s">
        <v>1767</v>
      </c>
      <c r="K771" s="665" t="s">
        <v>2954</v>
      </c>
      <c r="L771" s="666">
        <v>48.27</v>
      </c>
      <c r="M771" s="666">
        <v>144.81</v>
      </c>
      <c r="N771" s="665">
        <v>3</v>
      </c>
      <c r="O771" s="748">
        <v>1.5</v>
      </c>
      <c r="P771" s="666">
        <v>48.27</v>
      </c>
      <c r="Q771" s="681">
        <v>0.33333333333333337</v>
      </c>
      <c r="R771" s="665">
        <v>1</v>
      </c>
      <c r="S771" s="681">
        <v>0.33333333333333331</v>
      </c>
      <c r="T771" s="748">
        <v>0.5</v>
      </c>
      <c r="U771" s="704">
        <v>0.33333333333333331</v>
      </c>
    </row>
    <row r="772" spans="1:21" ht="14.4" customHeight="1" x14ac:dyDescent="0.3">
      <c r="A772" s="664">
        <v>50</v>
      </c>
      <c r="B772" s="665" t="s">
        <v>549</v>
      </c>
      <c r="C772" s="665" t="s">
        <v>3182</v>
      </c>
      <c r="D772" s="746" t="s">
        <v>4862</v>
      </c>
      <c r="E772" s="747" t="s">
        <v>3203</v>
      </c>
      <c r="F772" s="665" t="s">
        <v>3179</v>
      </c>
      <c r="G772" s="665" t="s">
        <v>3874</v>
      </c>
      <c r="H772" s="665" t="s">
        <v>1650</v>
      </c>
      <c r="I772" s="665" t="s">
        <v>1830</v>
      </c>
      <c r="J772" s="665" t="s">
        <v>2979</v>
      </c>
      <c r="K772" s="665" t="s">
        <v>2980</v>
      </c>
      <c r="L772" s="666">
        <v>117.46</v>
      </c>
      <c r="M772" s="666">
        <v>117.46</v>
      </c>
      <c r="N772" s="665">
        <v>1</v>
      </c>
      <c r="O772" s="748">
        <v>0.5</v>
      </c>
      <c r="P772" s="666"/>
      <c r="Q772" s="681">
        <v>0</v>
      </c>
      <c r="R772" s="665"/>
      <c r="S772" s="681">
        <v>0</v>
      </c>
      <c r="T772" s="748"/>
      <c r="U772" s="704">
        <v>0</v>
      </c>
    </row>
    <row r="773" spans="1:21" ht="14.4" customHeight="1" x14ac:dyDescent="0.3">
      <c r="A773" s="664">
        <v>50</v>
      </c>
      <c r="B773" s="665" t="s">
        <v>549</v>
      </c>
      <c r="C773" s="665" t="s">
        <v>3182</v>
      </c>
      <c r="D773" s="746" t="s">
        <v>4862</v>
      </c>
      <c r="E773" s="747" t="s">
        <v>3203</v>
      </c>
      <c r="F773" s="665" t="s">
        <v>3179</v>
      </c>
      <c r="G773" s="665" t="s">
        <v>3874</v>
      </c>
      <c r="H773" s="665" t="s">
        <v>1650</v>
      </c>
      <c r="I773" s="665" t="s">
        <v>4074</v>
      </c>
      <c r="J773" s="665" t="s">
        <v>2979</v>
      </c>
      <c r="K773" s="665" t="s">
        <v>4075</v>
      </c>
      <c r="L773" s="666">
        <v>234.91</v>
      </c>
      <c r="M773" s="666">
        <v>234.91</v>
      </c>
      <c r="N773" s="665">
        <v>1</v>
      </c>
      <c r="O773" s="748">
        <v>0.5</v>
      </c>
      <c r="P773" s="666"/>
      <c r="Q773" s="681">
        <v>0</v>
      </c>
      <c r="R773" s="665"/>
      <c r="S773" s="681">
        <v>0</v>
      </c>
      <c r="T773" s="748"/>
      <c r="U773" s="704">
        <v>0</v>
      </c>
    </row>
    <row r="774" spans="1:21" ht="14.4" customHeight="1" x14ac:dyDescent="0.3">
      <c r="A774" s="664">
        <v>50</v>
      </c>
      <c r="B774" s="665" t="s">
        <v>549</v>
      </c>
      <c r="C774" s="665" t="s">
        <v>3182</v>
      </c>
      <c r="D774" s="746" t="s">
        <v>4862</v>
      </c>
      <c r="E774" s="747" t="s">
        <v>3203</v>
      </c>
      <c r="F774" s="665" t="s">
        <v>3179</v>
      </c>
      <c r="G774" s="665" t="s">
        <v>3247</v>
      </c>
      <c r="H774" s="665" t="s">
        <v>1650</v>
      </c>
      <c r="I774" s="665" t="s">
        <v>1716</v>
      </c>
      <c r="J774" s="665" t="s">
        <v>2968</v>
      </c>
      <c r="K774" s="665" t="s">
        <v>2972</v>
      </c>
      <c r="L774" s="666">
        <v>48.27</v>
      </c>
      <c r="M774" s="666">
        <v>337.89</v>
      </c>
      <c r="N774" s="665">
        <v>7</v>
      </c>
      <c r="O774" s="748">
        <v>1</v>
      </c>
      <c r="P774" s="666">
        <v>144.81</v>
      </c>
      <c r="Q774" s="681">
        <v>0.4285714285714286</v>
      </c>
      <c r="R774" s="665">
        <v>3</v>
      </c>
      <c r="S774" s="681">
        <v>0.42857142857142855</v>
      </c>
      <c r="T774" s="748">
        <v>0.25</v>
      </c>
      <c r="U774" s="704">
        <v>0.25</v>
      </c>
    </row>
    <row r="775" spans="1:21" ht="14.4" customHeight="1" x14ac:dyDescent="0.3">
      <c r="A775" s="664">
        <v>50</v>
      </c>
      <c r="B775" s="665" t="s">
        <v>549</v>
      </c>
      <c r="C775" s="665" t="s">
        <v>3182</v>
      </c>
      <c r="D775" s="746" t="s">
        <v>4862</v>
      </c>
      <c r="E775" s="747" t="s">
        <v>3203</v>
      </c>
      <c r="F775" s="665" t="s">
        <v>3179</v>
      </c>
      <c r="G775" s="665" t="s">
        <v>3966</v>
      </c>
      <c r="H775" s="665" t="s">
        <v>550</v>
      </c>
      <c r="I775" s="665" t="s">
        <v>4076</v>
      </c>
      <c r="J775" s="665" t="s">
        <v>3967</v>
      </c>
      <c r="K775" s="665" t="s">
        <v>4077</v>
      </c>
      <c r="L775" s="666">
        <v>6167.15</v>
      </c>
      <c r="M775" s="666">
        <v>6167.15</v>
      </c>
      <c r="N775" s="665">
        <v>1</v>
      </c>
      <c r="O775" s="748">
        <v>1</v>
      </c>
      <c r="P775" s="666"/>
      <c r="Q775" s="681">
        <v>0</v>
      </c>
      <c r="R775" s="665"/>
      <c r="S775" s="681">
        <v>0</v>
      </c>
      <c r="T775" s="748"/>
      <c r="U775" s="704">
        <v>0</v>
      </c>
    </row>
    <row r="776" spans="1:21" ht="14.4" customHeight="1" x14ac:dyDescent="0.3">
      <c r="A776" s="664">
        <v>50</v>
      </c>
      <c r="B776" s="665" t="s">
        <v>549</v>
      </c>
      <c r="C776" s="665" t="s">
        <v>3182</v>
      </c>
      <c r="D776" s="746" t="s">
        <v>4862</v>
      </c>
      <c r="E776" s="747" t="s">
        <v>3203</v>
      </c>
      <c r="F776" s="665" t="s">
        <v>3179</v>
      </c>
      <c r="G776" s="665" t="s">
        <v>3248</v>
      </c>
      <c r="H776" s="665" t="s">
        <v>550</v>
      </c>
      <c r="I776" s="665" t="s">
        <v>930</v>
      </c>
      <c r="J776" s="665" t="s">
        <v>931</v>
      </c>
      <c r="K776" s="665" t="s">
        <v>3249</v>
      </c>
      <c r="L776" s="666">
        <v>90.53</v>
      </c>
      <c r="M776" s="666">
        <v>271.59000000000003</v>
      </c>
      <c r="N776" s="665">
        <v>3</v>
      </c>
      <c r="O776" s="748">
        <v>1.5</v>
      </c>
      <c r="P776" s="666">
        <v>90.53</v>
      </c>
      <c r="Q776" s="681">
        <v>0.33333333333333331</v>
      </c>
      <c r="R776" s="665">
        <v>1</v>
      </c>
      <c r="S776" s="681">
        <v>0.33333333333333331</v>
      </c>
      <c r="T776" s="748">
        <v>0.5</v>
      </c>
      <c r="U776" s="704">
        <v>0.33333333333333331</v>
      </c>
    </row>
    <row r="777" spans="1:21" ht="14.4" customHeight="1" x14ac:dyDescent="0.3">
      <c r="A777" s="664">
        <v>50</v>
      </c>
      <c r="B777" s="665" t="s">
        <v>549</v>
      </c>
      <c r="C777" s="665" t="s">
        <v>3182</v>
      </c>
      <c r="D777" s="746" t="s">
        <v>4862</v>
      </c>
      <c r="E777" s="747" t="s">
        <v>3203</v>
      </c>
      <c r="F777" s="665" t="s">
        <v>3179</v>
      </c>
      <c r="G777" s="665" t="s">
        <v>3250</v>
      </c>
      <c r="H777" s="665" t="s">
        <v>550</v>
      </c>
      <c r="I777" s="665" t="s">
        <v>793</v>
      </c>
      <c r="J777" s="665" t="s">
        <v>721</v>
      </c>
      <c r="K777" s="665" t="s">
        <v>3318</v>
      </c>
      <c r="L777" s="666">
        <v>210.38</v>
      </c>
      <c r="M777" s="666">
        <v>420.76</v>
      </c>
      <c r="N777" s="665">
        <v>2</v>
      </c>
      <c r="O777" s="748">
        <v>1</v>
      </c>
      <c r="P777" s="666"/>
      <c r="Q777" s="681">
        <v>0</v>
      </c>
      <c r="R777" s="665"/>
      <c r="S777" s="681">
        <v>0</v>
      </c>
      <c r="T777" s="748"/>
      <c r="U777" s="704">
        <v>0</v>
      </c>
    </row>
    <row r="778" spans="1:21" ht="14.4" customHeight="1" x14ac:dyDescent="0.3">
      <c r="A778" s="664">
        <v>50</v>
      </c>
      <c r="B778" s="665" t="s">
        <v>549</v>
      </c>
      <c r="C778" s="665" t="s">
        <v>3182</v>
      </c>
      <c r="D778" s="746" t="s">
        <v>4862</v>
      </c>
      <c r="E778" s="747" t="s">
        <v>3203</v>
      </c>
      <c r="F778" s="665" t="s">
        <v>3179</v>
      </c>
      <c r="G778" s="665" t="s">
        <v>3252</v>
      </c>
      <c r="H778" s="665" t="s">
        <v>550</v>
      </c>
      <c r="I778" s="665" t="s">
        <v>2023</v>
      </c>
      <c r="J778" s="665" t="s">
        <v>2024</v>
      </c>
      <c r="K778" s="665" t="s">
        <v>3253</v>
      </c>
      <c r="L778" s="666">
        <v>42.54</v>
      </c>
      <c r="M778" s="666">
        <v>42.54</v>
      </c>
      <c r="N778" s="665">
        <v>1</v>
      </c>
      <c r="O778" s="748">
        <v>1</v>
      </c>
      <c r="P778" s="666"/>
      <c r="Q778" s="681">
        <v>0</v>
      </c>
      <c r="R778" s="665"/>
      <c r="S778" s="681">
        <v>0</v>
      </c>
      <c r="T778" s="748"/>
      <c r="U778" s="704">
        <v>0</v>
      </c>
    </row>
    <row r="779" spans="1:21" ht="14.4" customHeight="1" x14ac:dyDescent="0.3">
      <c r="A779" s="664">
        <v>50</v>
      </c>
      <c r="B779" s="665" t="s">
        <v>549</v>
      </c>
      <c r="C779" s="665" t="s">
        <v>3182</v>
      </c>
      <c r="D779" s="746" t="s">
        <v>4862</v>
      </c>
      <c r="E779" s="747" t="s">
        <v>3203</v>
      </c>
      <c r="F779" s="665" t="s">
        <v>3179</v>
      </c>
      <c r="G779" s="665" t="s">
        <v>3322</v>
      </c>
      <c r="H779" s="665" t="s">
        <v>1650</v>
      </c>
      <c r="I779" s="665" t="s">
        <v>1669</v>
      </c>
      <c r="J779" s="665" t="s">
        <v>1670</v>
      </c>
      <c r="K779" s="665" t="s">
        <v>3004</v>
      </c>
      <c r="L779" s="666">
        <v>131.54</v>
      </c>
      <c r="M779" s="666">
        <v>131.54</v>
      </c>
      <c r="N779" s="665">
        <v>1</v>
      </c>
      <c r="O779" s="748">
        <v>0.5</v>
      </c>
      <c r="P779" s="666"/>
      <c r="Q779" s="681">
        <v>0</v>
      </c>
      <c r="R779" s="665"/>
      <c r="S779" s="681">
        <v>0</v>
      </c>
      <c r="T779" s="748"/>
      <c r="U779" s="704">
        <v>0</v>
      </c>
    </row>
    <row r="780" spans="1:21" ht="14.4" customHeight="1" x14ac:dyDescent="0.3">
      <c r="A780" s="664">
        <v>50</v>
      </c>
      <c r="B780" s="665" t="s">
        <v>549</v>
      </c>
      <c r="C780" s="665" t="s">
        <v>3182</v>
      </c>
      <c r="D780" s="746" t="s">
        <v>4862</v>
      </c>
      <c r="E780" s="747" t="s">
        <v>3203</v>
      </c>
      <c r="F780" s="665" t="s">
        <v>3179</v>
      </c>
      <c r="G780" s="665" t="s">
        <v>3326</v>
      </c>
      <c r="H780" s="665" t="s">
        <v>550</v>
      </c>
      <c r="I780" s="665" t="s">
        <v>3603</v>
      </c>
      <c r="J780" s="665" t="s">
        <v>3365</v>
      </c>
      <c r="K780" s="665" t="s">
        <v>2987</v>
      </c>
      <c r="L780" s="666">
        <v>0</v>
      </c>
      <c r="M780" s="666">
        <v>0</v>
      </c>
      <c r="N780" s="665">
        <v>2</v>
      </c>
      <c r="O780" s="748">
        <v>1.5</v>
      </c>
      <c r="P780" s="666">
        <v>0</v>
      </c>
      <c r="Q780" s="681"/>
      <c r="R780" s="665">
        <v>1</v>
      </c>
      <c r="S780" s="681">
        <v>0.5</v>
      </c>
      <c r="T780" s="748">
        <v>1</v>
      </c>
      <c r="U780" s="704">
        <v>0.66666666666666663</v>
      </c>
    </row>
    <row r="781" spans="1:21" ht="14.4" customHeight="1" x14ac:dyDescent="0.3">
      <c r="A781" s="664">
        <v>50</v>
      </c>
      <c r="B781" s="665" t="s">
        <v>549</v>
      </c>
      <c r="C781" s="665" t="s">
        <v>3182</v>
      </c>
      <c r="D781" s="746" t="s">
        <v>4862</v>
      </c>
      <c r="E781" s="747" t="s">
        <v>3203</v>
      </c>
      <c r="F781" s="665" t="s">
        <v>3179</v>
      </c>
      <c r="G781" s="665" t="s">
        <v>3326</v>
      </c>
      <c r="H781" s="665" t="s">
        <v>550</v>
      </c>
      <c r="I781" s="665" t="s">
        <v>4078</v>
      </c>
      <c r="J781" s="665" t="s">
        <v>3365</v>
      </c>
      <c r="K781" s="665" t="s">
        <v>4079</v>
      </c>
      <c r="L781" s="666">
        <v>0</v>
      </c>
      <c r="M781" s="666">
        <v>0</v>
      </c>
      <c r="N781" s="665">
        <v>1</v>
      </c>
      <c r="O781" s="748">
        <v>1</v>
      </c>
      <c r="P781" s="666">
        <v>0</v>
      </c>
      <c r="Q781" s="681"/>
      <c r="R781" s="665">
        <v>1</v>
      </c>
      <c r="S781" s="681">
        <v>1</v>
      </c>
      <c r="T781" s="748">
        <v>1</v>
      </c>
      <c r="U781" s="704">
        <v>1</v>
      </c>
    </row>
    <row r="782" spans="1:21" ht="14.4" customHeight="1" x14ac:dyDescent="0.3">
      <c r="A782" s="664">
        <v>50</v>
      </c>
      <c r="B782" s="665" t="s">
        <v>549</v>
      </c>
      <c r="C782" s="665" t="s">
        <v>3182</v>
      </c>
      <c r="D782" s="746" t="s">
        <v>4862</v>
      </c>
      <c r="E782" s="747" t="s">
        <v>3203</v>
      </c>
      <c r="F782" s="665" t="s">
        <v>3179</v>
      </c>
      <c r="G782" s="665" t="s">
        <v>3327</v>
      </c>
      <c r="H782" s="665" t="s">
        <v>550</v>
      </c>
      <c r="I782" s="665" t="s">
        <v>3608</v>
      </c>
      <c r="J782" s="665" t="s">
        <v>3372</v>
      </c>
      <c r="K782" s="665" t="s">
        <v>3609</v>
      </c>
      <c r="L782" s="666">
        <v>0</v>
      </c>
      <c r="M782" s="666">
        <v>0</v>
      </c>
      <c r="N782" s="665">
        <v>1</v>
      </c>
      <c r="O782" s="748">
        <v>0.5</v>
      </c>
      <c r="P782" s="666"/>
      <c r="Q782" s="681"/>
      <c r="R782" s="665"/>
      <c r="S782" s="681">
        <v>0</v>
      </c>
      <c r="T782" s="748"/>
      <c r="U782" s="704">
        <v>0</v>
      </c>
    </row>
    <row r="783" spans="1:21" ht="14.4" customHeight="1" x14ac:dyDescent="0.3">
      <c r="A783" s="664">
        <v>50</v>
      </c>
      <c r="B783" s="665" t="s">
        <v>549</v>
      </c>
      <c r="C783" s="665" t="s">
        <v>3182</v>
      </c>
      <c r="D783" s="746" t="s">
        <v>4862</v>
      </c>
      <c r="E783" s="747" t="s">
        <v>3203</v>
      </c>
      <c r="F783" s="665" t="s">
        <v>3179</v>
      </c>
      <c r="G783" s="665" t="s">
        <v>3256</v>
      </c>
      <c r="H783" s="665" t="s">
        <v>1650</v>
      </c>
      <c r="I783" s="665" t="s">
        <v>3637</v>
      </c>
      <c r="J783" s="665" t="s">
        <v>2920</v>
      </c>
      <c r="K783" s="665" t="s">
        <v>3638</v>
      </c>
      <c r="L783" s="666">
        <v>0</v>
      </c>
      <c r="M783" s="666">
        <v>0</v>
      </c>
      <c r="N783" s="665">
        <v>2</v>
      </c>
      <c r="O783" s="748">
        <v>1.5</v>
      </c>
      <c r="P783" s="666"/>
      <c r="Q783" s="681"/>
      <c r="R783" s="665"/>
      <c r="S783" s="681">
        <v>0</v>
      </c>
      <c r="T783" s="748"/>
      <c r="U783" s="704">
        <v>0</v>
      </c>
    </row>
    <row r="784" spans="1:21" ht="14.4" customHeight="1" x14ac:dyDescent="0.3">
      <c r="A784" s="664">
        <v>50</v>
      </c>
      <c r="B784" s="665" t="s">
        <v>549</v>
      </c>
      <c r="C784" s="665" t="s">
        <v>3182</v>
      </c>
      <c r="D784" s="746" t="s">
        <v>4862</v>
      </c>
      <c r="E784" s="747" t="s">
        <v>3203</v>
      </c>
      <c r="F784" s="665" t="s">
        <v>3179</v>
      </c>
      <c r="G784" s="665" t="s">
        <v>3256</v>
      </c>
      <c r="H784" s="665" t="s">
        <v>1650</v>
      </c>
      <c r="I784" s="665" t="s">
        <v>1748</v>
      </c>
      <c r="J784" s="665" t="s">
        <v>2920</v>
      </c>
      <c r="K784" s="665" t="s">
        <v>2921</v>
      </c>
      <c r="L784" s="666">
        <v>184.74</v>
      </c>
      <c r="M784" s="666">
        <v>184.74</v>
      </c>
      <c r="N784" s="665">
        <v>1</v>
      </c>
      <c r="O784" s="748">
        <v>0.5</v>
      </c>
      <c r="P784" s="666"/>
      <c r="Q784" s="681">
        <v>0</v>
      </c>
      <c r="R784" s="665"/>
      <c r="S784" s="681">
        <v>0</v>
      </c>
      <c r="T784" s="748"/>
      <c r="U784" s="704">
        <v>0</v>
      </c>
    </row>
    <row r="785" spans="1:21" ht="14.4" customHeight="1" x14ac:dyDescent="0.3">
      <c r="A785" s="664">
        <v>50</v>
      </c>
      <c r="B785" s="665" t="s">
        <v>549</v>
      </c>
      <c r="C785" s="665" t="s">
        <v>3182</v>
      </c>
      <c r="D785" s="746" t="s">
        <v>4862</v>
      </c>
      <c r="E785" s="747" t="s">
        <v>3203</v>
      </c>
      <c r="F785" s="665" t="s">
        <v>3179</v>
      </c>
      <c r="G785" s="665" t="s">
        <v>3256</v>
      </c>
      <c r="H785" s="665" t="s">
        <v>1650</v>
      </c>
      <c r="I785" s="665" t="s">
        <v>1762</v>
      </c>
      <c r="J785" s="665" t="s">
        <v>2922</v>
      </c>
      <c r="K785" s="665" t="s">
        <v>2924</v>
      </c>
      <c r="L785" s="666">
        <v>184.74</v>
      </c>
      <c r="M785" s="666">
        <v>369.48</v>
      </c>
      <c r="N785" s="665">
        <v>2</v>
      </c>
      <c r="O785" s="748">
        <v>1</v>
      </c>
      <c r="P785" s="666"/>
      <c r="Q785" s="681">
        <v>0</v>
      </c>
      <c r="R785" s="665"/>
      <c r="S785" s="681">
        <v>0</v>
      </c>
      <c r="T785" s="748"/>
      <c r="U785" s="704">
        <v>0</v>
      </c>
    </row>
    <row r="786" spans="1:21" ht="14.4" customHeight="1" x14ac:dyDescent="0.3">
      <c r="A786" s="664">
        <v>50</v>
      </c>
      <c r="B786" s="665" t="s">
        <v>549</v>
      </c>
      <c r="C786" s="665" t="s">
        <v>3182</v>
      </c>
      <c r="D786" s="746" t="s">
        <v>4862</v>
      </c>
      <c r="E786" s="747" t="s">
        <v>3192</v>
      </c>
      <c r="F786" s="665" t="s">
        <v>3179</v>
      </c>
      <c r="G786" s="665" t="s">
        <v>3204</v>
      </c>
      <c r="H786" s="665" t="s">
        <v>1650</v>
      </c>
      <c r="I786" s="665" t="s">
        <v>1662</v>
      </c>
      <c r="J786" s="665" t="s">
        <v>1663</v>
      </c>
      <c r="K786" s="665" t="s">
        <v>2943</v>
      </c>
      <c r="L786" s="666">
        <v>72</v>
      </c>
      <c r="M786" s="666">
        <v>792</v>
      </c>
      <c r="N786" s="665">
        <v>11</v>
      </c>
      <c r="O786" s="748">
        <v>7</v>
      </c>
      <c r="P786" s="666">
        <v>144</v>
      </c>
      <c r="Q786" s="681">
        <v>0.18181818181818182</v>
      </c>
      <c r="R786" s="665">
        <v>2</v>
      </c>
      <c r="S786" s="681">
        <v>0.18181818181818182</v>
      </c>
      <c r="T786" s="748">
        <v>1.5</v>
      </c>
      <c r="U786" s="704">
        <v>0.21428571428571427</v>
      </c>
    </row>
    <row r="787" spans="1:21" ht="14.4" customHeight="1" x14ac:dyDescent="0.3">
      <c r="A787" s="664">
        <v>50</v>
      </c>
      <c r="B787" s="665" t="s">
        <v>549</v>
      </c>
      <c r="C787" s="665" t="s">
        <v>3182</v>
      </c>
      <c r="D787" s="746" t="s">
        <v>4862</v>
      </c>
      <c r="E787" s="747" t="s">
        <v>3192</v>
      </c>
      <c r="F787" s="665" t="s">
        <v>3179</v>
      </c>
      <c r="G787" s="665" t="s">
        <v>3204</v>
      </c>
      <c r="H787" s="665" t="s">
        <v>1650</v>
      </c>
      <c r="I787" s="665" t="s">
        <v>1666</v>
      </c>
      <c r="J787" s="665" t="s">
        <v>1663</v>
      </c>
      <c r="K787" s="665" t="s">
        <v>2944</v>
      </c>
      <c r="L787" s="666">
        <v>144.01</v>
      </c>
      <c r="M787" s="666">
        <v>432.03</v>
      </c>
      <c r="N787" s="665">
        <v>3</v>
      </c>
      <c r="O787" s="748">
        <v>1</v>
      </c>
      <c r="P787" s="666">
        <v>288.02</v>
      </c>
      <c r="Q787" s="681">
        <v>0.66666666666666663</v>
      </c>
      <c r="R787" s="665">
        <v>2</v>
      </c>
      <c r="S787" s="681">
        <v>0.66666666666666663</v>
      </c>
      <c r="T787" s="748">
        <v>0.5</v>
      </c>
      <c r="U787" s="704">
        <v>0.5</v>
      </c>
    </row>
    <row r="788" spans="1:21" ht="14.4" customHeight="1" x14ac:dyDescent="0.3">
      <c r="A788" s="664">
        <v>50</v>
      </c>
      <c r="B788" s="665" t="s">
        <v>549</v>
      </c>
      <c r="C788" s="665" t="s">
        <v>3182</v>
      </c>
      <c r="D788" s="746" t="s">
        <v>4862</v>
      </c>
      <c r="E788" s="747" t="s">
        <v>3192</v>
      </c>
      <c r="F788" s="665" t="s">
        <v>3179</v>
      </c>
      <c r="G788" s="665" t="s">
        <v>3205</v>
      </c>
      <c r="H788" s="665" t="s">
        <v>550</v>
      </c>
      <c r="I788" s="665" t="s">
        <v>3681</v>
      </c>
      <c r="J788" s="665" t="s">
        <v>3267</v>
      </c>
      <c r="K788" s="665" t="s">
        <v>3026</v>
      </c>
      <c r="L788" s="666">
        <v>0</v>
      </c>
      <c r="M788" s="666">
        <v>0</v>
      </c>
      <c r="N788" s="665">
        <v>2</v>
      </c>
      <c r="O788" s="748">
        <v>1</v>
      </c>
      <c r="P788" s="666"/>
      <c r="Q788" s="681"/>
      <c r="R788" s="665"/>
      <c r="S788" s="681">
        <v>0</v>
      </c>
      <c r="T788" s="748"/>
      <c r="U788" s="704">
        <v>0</v>
      </c>
    </row>
    <row r="789" spans="1:21" ht="14.4" customHeight="1" x14ac:dyDescent="0.3">
      <c r="A789" s="664">
        <v>50</v>
      </c>
      <c r="B789" s="665" t="s">
        <v>549</v>
      </c>
      <c r="C789" s="665" t="s">
        <v>3182</v>
      </c>
      <c r="D789" s="746" t="s">
        <v>4862</v>
      </c>
      <c r="E789" s="747" t="s">
        <v>3192</v>
      </c>
      <c r="F789" s="665" t="s">
        <v>3179</v>
      </c>
      <c r="G789" s="665" t="s">
        <v>3206</v>
      </c>
      <c r="H789" s="665" t="s">
        <v>1650</v>
      </c>
      <c r="I789" s="665" t="s">
        <v>1834</v>
      </c>
      <c r="J789" s="665" t="s">
        <v>2989</v>
      </c>
      <c r="K789" s="665" t="s">
        <v>2990</v>
      </c>
      <c r="L789" s="666">
        <v>278.64</v>
      </c>
      <c r="M789" s="666">
        <v>1950.48</v>
      </c>
      <c r="N789" s="665">
        <v>7</v>
      </c>
      <c r="O789" s="748">
        <v>3</v>
      </c>
      <c r="P789" s="666">
        <v>835.92</v>
      </c>
      <c r="Q789" s="681">
        <v>0.42857142857142855</v>
      </c>
      <c r="R789" s="665">
        <v>3</v>
      </c>
      <c r="S789" s="681">
        <v>0.42857142857142855</v>
      </c>
      <c r="T789" s="748">
        <v>1</v>
      </c>
      <c r="U789" s="704">
        <v>0.33333333333333331</v>
      </c>
    </row>
    <row r="790" spans="1:21" ht="14.4" customHeight="1" x14ac:dyDescent="0.3">
      <c r="A790" s="664">
        <v>50</v>
      </c>
      <c r="B790" s="665" t="s">
        <v>549</v>
      </c>
      <c r="C790" s="665" t="s">
        <v>3182</v>
      </c>
      <c r="D790" s="746" t="s">
        <v>4862</v>
      </c>
      <c r="E790" s="747" t="s">
        <v>3192</v>
      </c>
      <c r="F790" s="665" t="s">
        <v>3179</v>
      </c>
      <c r="G790" s="665" t="s">
        <v>3206</v>
      </c>
      <c r="H790" s="665" t="s">
        <v>1650</v>
      </c>
      <c r="I790" s="665" t="s">
        <v>1758</v>
      </c>
      <c r="J790" s="665" t="s">
        <v>2989</v>
      </c>
      <c r="K790" s="665" t="s">
        <v>2993</v>
      </c>
      <c r="L790" s="666">
        <v>392.42</v>
      </c>
      <c r="M790" s="666">
        <v>392.42</v>
      </c>
      <c r="N790" s="665">
        <v>1</v>
      </c>
      <c r="O790" s="748">
        <v>0.5</v>
      </c>
      <c r="P790" s="666"/>
      <c r="Q790" s="681">
        <v>0</v>
      </c>
      <c r="R790" s="665"/>
      <c r="S790" s="681">
        <v>0</v>
      </c>
      <c r="T790" s="748"/>
      <c r="U790" s="704">
        <v>0</v>
      </c>
    </row>
    <row r="791" spans="1:21" ht="14.4" customHeight="1" x14ac:dyDescent="0.3">
      <c r="A791" s="664">
        <v>50</v>
      </c>
      <c r="B791" s="665" t="s">
        <v>549</v>
      </c>
      <c r="C791" s="665" t="s">
        <v>3182</v>
      </c>
      <c r="D791" s="746" t="s">
        <v>4862</v>
      </c>
      <c r="E791" s="747" t="s">
        <v>3192</v>
      </c>
      <c r="F791" s="665" t="s">
        <v>3179</v>
      </c>
      <c r="G791" s="665" t="s">
        <v>3206</v>
      </c>
      <c r="H791" s="665" t="s">
        <v>1650</v>
      </c>
      <c r="I791" s="665" t="s">
        <v>1819</v>
      </c>
      <c r="J791" s="665" t="s">
        <v>2989</v>
      </c>
      <c r="K791" s="665" t="s">
        <v>2994</v>
      </c>
      <c r="L791" s="666">
        <v>181.13</v>
      </c>
      <c r="M791" s="666">
        <v>1449.04</v>
      </c>
      <c r="N791" s="665">
        <v>8</v>
      </c>
      <c r="O791" s="748">
        <v>4.5</v>
      </c>
      <c r="P791" s="666">
        <v>362.26</v>
      </c>
      <c r="Q791" s="681">
        <v>0.25</v>
      </c>
      <c r="R791" s="665">
        <v>2</v>
      </c>
      <c r="S791" s="681">
        <v>0.25</v>
      </c>
      <c r="T791" s="748">
        <v>1</v>
      </c>
      <c r="U791" s="704">
        <v>0.22222222222222221</v>
      </c>
    </row>
    <row r="792" spans="1:21" ht="14.4" customHeight="1" x14ac:dyDescent="0.3">
      <c r="A792" s="664">
        <v>50</v>
      </c>
      <c r="B792" s="665" t="s">
        <v>549</v>
      </c>
      <c r="C792" s="665" t="s">
        <v>3182</v>
      </c>
      <c r="D792" s="746" t="s">
        <v>4862</v>
      </c>
      <c r="E792" s="747" t="s">
        <v>3192</v>
      </c>
      <c r="F792" s="665" t="s">
        <v>3179</v>
      </c>
      <c r="G792" s="665" t="s">
        <v>3206</v>
      </c>
      <c r="H792" s="665" t="s">
        <v>1650</v>
      </c>
      <c r="I792" s="665" t="s">
        <v>1823</v>
      </c>
      <c r="J792" s="665" t="s">
        <v>2989</v>
      </c>
      <c r="K792" s="665" t="s">
        <v>2995</v>
      </c>
      <c r="L792" s="666">
        <v>603.73</v>
      </c>
      <c r="M792" s="666">
        <v>4829.84</v>
      </c>
      <c r="N792" s="665">
        <v>8</v>
      </c>
      <c r="O792" s="748">
        <v>4</v>
      </c>
      <c r="P792" s="666"/>
      <c r="Q792" s="681">
        <v>0</v>
      </c>
      <c r="R792" s="665"/>
      <c r="S792" s="681">
        <v>0</v>
      </c>
      <c r="T792" s="748"/>
      <c r="U792" s="704">
        <v>0</v>
      </c>
    </row>
    <row r="793" spans="1:21" ht="14.4" customHeight="1" x14ac:dyDescent="0.3">
      <c r="A793" s="664">
        <v>50</v>
      </c>
      <c r="B793" s="665" t="s">
        <v>549</v>
      </c>
      <c r="C793" s="665" t="s">
        <v>3182</v>
      </c>
      <c r="D793" s="746" t="s">
        <v>4862</v>
      </c>
      <c r="E793" s="747" t="s">
        <v>3192</v>
      </c>
      <c r="F793" s="665" t="s">
        <v>3179</v>
      </c>
      <c r="G793" s="665" t="s">
        <v>3206</v>
      </c>
      <c r="H793" s="665" t="s">
        <v>550</v>
      </c>
      <c r="I793" s="665" t="s">
        <v>4080</v>
      </c>
      <c r="J793" s="665" t="s">
        <v>4081</v>
      </c>
      <c r="K793" s="665" t="s">
        <v>4082</v>
      </c>
      <c r="L793" s="666">
        <v>0</v>
      </c>
      <c r="M793" s="666">
        <v>0</v>
      </c>
      <c r="N793" s="665">
        <v>1</v>
      </c>
      <c r="O793" s="748">
        <v>1</v>
      </c>
      <c r="P793" s="666"/>
      <c r="Q793" s="681"/>
      <c r="R793" s="665"/>
      <c r="S793" s="681">
        <v>0</v>
      </c>
      <c r="T793" s="748"/>
      <c r="U793" s="704">
        <v>0</v>
      </c>
    </row>
    <row r="794" spans="1:21" ht="14.4" customHeight="1" x14ac:dyDescent="0.3">
      <c r="A794" s="664">
        <v>50</v>
      </c>
      <c r="B794" s="665" t="s">
        <v>549</v>
      </c>
      <c r="C794" s="665" t="s">
        <v>3182</v>
      </c>
      <c r="D794" s="746" t="s">
        <v>4862</v>
      </c>
      <c r="E794" s="747" t="s">
        <v>3192</v>
      </c>
      <c r="F794" s="665" t="s">
        <v>3179</v>
      </c>
      <c r="G794" s="665" t="s">
        <v>3206</v>
      </c>
      <c r="H794" s="665" t="s">
        <v>550</v>
      </c>
      <c r="I794" s="665" t="s">
        <v>4083</v>
      </c>
      <c r="J794" s="665" t="s">
        <v>4084</v>
      </c>
      <c r="K794" s="665" t="s">
        <v>3405</v>
      </c>
      <c r="L794" s="666">
        <v>0</v>
      </c>
      <c r="M794" s="666">
        <v>0</v>
      </c>
      <c r="N794" s="665">
        <v>1</v>
      </c>
      <c r="O794" s="748">
        <v>0.5</v>
      </c>
      <c r="P794" s="666"/>
      <c r="Q794" s="681"/>
      <c r="R794" s="665"/>
      <c r="S794" s="681">
        <v>0</v>
      </c>
      <c r="T794" s="748"/>
      <c r="U794" s="704">
        <v>0</v>
      </c>
    </row>
    <row r="795" spans="1:21" ht="14.4" customHeight="1" x14ac:dyDescent="0.3">
      <c r="A795" s="664">
        <v>50</v>
      </c>
      <c r="B795" s="665" t="s">
        <v>549</v>
      </c>
      <c r="C795" s="665" t="s">
        <v>3182</v>
      </c>
      <c r="D795" s="746" t="s">
        <v>4862</v>
      </c>
      <c r="E795" s="747" t="s">
        <v>3192</v>
      </c>
      <c r="F795" s="665" t="s">
        <v>3179</v>
      </c>
      <c r="G795" s="665" t="s">
        <v>3206</v>
      </c>
      <c r="H795" s="665" t="s">
        <v>1650</v>
      </c>
      <c r="I795" s="665" t="s">
        <v>3690</v>
      </c>
      <c r="J795" s="665" t="s">
        <v>3402</v>
      </c>
      <c r="K795" s="665" t="s">
        <v>2990</v>
      </c>
      <c r="L795" s="666">
        <v>298.95999999999998</v>
      </c>
      <c r="M795" s="666">
        <v>597.91999999999996</v>
      </c>
      <c r="N795" s="665">
        <v>2</v>
      </c>
      <c r="O795" s="748">
        <v>0.5</v>
      </c>
      <c r="P795" s="666"/>
      <c r="Q795" s="681">
        <v>0</v>
      </c>
      <c r="R795" s="665"/>
      <c r="S795" s="681">
        <v>0</v>
      </c>
      <c r="T795" s="748"/>
      <c r="U795" s="704">
        <v>0</v>
      </c>
    </row>
    <row r="796" spans="1:21" ht="14.4" customHeight="1" x14ac:dyDescent="0.3">
      <c r="A796" s="664">
        <v>50</v>
      </c>
      <c r="B796" s="665" t="s">
        <v>549</v>
      </c>
      <c r="C796" s="665" t="s">
        <v>3182</v>
      </c>
      <c r="D796" s="746" t="s">
        <v>4862</v>
      </c>
      <c r="E796" s="747" t="s">
        <v>3192</v>
      </c>
      <c r="F796" s="665" t="s">
        <v>3179</v>
      </c>
      <c r="G796" s="665" t="s">
        <v>3206</v>
      </c>
      <c r="H796" s="665" t="s">
        <v>550</v>
      </c>
      <c r="I796" s="665" t="s">
        <v>3691</v>
      </c>
      <c r="J796" s="665" t="s">
        <v>3692</v>
      </c>
      <c r="K796" s="665" t="s">
        <v>2994</v>
      </c>
      <c r="L796" s="666">
        <v>181.13</v>
      </c>
      <c r="M796" s="666">
        <v>181.13</v>
      </c>
      <c r="N796" s="665">
        <v>1</v>
      </c>
      <c r="O796" s="748">
        <v>0.5</v>
      </c>
      <c r="P796" s="666"/>
      <c r="Q796" s="681">
        <v>0</v>
      </c>
      <c r="R796" s="665"/>
      <c r="S796" s="681">
        <v>0</v>
      </c>
      <c r="T796" s="748"/>
      <c r="U796" s="704">
        <v>0</v>
      </c>
    </row>
    <row r="797" spans="1:21" ht="14.4" customHeight="1" x14ac:dyDescent="0.3">
      <c r="A797" s="664">
        <v>50</v>
      </c>
      <c r="B797" s="665" t="s">
        <v>549</v>
      </c>
      <c r="C797" s="665" t="s">
        <v>3182</v>
      </c>
      <c r="D797" s="746" t="s">
        <v>4862</v>
      </c>
      <c r="E797" s="747" t="s">
        <v>3192</v>
      </c>
      <c r="F797" s="665" t="s">
        <v>3179</v>
      </c>
      <c r="G797" s="665" t="s">
        <v>3207</v>
      </c>
      <c r="H797" s="665" t="s">
        <v>1650</v>
      </c>
      <c r="I797" s="665" t="s">
        <v>1928</v>
      </c>
      <c r="J797" s="665" t="s">
        <v>1699</v>
      </c>
      <c r="K797" s="665" t="s">
        <v>2953</v>
      </c>
      <c r="L797" s="666">
        <v>105.32</v>
      </c>
      <c r="M797" s="666">
        <v>210.64</v>
      </c>
      <c r="N797" s="665">
        <v>2</v>
      </c>
      <c r="O797" s="748">
        <v>1</v>
      </c>
      <c r="P797" s="666"/>
      <c r="Q797" s="681">
        <v>0</v>
      </c>
      <c r="R797" s="665"/>
      <c r="S797" s="681">
        <v>0</v>
      </c>
      <c r="T797" s="748"/>
      <c r="U797" s="704">
        <v>0</v>
      </c>
    </row>
    <row r="798" spans="1:21" ht="14.4" customHeight="1" x14ac:dyDescent="0.3">
      <c r="A798" s="664">
        <v>50</v>
      </c>
      <c r="B798" s="665" t="s">
        <v>549</v>
      </c>
      <c r="C798" s="665" t="s">
        <v>3182</v>
      </c>
      <c r="D798" s="746" t="s">
        <v>4862</v>
      </c>
      <c r="E798" s="747" t="s">
        <v>3192</v>
      </c>
      <c r="F798" s="665" t="s">
        <v>3179</v>
      </c>
      <c r="G798" s="665" t="s">
        <v>3207</v>
      </c>
      <c r="H798" s="665" t="s">
        <v>550</v>
      </c>
      <c r="I798" s="665" t="s">
        <v>3208</v>
      </c>
      <c r="J798" s="665" t="s">
        <v>3209</v>
      </c>
      <c r="K798" s="665" t="s">
        <v>3210</v>
      </c>
      <c r="L798" s="666">
        <v>16.38</v>
      </c>
      <c r="M798" s="666">
        <v>32.76</v>
      </c>
      <c r="N798" s="665">
        <v>2</v>
      </c>
      <c r="O798" s="748">
        <v>1</v>
      </c>
      <c r="P798" s="666"/>
      <c r="Q798" s="681">
        <v>0</v>
      </c>
      <c r="R798" s="665"/>
      <c r="S798" s="681">
        <v>0</v>
      </c>
      <c r="T798" s="748"/>
      <c r="U798" s="704">
        <v>0</v>
      </c>
    </row>
    <row r="799" spans="1:21" ht="14.4" customHeight="1" x14ac:dyDescent="0.3">
      <c r="A799" s="664">
        <v>50</v>
      </c>
      <c r="B799" s="665" t="s">
        <v>549</v>
      </c>
      <c r="C799" s="665" t="s">
        <v>3182</v>
      </c>
      <c r="D799" s="746" t="s">
        <v>4862</v>
      </c>
      <c r="E799" s="747" t="s">
        <v>3192</v>
      </c>
      <c r="F799" s="665" t="s">
        <v>3179</v>
      </c>
      <c r="G799" s="665" t="s">
        <v>3207</v>
      </c>
      <c r="H799" s="665" t="s">
        <v>550</v>
      </c>
      <c r="I799" s="665" t="s">
        <v>3707</v>
      </c>
      <c r="J799" s="665" t="s">
        <v>3209</v>
      </c>
      <c r="K799" s="665" t="s">
        <v>3708</v>
      </c>
      <c r="L799" s="666">
        <v>0</v>
      </c>
      <c r="M799" s="666">
        <v>0</v>
      </c>
      <c r="N799" s="665">
        <v>1</v>
      </c>
      <c r="O799" s="748">
        <v>0.5</v>
      </c>
      <c r="P799" s="666"/>
      <c r="Q799" s="681"/>
      <c r="R799" s="665"/>
      <c r="S799" s="681">
        <v>0</v>
      </c>
      <c r="T799" s="748"/>
      <c r="U799" s="704">
        <v>0</v>
      </c>
    </row>
    <row r="800" spans="1:21" ht="14.4" customHeight="1" x14ac:dyDescent="0.3">
      <c r="A800" s="664">
        <v>50</v>
      </c>
      <c r="B800" s="665" t="s">
        <v>549</v>
      </c>
      <c r="C800" s="665" t="s">
        <v>3182</v>
      </c>
      <c r="D800" s="746" t="s">
        <v>4862</v>
      </c>
      <c r="E800" s="747" t="s">
        <v>3192</v>
      </c>
      <c r="F800" s="665" t="s">
        <v>3179</v>
      </c>
      <c r="G800" s="665" t="s">
        <v>3207</v>
      </c>
      <c r="H800" s="665" t="s">
        <v>1650</v>
      </c>
      <c r="I800" s="665" t="s">
        <v>1698</v>
      </c>
      <c r="J800" s="665" t="s">
        <v>1699</v>
      </c>
      <c r="K800" s="665" t="s">
        <v>2954</v>
      </c>
      <c r="L800" s="666">
        <v>35.11</v>
      </c>
      <c r="M800" s="666">
        <v>596.87000000000012</v>
      </c>
      <c r="N800" s="665">
        <v>17</v>
      </c>
      <c r="O800" s="748">
        <v>9.5</v>
      </c>
      <c r="P800" s="666">
        <v>105.33</v>
      </c>
      <c r="Q800" s="681">
        <v>0.17647058823529407</v>
      </c>
      <c r="R800" s="665">
        <v>3</v>
      </c>
      <c r="S800" s="681">
        <v>0.17647058823529413</v>
      </c>
      <c r="T800" s="748">
        <v>1</v>
      </c>
      <c r="U800" s="704">
        <v>0.10526315789473684</v>
      </c>
    </row>
    <row r="801" spans="1:21" ht="14.4" customHeight="1" x14ac:dyDescent="0.3">
      <c r="A801" s="664">
        <v>50</v>
      </c>
      <c r="B801" s="665" t="s">
        <v>549</v>
      </c>
      <c r="C801" s="665" t="s">
        <v>3182</v>
      </c>
      <c r="D801" s="746" t="s">
        <v>4862</v>
      </c>
      <c r="E801" s="747" t="s">
        <v>3192</v>
      </c>
      <c r="F801" s="665" t="s">
        <v>3179</v>
      </c>
      <c r="G801" s="665" t="s">
        <v>3207</v>
      </c>
      <c r="H801" s="665" t="s">
        <v>1650</v>
      </c>
      <c r="I801" s="665" t="s">
        <v>1701</v>
      </c>
      <c r="J801" s="665" t="s">
        <v>1702</v>
      </c>
      <c r="K801" s="665" t="s">
        <v>2955</v>
      </c>
      <c r="L801" s="666">
        <v>70.23</v>
      </c>
      <c r="M801" s="666">
        <v>280.92</v>
      </c>
      <c r="N801" s="665">
        <v>4</v>
      </c>
      <c r="O801" s="748">
        <v>2.5</v>
      </c>
      <c r="P801" s="666">
        <v>70.23</v>
      </c>
      <c r="Q801" s="681">
        <v>0.25</v>
      </c>
      <c r="R801" s="665">
        <v>1</v>
      </c>
      <c r="S801" s="681">
        <v>0.25</v>
      </c>
      <c r="T801" s="748">
        <v>0.5</v>
      </c>
      <c r="U801" s="704">
        <v>0.2</v>
      </c>
    </row>
    <row r="802" spans="1:21" ht="14.4" customHeight="1" x14ac:dyDescent="0.3">
      <c r="A802" s="664">
        <v>50</v>
      </c>
      <c r="B802" s="665" t="s">
        <v>549</v>
      </c>
      <c r="C802" s="665" t="s">
        <v>3182</v>
      </c>
      <c r="D802" s="746" t="s">
        <v>4862</v>
      </c>
      <c r="E802" s="747" t="s">
        <v>3192</v>
      </c>
      <c r="F802" s="665" t="s">
        <v>3179</v>
      </c>
      <c r="G802" s="665" t="s">
        <v>3419</v>
      </c>
      <c r="H802" s="665" t="s">
        <v>550</v>
      </c>
      <c r="I802" s="665" t="s">
        <v>2277</v>
      </c>
      <c r="J802" s="665" t="s">
        <v>4085</v>
      </c>
      <c r="K802" s="665" t="s">
        <v>4086</v>
      </c>
      <c r="L802" s="666">
        <v>0</v>
      </c>
      <c r="M802" s="666">
        <v>0</v>
      </c>
      <c r="N802" s="665">
        <v>1</v>
      </c>
      <c r="O802" s="748">
        <v>0.5</v>
      </c>
      <c r="P802" s="666"/>
      <c r="Q802" s="681"/>
      <c r="R802" s="665"/>
      <c r="S802" s="681">
        <v>0</v>
      </c>
      <c r="T802" s="748"/>
      <c r="U802" s="704">
        <v>0</v>
      </c>
    </row>
    <row r="803" spans="1:21" ht="14.4" customHeight="1" x14ac:dyDescent="0.3">
      <c r="A803" s="664">
        <v>50</v>
      </c>
      <c r="B803" s="665" t="s">
        <v>549</v>
      </c>
      <c r="C803" s="665" t="s">
        <v>3182</v>
      </c>
      <c r="D803" s="746" t="s">
        <v>4862</v>
      </c>
      <c r="E803" s="747" t="s">
        <v>3192</v>
      </c>
      <c r="F803" s="665" t="s">
        <v>3179</v>
      </c>
      <c r="G803" s="665" t="s">
        <v>3710</v>
      </c>
      <c r="H803" s="665" t="s">
        <v>550</v>
      </c>
      <c r="I803" s="665" t="s">
        <v>1408</v>
      </c>
      <c r="J803" s="665" t="s">
        <v>1409</v>
      </c>
      <c r="K803" s="665" t="s">
        <v>3711</v>
      </c>
      <c r="L803" s="666">
        <v>303.82</v>
      </c>
      <c r="M803" s="666">
        <v>303.82</v>
      </c>
      <c r="N803" s="665">
        <v>1</v>
      </c>
      <c r="O803" s="748">
        <v>0.5</v>
      </c>
      <c r="P803" s="666">
        <v>303.82</v>
      </c>
      <c r="Q803" s="681">
        <v>1</v>
      </c>
      <c r="R803" s="665">
        <v>1</v>
      </c>
      <c r="S803" s="681">
        <v>1</v>
      </c>
      <c r="T803" s="748">
        <v>0.5</v>
      </c>
      <c r="U803" s="704">
        <v>1</v>
      </c>
    </row>
    <row r="804" spans="1:21" ht="14.4" customHeight="1" x14ac:dyDescent="0.3">
      <c r="A804" s="664">
        <v>50</v>
      </c>
      <c r="B804" s="665" t="s">
        <v>549</v>
      </c>
      <c r="C804" s="665" t="s">
        <v>3182</v>
      </c>
      <c r="D804" s="746" t="s">
        <v>4862</v>
      </c>
      <c r="E804" s="747" t="s">
        <v>3192</v>
      </c>
      <c r="F804" s="665" t="s">
        <v>3179</v>
      </c>
      <c r="G804" s="665" t="s">
        <v>3270</v>
      </c>
      <c r="H804" s="665" t="s">
        <v>550</v>
      </c>
      <c r="I804" s="665" t="s">
        <v>2133</v>
      </c>
      <c r="J804" s="665" t="s">
        <v>2134</v>
      </c>
      <c r="K804" s="665" t="s">
        <v>3424</v>
      </c>
      <c r="L804" s="666">
        <v>78.33</v>
      </c>
      <c r="M804" s="666">
        <v>156.66</v>
      </c>
      <c r="N804" s="665">
        <v>2</v>
      </c>
      <c r="O804" s="748">
        <v>1.5</v>
      </c>
      <c r="P804" s="666">
        <v>78.33</v>
      </c>
      <c r="Q804" s="681">
        <v>0.5</v>
      </c>
      <c r="R804" s="665">
        <v>1</v>
      </c>
      <c r="S804" s="681">
        <v>0.5</v>
      </c>
      <c r="T804" s="748">
        <v>1</v>
      </c>
      <c r="U804" s="704">
        <v>0.66666666666666663</v>
      </c>
    </row>
    <row r="805" spans="1:21" ht="14.4" customHeight="1" x14ac:dyDescent="0.3">
      <c r="A805" s="664">
        <v>50</v>
      </c>
      <c r="B805" s="665" t="s">
        <v>549</v>
      </c>
      <c r="C805" s="665" t="s">
        <v>3182</v>
      </c>
      <c r="D805" s="746" t="s">
        <v>4862</v>
      </c>
      <c r="E805" s="747" t="s">
        <v>3192</v>
      </c>
      <c r="F805" s="665" t="s">
        <v>3179</v>
      </c>
      <c r="G805" s="665" t="s">
        <v>3426</v>
      </c>
      <c r="H805" s="665" t="s">
        <v>550</v>
      </c>
      <c r="I805" s="665" t="s">
        <v>878</v>
      </c>
      <c r="J805" s="665" t="s">
        <v>3427</v>
      </c>
      <c r="K805" s="665" t="s">
        <v>3428</v>
      </c>
      <c r="L805" s="666">
        <v>23.72</v>
      </c>
      <c r="M805" s="666">
        <v>47.44</v>
      </c>
      <c r="N805" s="665">
        <v>2</v>
      </c>
      <c r="O805" s="748">
        <v>1</v>
      </c>
      <c r="P805" s="666"/>
      <c r="Q805" s="681">
        <v>0</v>
      </c>
      <c r="R805" s="665"/>
      <c r="S805" s="681">
        <v>0</v>
      </c>
      <c r="T805" s="748"/>
      <c r="U805" s="704">
        <v>0</v>
      </c>
    </row>
    <row r="806" spans="1:21" ht="14.4" customHeight="1" x14ac:dyDescent="0.3">
      <c r="A806" s="664">
        <v>50</v>
      </c>
      <c r="B806" s="665" t="s">
        <v>549</v>
      </c>
      <c r="C806" s="665" t="s">
        <v>3182</v>
      </c>
      <c r="D806" s="746" t="s">
        <v>4862</v>
      </c>
      <c r="E806" s="747" t="s">
        <v>3192</v>
      </c>
      <c r="F806" s="665" t="s">
        <v>3179</v>
      </c>
      <c r="G806" s="665" t="s">
        <v>3429</v>
      </c>
      <c r="H806" s="665" t="s">
        <v>550</v>
      </c>
      <c r="I806" s="665" t="s">
        <v>4087</v>
      </c>
      <c r="J806" s="665" t="s">
        <v>2486</v>
      </c>
      <c r="K806" s="665" t="s">
        <v>4088</v>
      </c>
      <c r="L806" s="666">
        <v>73.069999999999993</v>
      </c>
      <c r="M806" s="666">
        <v>73.069999999999993</v>
      </c>
      <c r="N806" s="665">
        <v>1</v>
      </c>
      <c r="O806" s="748">
        <v>1</v>
      </c>
      <c r="P806" s="666"/>
      <c r="Q806" s="681">
        <v>0</v>
      </c>
      <c r="R806" s="665"/>
      <c r="S806" s="681">
        <v>0</v>
      </c>
      <c r="T806" s="748"/>
      <c r="U806" s="704">
        <v>0</v>
      </c>
    </row>
    <row r="807" spans="1:21" ht="14.4" customHeight="1" x14ac:dyDescent="0.3">
      <c r="A807" s="664">
        <v>50</v>
      </c>
      <c r="B807" s="665" t="s">
        <v>549</v>
      </c>
      <c r="C807" s="665" t="s">
        <v>3182</v>
      </c>
      <c r="D807" s="746" t="s">
        <v>4862</v>
      </c>
      <c r="E807" s="747" t="s">
        <v>3192</v>
      </c>
      <c r="F807" s="665" t="s">
        <v>3179</v>
      </c>
      <c r="G807" s="665" t="s">
        <v>3434</v>
      </c>
      <c r="H807" s="665" t="s">
        <v>550</v>
      </c>
      <c r="I807" s="665" t="s">
        <v>4089</v>
      </c>
      <c r="J807" s="665" t="s">
        <v>3435</v>
      </c>
      <c r="K807" s="665" t="s">
        <v>4090</v>
      </c>
      <c r="L807" s="666">
        <v>0</v>
      </c>
      <c r="M807" s="666">
        <v>0</v>
      </c>
      <c r="N807" s="665">
        <v>1</v>
      </c>
      <c r="O807" s="748">
        <v>1</v>
      </c>
      <c r="P807" s="666"/>
      <c r="Q807" s="681"/>
      <c r="R807" s="665"/>
      <c r="S807" s="681">
        <v>0</v>
      </c>
      <c r="T807" s="748"/>
      <c r="U807" s="704">
        <v>0</v>
      </c>
    </row>
    <row r="808" spans="1:21" ht="14.4" customHeight="1" x14ac:dyDescent="0.3">
      <c r="A808" s="664">
        <v>50</v>
      </c>
      <c r="B808" s="665" t="s">
        <v>549</v>
      </c>
      <c r="C808" s="665" t="s">
        <v>3182</v>
      </c>
      <c r="D808" s="746" t="s">
        <v>4862</v>
      </c>
      <c r="E808" s="747" t="s">
        <v>3192</v>
      </c>
      <c r="F808" s="665" t="s">
        <v>3179</v>
      </c>
      <c r="G808" s="665" t="s">
        <v>3213</v>
      </c>
      <c r="H808" s="665" t="s">
        <v>550</v>
      </c>
      <c r="I808" s="665" t="s">
        <v>3214</v>
      </c>
      <c r="J808" s="665" t="s">
        <v>938</v>
      </c>
      <c r="K808" s="665" t="s">
        <v>3215</v>
      </c>
      <c r="L808" s="666">
        <v>0</v>
      </c>
      <c r="M808" s="666">
        <v>0</v>
      </c>
      <c r="N808" s="665">
        <v>5</v>
      </c>
      <c r="O808" s="748">
        <v>3</v>
      </c>
      <c r="P808" s="666">
        <v>0</v>
      </c>
      <c r="Q808" s="681"/>
      <c r="R808" s="665">
        <v>1</v>
      </c>
      <c r="S808" s="681">
        <v>0.2</v>
      </c>
      <c r="T808" s="748">
        <v>0.5</v>
      </c>
      <c r="U808" s="704">
        <v>0.16666666666666666</v>
      </c>
    </row>
    <row r="809" spans="1:21" ht="14.4" customHeight="1" x14ac:dyDescent="0.3">
      <c r="A809" s="664">
        <v>50</v>
      </c>
      <c r="B809" s="665" t="s">
        <v>549</v>
      </c>
      <c r="C809" s="665" t="s">
        <v>3182</v>
      </c>
      <c r="D809" s="746" t="s">
        <v>4862</v>
      </c>
      <c r="E809" s="747" t="s">
        <v>3192</v>
      </c>
      <c r="F809" s="665" t="s">
        <v>3179</v>
      </c>
      <c r="G809" s="665" t="s">
        <v>3213</v>
      </c>
      <c r="H809" s="665" t="s">
        <v>550</v>
      </c>
      <c r="I809" s="665" t="s">
        <v>937</v>
      </c>
      <c r="J809" s="665" t="s">
        <v>938</v>
      </c>
      <c r="K809" s="665" t="s">
        <v>3274</v>
      </c>
      <c r="L809" s="666">
        <v>63.7</v>
      </c>
      <c r="M809" s="666">
        <v>509.59999999999997</v>
      </c>
      <c r="N809" s="665">
        <v>8</v>
      </c>
      <c r="O809" s="748">
        <v>4</v>
      </c>
      <c r="P809" s="666">
        <v>63.7</v>
      </c>
      <c r="Q809" s="681">
        <v>0.12500000000000003</v>
      </c>
      <c r="R809" s="665">
        <v>1</v>
      </c>
      <c r="S809" s="681">
        <v>0.125</v>
      </c>
      <c r="T809" s="748">
        <v>0.5</v>
      </c>
      <c r="U809" s="704">
        <v>0.125</v>
      </c>
    </row>
    <row r="810" spans="1:21" ht="14.4" customHeight="1" x14ac:dyDescent="0.3">
      <c r="A810" s="664">
        <v>50</v>
      </c>
      <c r="B810" s="665" t="s">
        <v>549</v>
      </c>
      <c r="C810" s="665" t="s">
        <v>3182</v>
      </c>
      <c r="D810" s="746" t="s">
        <v>4862</v>
      </c>
      <c r="E810" s="747" t="s">
        <v>3192</v>
      </c>
      <c r="F810" s="665" t="s">
        <v>3179</v>
      </c>
      <c r="G810" s="665" t="s">
        <v>3277</v>
      </c>
      <c r="H810" s="665" t="s">
        <v>550</v>
      </c>
      <c r="I810" s="665" t="s">
        <v>991</v>
      </c>
      <c r="J810" s="665" t="s">
        <v>992</v>
      </c>
      <c r="K810" s="665" t="s">
        <v>3347</v>
      </c>
      <c r="L810" s="666">
        <v>33</v>
      </c>
      <c r="M810" s="666">
        <v>33</v>
      </c>
      <c r="N810" s="665">
        <v>1</v>
      </c>
      <c r="O810" s="748">
        <v>0.5</v>
      </c>
      <c r="P810" s="666"/>
      <c r="Q810" s="681">
        <v>0</v>
      </c>
      <c r="R810" s="665"/>
      <c r="S810" s="681">
        <v>0</v>
      </c>
      <c r="T810" s="748"/>
      <c r="U810" s="704">
        <v>0</v>
      </c>
    </row>
    <row r="811" spans="1:21" ht="14.4" customHeight="1" x14ac:dyDescent="0.3">
      <c r="A811" s="664">
        <v>50</v>
      </c>
      <c r="B811" s="665" t="s">
        <v>549</v>
      </c>
      <c r="C811" s="665" t="s">
        <v>3182</v>
      </c>
      <c r="D811" s="746" t="s">
        <v>4862</v>
      </c>
      <c r="E811" s="747" t="s">
        <v>3192</v>
      </c>
      <c r="F811" s="665" t="s">
        <v>3179</v>
      </c>
      <c r="G811" s="665" t="s">
        <v>4091</v>
      </c>
      <c r="H811" s="665" t="s">
        <v>550</v>
      </c>
      <c r="I811" s="665" t="s">
        <v>4092</v>
      </c>
      <c r="J811" s="665" t="s">
        <v>4093</v>
      </c>
      <c r="K811" s="665" t="s">
        <v>4094</v>
      </c>
      <c r="L811" s="666">
        <v>848.35</v>
      </c>
      <c r="M811" s="666">
        <v>848.35</v>
      </c>
      <c r="N811" s="665">
        <v>1</v>
      </c>
      <c r="O811" s="748">
        <v>0.5</v>
      </c>
      <c r="P811" s="666"/>
      <c r="Q811" s="681">
        <v>0</v>
      </c>
      <c r="R811" s="665"/>
      <c r="S811" s="681">
        <v>0</v>
      </c>
      <c r="T811" s="748"/>
      <c r="U811" s="704">
        <v>0</v>
      </c>
    </row>
    <row r="812" spans="1:21" ht="14.4" customHeight="1" x14ac:dyDescent="0.3">
      <c r="A812" s="664">
        <v>50</v>
      </c>
      <c r="B812" s="665" t="s">
        <v>549</v>
      </c>
      <c r="C812" s="665" t="s">
        <v>3182</v>
      </c>
      <c r="D812" s="746" t="s">
        <v>4862</v>
      </c>
      <c r="E812" s="747" t="s">
        <v>3192</v>
      </c>
      <c r="F812" s="665" t="s">
        <v>3179</v>
      </c>
      <c r="G812" s="665" t="s">
        <v>3224</v>
      </c>
      <c r="H812" s="665" t="s">
        <v>1650</v>
      </c>
      <c r="I812" s="665" t="s">
        <v>4095</v>
      </c>
      <c r="J812" s="665" t="s">
        <v>1791</v>
      </c>
      <c r="K812" s="665" t="s">
        <v>4096</v>
      </c>
      <c r="L812" s="666">
        <v>29.27</v>
      </c>
      <c r="M812" s="666">
        <v>29.27</v>
      </c>
      <c r="N812" s="665">
        <v>1</v>
      </c>
      <c r="O812" s="748">
        <v>0.5</v>
      </c>
      <c r="P812" s="666"/>
      <c r="Q812" s="681">
        <v>0</v>
      </c>
      <c r="R812" s="665"/>
      <c r="S812" s="681">
        <v>0</v>
      </c>
      <c r="T812" s="748"/>
      <c r="U812" s="704">
        <v>0</v>
      </c>
    </row>
    <row r="813" spans="1:21" ht="14.4" customHeight="1" x14ac:dyDescent="0.3">
      <c r="A813" s="664">
        <v>50</v>
      </c>
      <c r="B813" s="665" t="s">
        <v>549</v>
      </c>
      <c r="C813" s="665" t="s">
        <v>3182</v>
      </c>
      <c r="D813" s="746" t="s">
        <v>4862</v>
      </c>
      <c r="E813" s="747" t="s">
        <v>3192</v>
      </c>
      <c r="F813" s="665" t="s">
        <v>3179</v>
      </c>
      <c r="G813" s="665" t="s">
        <v>3224</v>
      </c>
      <c r="H813" s="665" t="s">
        <v>550</v>
      </c>
      <c r="I813" s="665" t="s">
        <v>4097</v>
      </c>
      <c r="J813" s="665" t="s">
        <v>3473</v>
      </c>
      <c r="K813" s="665" t="s">
        <v>4096</v>
      </c>
      <c r="L813" s="666">
        <v>0</v>
      </c>
      <c r="M813" s="666">
        <v>0</v>
      </c>
      <c r="N813" s="665">
        <v>1</v>
      </c>
      <c r="O813" s="748">
        <v>0.5</v>
      </c>
      <c r="P813" s="666"/>
      <c r="Q813" s="681"/>
      <c r="R813" s="665"/>
      <c r="S813" s="681">
        <v>0</v>
      </c>
      <c r="T813" s="748"/>
      <c r="U813" s="704">
        <v>0</v>
      </c>
    </row>
    <row r="814" spans="1:21" ht="14.4" customHeight="1" x14ac:dyDescent="0.3">
      <c r="A814" s="664">
        <v>50</v>
      </c>
      <c r="B814" s="665" t="s">
        <v>549</v>
      </c>
      <c r="C814" s="665" t="s">
        <v>3182</v>
      </c>
      <c r="D814" s="746" t="s">
        <v>4862</v>
      </c>
      <c r="E814" s="747" t="s">
        <v>3192</v>
      </c>
      <c r="F814" s="665" t="s">
        <v>3179</v>
      </c>
      <c r="G814" s="665" t="s">
        <v>3475</v>
      </c>
      <c r="H814" s="665" t="s">
        <v>550</v>
      </c>
      <c r="I814" s="665" t="s">
        <v>2058</v>
      </c>
      <c r="J814" s="665" t="s">
        <v>3476</v>
      </c>
      <c r="K814" s="665" t="s">
        <v>3477</v>
      </c>
      <c r="L814" s="666">
        <v>132.97999999999999</v>
      </c>
      <c r="M814" s="666">
        <v>132.97999999999999</v>
      </c>
      <c r="N814" s="665">
        <v>1</v>
      </c>
      <c r="O814" s="748">
        <v>0.5</v>
      </c>
      <c r="P814" s="666">
        <v>132.97999999999999</v>
      </c>
      <c r="Q814" s="681">
        <v>1</v>
      </c>
      <c r="R814" s="665">
        <v>1</v>
      </c>
      <c r="S814" s="681">
        <v>1</v>
      </c>
      <c r="T814" s="748">
        <v>0.5</v>
      </c>
      <c r="U814" s="704">
        <v>1</v>
      </c>
    </row>
    <row r="815" spans="1:21" ht="14.4" customHeight="1" x14ac:dyDescent="0.3">
      <c r="A815" s="664">
        <v>50</v>
      </c>
      <c r="B815" s="665" t="s">
        <v>549</v>
      </c>
      <c r="C815" s="665" t="s">
        <v>3182</v>
      </c>
      <c r="D815" s="746" t="s">
        <v>4862</v>
      </c>
      <c r="E815" s="747" t="s">
        <v>3192</v>
      </c>
      <c r="F815" s="665" t="s">
        <v>3179</v>
      </c>
      <c r="G815" s="665" t="s">
        <v>3227</v>
      </c>
      <c r="H815" s="665" t="s">
        <v>550</v>
      </c>
      <c r="I815" s="665" t="s">
        <v>4069</v>
      </c>
      <c r="J815" s="665" t="s">
        <v>3795</v>
      </c>
      <c r="K815" s="665" t="s">
        <v>4070</v>
      </c>
      <c r="L815" s="666">
        <v>300.33</v>
      </c>
      <c r="M815" s="666">
        <v>300.33</v>
      </c>
      <c r="N815" s="665">
        <v>1</v>
      </c>
      <c r="O815" s="748">
        <v>0.5</v>
      </c>
      <c r="P815" s="666">
        <v>300.33</v>
      </c>
      <c r="Q815" s="681">
        <v>1</v>
      </c>
      <c r="R815" s="665">
        <v>1</v>
      </c>
      <c r="S815" s="681">
        <v>1</v>
      </c>
      <c r="T815" s="748">
        <v>0.5</v>
      </c>
      <c r="U815" s="704">
        <v>1</v>
      </c>
    </row>
    <row r="816" spans="1:21" ht="14.4" customHeight="1" x14ac:dyDescent="0.3">
      <c r="A816" s="664">
        <v>50</v>
      </c>
      <c r="B816" s="665" t="s">
        <v>549</v>
      </c>
      <c r="C816" s="665" t="s">
        <v>3182</v>
      </c>
      <c r="D816" s="746" t="s">
        <v>4862</v>
      </c>
      <c r="E816" s="747" t="s">
        <v>3192</v>
      </c>
      <c r="F816" s="665" t="s">
        <v>3179</v>
      </c>
      <c r="G816" s="665" t="s">
        <v>3227</v>
      </c>
      <c r="H816" s="665" t="s">
        <v>1650</v>
      </c>
      <c r="I816" s="665" t="s">
        <v>1914</v>
      </c>
      <c r="J816" s="665" t="s">
        <v>2935</v>
      </c>
      <c r="K816" s="665" t="s">
        <v>2936</v>
      </c>
      <c r="L816" s="666">
        <v>93.43</v>
      </c>
      <c r="M816" s="666">
        <v>1027.73</v>
      </c>
      <c r="N816" s="665">
        <v>11</v>
      </c>
      <c r="O816" s="748">
        <v>5</v>
      </c>
      <c r="P816" s="666">
        <v>373.72</v>
      </c>
      <c r="Q816" s="681">
        <v>0.36363636363636365</v>
      </c>
      <c r="R816" s="665">
        <v>4</v>
      </c>
      <c r="S816" s="681">
        <v>0.36363636363636365</v>
      </c>
      <c r="T816" s="748">
        <v>1.5</v>
      </c>
      <c r="U816" s="704">
        <v>0.3</v>
      </c>
    </row>
    <row r="817" spans="1:21" ht="14.4" customHeight="1" x14ac:dyDescent="0.3">
      <c r="A817" s="664">
        <v>50</v>
      </c>
      <c r="B817" s="665" t="s">
        <v>549</v>
      </c>
      <c r="C817" s="665" t="s">
        <v>3182</v>
      </c>
      <c r="D817" s="746" t="s">
        <v>4862</v>
      </c>
      <c r="E817" s="747" t="s">
        <v>3192</v>
      </c>
      <c r="F817" s="665" t="s">
        <v>3179</v>
      </c>
      <c r="G817" s="665" t="s">
        <v>3227</v>
      </c>
      <c r="H817" s="665" t="s">
        <v>550</v>
      </c>
      <c r="I817" s="665" t="s">
        <v>3796</v>
      </c>
      <c r="J817" s="665" t="s">
        <v>3797</v>
      </c>
      <c r="K817" s="665" t="s">
        <v>3798</v>
      </c>
      <c r="L817" s="666">
        <v>0</v>
      </c>
      <c r="M817" s="666">
        <v>0</v>
      </c>
      <c r="N817" s="665">
        <v>1</v>
      </c>
      <c r="O817" s="748">
        <v>0.5</v>
      </c>
      <c r="P817" s="666"/>
      <c r="Q817" s="681"/>
      <c r="R817" s="665"/>
      <c r="S817" s="681">
        <v>0</v>
      </c>
      <c r="T817" s="748"/>
      <c r="U817" s="704">
        <v>0</v>
      </c>
    </row>
    <row r="818" spans="1:21" ht="14.4" customHeight="1" x14ac:dyDescent="0.3">
      <c r="A818" s="664">
        <v>50</v>
      </c>
      <c r="B818" s="665" t="s">
        <v>549</v>
      </c>
      <c r="C818" s="665" t="s">
        <v>3182</v>
      </c>
      <c r="D818" s="746" t="s">
        <v>4862</v>
      </c>
      <c r="E818" s="747" t="s">
        <v>3192</v>
      </c>
      <c r="F818" s="665" t="s">
        <v>3179</v>
      </c>
      <c r="G818" s="665" t="s">
        <v>3227</v>
      </c>
      <c r="H818" s="665" t="s">
        <v>1650</v>
      </c>
      <c r="I818" s="665" t="s">
        <v>1935</v>
      </c>
      <c r="J818" s="665" t="s">
        <v>2935</v>
      </c>
      <c r="K818" s="665" t="s">
        <v>2937</v>
      </c>
      <c r="L818" s="666">
        <v>186.87</v>
      </c>
      <c r="M818" s="666">
        <v>934.35</v>
      </c>
      <c r="N818" s="665">
        <v>5</v>
      </c>
      <c r="O818" s="748">
        <v>2.5</v>
      </c>
      <c r="P818" s="666">
        <v>186.87</v>
      </c>
      <c r="Q818" s="681">
        <v>0.2</v>
      </c>
      <c r="R818" s="665">
        <v>1</v>
      </c>
      <c r="S818" s="681">
        <v>0.2</v>
      </c>
      <c r="T818" s="748">
        <v>0.5</v>
      </c>
      <c r="U818" s="704">
        <v>0.2</v>
      </c>
    </row>
    <row r="819" spans="1:21" ht="14.4" customHeight="1" x14ac:dyDescent="0.3">
      <c r="A819" s="664">
        <v>50</v>
      </c>
      <c r="B819" s="665" t="s">
        <v>549</v>
      </c>
      <c r="C819" s="665" t="s">
        <v>3182</v>
      </c>
      <c r="D819" s="746" t="s">
        <v>4862</v>
      </c>
      <c r="E819" s="747" t="s">
        <v>3192</v>
      </c>
      <c r="F819" s="665" t="s">
        <v>3179</v>
      </c>
      <c r="G819" s="665" t="s">
        <v>3227</v>
      </c>
      <c r="H819" s="665" t="s">
        <v>550</v>
      </c>
      <c r="I819" s="665" t="s">
        <v>4098</v>
      </c>
      <c r="J819" s="665" t="s">
        <v>4099</v>
      </c>
      <c r="K819" s="665" t="s">
        <v>2936</v>
      </c>
      <c r="L819" s="666">
        <v>0</v>
      </c>
      <c r="M819" s="666">
        <v>0</v>
      </c>
      <c r="N819" s="665">
        <v>1</v>
      </c>
      <c r="O819" s="748">
        <v>0.5</v>
      </c>
      <c r="P819" s="666"/>
      <c r="Q819" s="681"/>
      <c r="R819" s="665"/>
      <c r="S819" s="681">
        <v>0</v>
      </c>
      <c r="T819" s="748"/>
      <c r="U819" s="704">
        <v>0</v>
      </c>
    </row>
    <row r="820" spans="1:21" ht="14.4" customHeight="1" x14ac:dyDescent="0.3">
      <c r="A820" s="664">
        <v>50</v>
      </c>
      <c r="B820" s="665" t="s">
        <v>549</v>
      </c>
      <c r="C820" s="665" t="s">
        <v>3182</v>
      </c>
      <c r="D820" s="746" t="s">
        <v>4862</v>
      </c>
      <c r="E820" s="747" t="s">
        <v>3192</v>
      </c>
      <c r="F820" s="665" t="s">
        <v>3179</v>
      </c>
      <c r="G820" s="665" t="s">
        <v>3284</v>
      </c>
      <c r="H820" s="665" t="s">
        <v>550</v>
      </c>
      <c r="I820" s="665" t="s">
        <v>4004</v>
      </c>
      <c r="J820" s="665" t="s">
        <v>3286</v>
      </c>
      <c r="K820" s="665" t="s">
        <v>4005</v>
      </c>
      <c r="L820" s="666">
        <v>0</v>
      </c>
      <c r="M820" s="666">
        <v>0</v>
      </c>
      <c r="N820" s="665">
        <v>2</v>
      </c>
      <c r="O820" s="748">
        <v>0.5</v>
      </c>
      <c r="P820" s="666">
        <v>0</v>
      </c>
      <c r="Q820" s="681"/>
      <c r="R820" s="665">
        <v>2</v>
      </c>
      <c r="S820" s="681">
        <v>1</v>
      </c>
      <c r="T820" s="748">
        <v>0.5</v>
      </c>
      <c r="U820" s="704">
        <v>1</v>
      </c>
    </row>
    <row r="821" spans="1:21" ht="14.4" customHeight="1" x14ac:dyDescent="0.3">
      <c r="A821" s="664">
        <v>50</v>
      </c>
      <c r="B821" s="665" t="s">
        <v>549</v>
      </c>
      <c r="C821" s="665" t="s">
        <v>3182</v>
      </c>
      <c r="D821" s="746" t="s">
        <v>4862</v>
      </c>
      <c r="E821" s="747" t="s">
        <v>3192</v>
      </c>
      <c r="F821" s="665" t="s">
        <v>3179</v>
      </c>
      <c r="G821" s="665" t="s">
        <v>3228</v>
      </c>
      <c r="H821" s="665" t="s">
        <v>550</v>
      </c>
      <c r="I821" s="665" t="s">
        <v>3229</v>
      </c>
      <c r="J821" s="665" t="s">
        <v>3230</v>
      </c>
      <c r="K821" s="665" t="s">
        <v>3231</v>
      </c>
      <c r="L821" s="666">
        <v>0</v>
      </c>
      <c r="M821" s="666">
        <v>0</v>
      </c>
      <c r="N821" s="665">
        <v>11</v>
      </c>
      <c r="O821" s="748">
        <v>5.5</v>
      </c>
      <c r="P821" s="666">
        <v>0</v>
      </c>
      <c r="Q821" s="681"/>
      <c r="R821" s="665">
        <v>5</v>
      </c>
      <c r="S821" s="681">
        <v>0.45454545454545453</v>
      </c>
      <c r="T821" s="748">
        <v>2.5</v>
      </c>
      <c r="U821" s="704">
        <v>0.45454545454545453</v>
      </c>
    </row>
    <row r="822" spans="1:21" ht="14.4" customHeight="1" x14ac:dyDescent="0.3">
      <c r="A822" s="664">
        <v>50</v>
      </c>
      <c r="B822" s="665" t="s">
        <v>549</v>
      </c>
      <c r="C822" s="665" t="s">
        <v>3182</v>
      </c>
      <c r="D822" s="746" t="s">
        <v>4862</v>
      </c>
      <c r="E822" s="747" t="s">
        <v>3192</v>
      </c>
      <c r="F822" s="665" t="s">
        <v>3179</v>
      </c>
      <c r="G822" s="665" t="s">
        <v>3228</v>
      </c>
      <c r="H822" s="665" t="s">
        <v>550</v>
      </c>
      <c r="I822" s="665" t="s">
        <v>1032</v>
      </c>
      <c r="J822" s="665" t="s">
        <v>1023</v>
      </c>
      <c r="K822" s="665" t="s">
        <v>3288</v>
      </c>
      <c r="L822" s="666">
        <v>26.37</v>
      </c>
      <c r="M822" s="666">
        <v>26.37</v>
      </c>
      <c r="N822" s="665">
        <v>1</v>
      </c>
      <c r="O822" s="748">
        <v>0.5</v>
      </c>
      <c r="P822" s="666"/>
      <c r="Q822" s="681">
        <v>0</v>
      </c>
      <c r="R822" s="665"/>
      <c r="S822" s="681">
        <v>0</v>
      </c>
      <c r="T822" s="748"/>
      <c r="U822" s="704">
        <v>0</v>
      </c>
    </row>
    <row r="823" spans="1:21" ht="14.4" customHeight="1" x14ac:dyDescent="0.3">
      <c r="A823" s="664">
        <v>50</v>
      </c>
      <c r="B823" s="665" t="s">
        <v>549</v>
      </c>
      <c r="C823" s="665" t="s">
        <v>3182</v>
      </c>
      <c r="D823" s="746" t="s">
        <v>4862</v>
      </c>
      <c r="E823" s="747" t="s">
        <v>3192</v>
      </c>
      <c r="F823" s="665" t="s">
        <v>3179</v>
      </c>
      <c r="G823" s="665" t="s">
        <v>3228</v>
      </c>
      <c r="H823" s="665" t="s">
        <v>550</v>
      </c>
      <c r="I823" s="665" t="s">
        <v>1032</v>
      </c>
      <c r="J823" s="665" t="s">
        <v>1023</v>
      </c>
      <c r="K823" s="665" t="s">
        <v>3288</v>
      </c>
      <c r="L823" s="666">
        <v>29.31</v>
      </c>
      <c r="M823" s="666">
        <v>58.62</v>
      </c>
      <c r="N823" s="665">
        <v>2</v>
      </c>
      <c r="O823" s="748">
        <v>1</v>
      </c>
      <c r="P823" s="666"/>
      <c r="Q823" s="681">
        <v>0</v>
      </c>
      <c r="R823" s="665"/>
      <c r="S823" s="681">
        <v>0</v>
      </c>
      <c r="T823" s="748"/>
      <c r="U823" s="704">
        <v>0</v>
      </c>
    </row>
    <row r="824" spans="1:21" ht="14.4" customHeight="1" x14ac:dyDescent="0.3">
      <c r="A824" s="664">
        <v>50</v>
      </c>
      <c r="B824" s="665" t="s">
        <v>549</v>
      </c>
      <c r="C824" s="665" t="s">
        <v>3182</v>
      </c>
      <c r="D824" s="746" t="s">
        <v>4862</v>
      </c>
      <c r="E824" s="747" t="s">
        <v>3192</v>
      </c>
      <c r="F824" s="665" t="s">
        <v>3179</v>
      </c>
      <c r="G824" s="665" t="s">
        <v>3228</v>
      </c>
      <c r="H824" s="665" t="s">
        <v>550</v>
      </c>
      <c r="I824" s="665" t="s">
        <v>3350</v>
      </c>
      <c r="J824" s="665" t="s">
        <v>860</v>
      </c>
      <c r="K824" s="665" t="s">
        <v>3351</v>
      </c>
      <c r="L824" s="666">
        <v>0</v>
      </c>
      <c r="M824" s="666">
        <v>0</v>
      </c>
      <c r="N824" s="665">
        <v>2</v>
      </c>
      <c r="O824" s="748">
        <v>0.5</v>
      </c>
      <c r="P824" s="666"/>
      <c r="Q824" s="681"/>
      <c r="R824" s="665"/>
      <c r="S824" s="681">
        <v>0</v>
      </c>
      <c r="T824" s="748"/>
      <c r="U824" s="704">
        <v>0</v>
      </c>
    </row>
    <row r="825" spans="1:21" ht="14.4" customHeight="1" x14ac:dyDescent="0.3">
      <c r="A825" s="664">
        <v>50</v>
      </c>
      <c r="B825" s="665" t="s">
        <v>549</v>
      </c>
      <c r="C825" s="665" t="s">
        <v>3182</v>
      </c>
      <c r="D825" s="746" t="s">
        <v>4862</v>
      </c>
      <c r="E825" s="747" t="s">
        <v>3192</v>
      </c>
      <c r="F825" s="665" t="s">
        <v>3179</v>
      </c>
      <c r="G825" s="665" t="s">
        <v>3228</v>
      </c>
      <c r="H825" s="665" t="s">
        <v>550</v>
      </c>
      <c r="I825" s="665" t="s">
        <v>3232</v>
      </c>
      <c r="J825" s="665" t="s">
        <v>3230</v>
      </c>
      <c r="K825" s="665" t="s">
        <v>3233</v>
      </c>
      <c r="L825" s="666">
        <v>0</v>
      </c>
      <c r="M825" s="666">
        <v>0</v>
      </c>
      <c r="N825" s="665">
        <v>6</v>
      </c>
      <c r="O825" s="748">
        <v>2</v>
      </c>
      <c r="P825" s="666">
        <v>0</v>
      </c>
      <c r="Q825" s="681"/>
      <c r="R825" s="665">
        <v>2</v>
      </c>
      <c r="S825" s="681">
        <v>0.33333333333333331</v>
      </c>
      <c r="T825" s="748">
        <v>0.5</v>
      </c>
      <c r="U825" s="704">
        <v>0.25</v>
      </c>
    </row>
    <row r="826" spans="1:21" ht="14.4" customHeight="1" x14ac:dyDescent="0.3">
      <c r="A826" s="664">
        <v>50</v>
      </c>
      <c r="B826" s="665" t="s">
        <v>549</v>
      </c>
      <c r="C826" s="665" t="s">
        <v>3182</v>
      </c>
      <c r="D826" s="746" t="s">
        <v>4862</v>
      </c>
      <c r="E826" s="747" t="s">
        <v>3192</v>
      </c>
      <c r="F826" s="665" t="s">
        <v>3179</v>
      </c>
      <c r="G826" s="665" t="s">
        <v>3228</v>
      </c>
      <c r="H826" s="665" t="s">
        <v>550</v>
      </c>
      <c r="I826" s="665" t="s">
        <v>3289</v>
      </c>
      <c r="J826" s="665" t="s">
        <v>3230</v>
      </c>
      <c r="K826" s="665" t="s">
        <v>3290</v>
      </c>
      <c r="L826" s="666">
        <v>0</v>
      </c>
      <c r="M826" s="666">
        <v>0</v>
      </c>
      <c r="N826" s="665">
        <v>3</v>
      </c>
      <c r="O826" s="748">
        <v>1.5</v>
      </c>
      <c r="P826" s="666">
        <v>0</v>
      </c>
      <c r="Q826" s="681"/>
      <c r="R826" s="665">
        <v>2</v>
      </c>
      <c r="S826" s="681">
        <v>0.66666666666666663</v>
      </c>
      <c r="T826" s="748">
        <v>1</v>
      </c>
      <c r="U826" s="704">
        <v>0.66666666666666663</v>
      </c>
    </row>
    <row r="827" spans="1:21" ht="14.4" customHeight="1" x14ac:dyDescent="0.3">
      <c r="A827" s="664">
        <v>50</v>
      </c>
      <c r="B827" s="665" t="s">
        <v>549</v>
      </c>
      <c r="C827" s="665" t="s">
        <v>3182</v>
      </c>
      <c r="D827" s="746" t="s">
        <v>4862</v>
      </c>
      <c r="E827" s="747" t="s">
        <v>3192</v>
      </c>
      <c r="F827" s="665" t="s">
        <v>3179</v>
      </c>
      <c r="G827" s="665" t="s">
        <v>3228</v>
      </c>
      <c r="H827" s="665" t="s">
        <v>550</v>
      </c>
      <c r="I827" s="665" t="s">
        <v>3962</v>
      </c>
      <c r="J827" s="665" t="s">
        <v>3482</v>
      </c>
      <c r="K827" s="665" t="s">
        <v>3963</v>
      </c>
      <c r="L827" s="666">
        <v>31.65</v>
      </c>
      <c r="M827" s="666">
        <v>31.65</v>
      </c>
      <c r="N827" s="665">
        <v>1</v>
      </c>
      <c r="O827" s="748">
        <v>0.5</v>
      </c>
      <c r="P827" s="666"/>
      <c r="Q827" s="681">
        <v>0</v>
      </c>
      <c r="R827" s="665"/>
      <c r="S827" s="681">
        <v>0</v>
      </c>
      <c r="T827" s="748"/>
      <c r="U827" s="704">
        <v>0</v>
      </c>
    </row>
    <row r="828" spans="1:21" ht="14.4" customHeight="1" x14ac:dyDescent="0.3">
      <c r="A828" s="664">
        <v>50</v>
      </c>
      <c r="B828" s="665" t="s">
        <v>549</v>
      </c>
      <c r="C828" s="665" t="s">
        <v>3182</v>
      </c>
      <c r="D828" s="746" t="s">
        <v>4862</v>
      </c>
      <c r="E828" s="747" t="s">
        <v>3192</v>
      </c>
      <c r="F828" s="665" t="s">
        <v>3179</v>
      </c>
      <c r="G828" s="665" t="s">
        <v>4100</v>
      </c>
      <c r="H828" s="665" t="s">
        <v>550</v>
      </c>
      <c r="I828" s="665" t="s">
        <v>4101</v>
      </c>
      <c r="J828" s="665" t="s">
        <v>4102</v>
      </c>
      <c r="K828" s="665" t="s">
        <v>4103</v>
      </c>
      <c r="L828" s="666">
        <v>31.09</v>
      </c>
      <c r="M828" s="666">
        <v>31.09</v>
      </c>
      <c r="N828" s="665">
        <v>1</v>
      </c>
      <c r="O828" s="748">
        <v>0.5</v>
      </c>
      <c r="P828" s="666"/>
      <c r="Q828" s="681">
        <v>0</v>
      </c>
      <c r="R828" s="665"/>
      <c r="S828" s="681">
        <v>0</v>
      </c>
      <c r="T828" s="748"/>
      <c r="U828" s="704">
        <v>0</v>
      </c>
    </row>
    <row r="829" spans="1:21" ht="14.4" customHeight="1" x14ac:dyDescent="0.3">
      <c r="A829" s="664">
        <v>50</v>
      </c>
      <c r="B829" s="665" t="s">
        <v>549</v>
      </c>
      <c r="C829" s="665" t="s">
        <v>3182</v>
      </c>
      <c r="D829" s="746" t="s">
        <v>4862</v>
      </c>
      <c r="E829" s="747" t="s">
        <v>3192</v>
      </c>
      <c r="F829" s="665" t="s">
        <v>3179</v>
      </c>
      <c r="G829" s="665" t="s">
        <v>3492</v>
      </c>
      <c r="H829" s="665" t="s">
        <v>1650</v>
      </c>
      <c r="I829" s="665" t="s">
        <v>3497</v>
      </c>
      <c r="J829" s="665" t="s">
        <v>3011</v>
      </c>
      <c r="K829" s="665" t="s">
        <v>3498</v>
      </c>
      <c r="L829" s="666">
        <v>0</v>
      </c>
      <c r="M829" s="666">
        <v>0</v>
      </c>
      <c r="N829" s="665">
        <v>1</v>
      </c>
      <c r="O829" s="748">
        <v>0.5</v>
      </c>
      <c r="P829" s="666"/>
      <c r="Q829" s="681"/>
      <c r="R829" s="665"/>
      <c r="S829" s="681">
        <v>0</v>
      </c>
      <c r="T829" s="748"/>
      <c r="U829" s="704">
        <v>0</v>
      </c>
    </row>
    <row r="830" spans="1:21" ht="14.4" customHeight="1" x14ac:dyDescent="0.3">
      <c r="A830" s="664">
        <v>50</v>
      </c>
      <c r="B830" s="665" t="s">
        <v>549</v>
      </c>
      <c r="C830" s="665" t="s">
        <v>3182</v>
      </c>
      <c r="D830" s="746" t="s">
        <v>4862</v>
      </c>
      <c r="E830" s="747" t="s">
        <v>3192</v>
      </c>
      <c r="F830" s="665" t="s">
        <v>3179</v>
      </c>
      <c r="G830" s="665" t="s">
        <v>4104</v>
      </c>
      <c r="H830" s="665" t="s">
        <v>550</v>
      </c>
      <c r="I830" s="665" t="s">
        <v>4105</v>
      </c>
      <c r="J830" s="665" t="s">
        <v>4106</v>
      </c>
      <c r="K830" s="665" t="s">
        <v>4107</v>
      </c>
      <c r="L830" s="666">
        <v>0</v>
      </c>
      <c r="M830" s="666">
        <v>0</v>
      </c>
      <c r="N830" s="665">
        <v>2</v>
      </c>
      <c r="O830" s="748">
        <v>1.5</v>
      </c>
      <c r="P830" s="666">
        <v>0</v>
      </c>
      <c r="Q830" s="681"/>
      <c r="R830" s="665">
        <v>2</v>
      </c>
      <c r="S830" s="681">
        <v>1</v>
      </c>
      <c r="T830" s="748">
        <v>1.5</v>
      </c>
      <c r="U830" s="704">
        <v>1</v>
      </c>
    </row>
    <row r="831" spans="1:21" ht="14.4" customHeight="1" x14ac:dyDescent="0.3">
      <c r="A831" s="664">
        <v>50</v>
      </c>
      <c r="B831" s="665" t="s">
        <v>549</v>
      </c>
      <c r="C831" s="665" t="s">
        <v>3182</v>
      </c>
      <c r="D831" s="746" t="s">
        <v>4862</v>
      </c>
      <c r="E831" s="747" t="s">
        <v>3192</v>
      </c>
      <c r="F831" s="665" t="s">
        <v>3179</v>
      </c>
      <c r="G831" s="665" t="s">
        <v>4104</v>
      </c>
      <c r="H831" s="665" t="s">
        <v>550</v>
      </c>
      <c r="I831" s="665" t="s">
        <v>4108</v>
      </c>
      <c r="J831" s="665" t="s">
        <v>2666</v>
      </c>
      <c r="K831" s="665" t="s">
        <v>4107</v>
      </c>
      <c r="L831" s="666">
        <v>0</v>
      </c>
      <c r="M831" s="666">
        <v>0</v>
      </c>
      <c r="N831" s="665">
        <v>1</v>
      </c>
      <c r="O831" s="748">
        <v>1</v>
      </c>
      <c r="P831" s="666"/>
      <c r="Q831" s="681"/>
      <c r="R831" s="665"/>
      <c r="S831" s="681">
        <v>0</v>
      </c>
      <c r="T831" s="748"/>
      <c r="U831" s="704">
        <v>0</v>
      </c>
    </row>
    <row r="832" spans="1:21" ht="14.4" customHeight="1" x14ac:dyDescent="0.3">
      <c r="A832" s="664">
        <v>50</v>
      </c>
      <c r="B832" s="665" t="s">
        <v>549</v>
      </c>
      <c r="C832" s="665" t="s">
        <v>3182</v>
      </c>
      <c r="D832" s="746" t="s">
        <v>4862</v>
      </c>
      <c r="E832" s="747" t="s">
        <v>3192</v>
      </c>
      <c r="F832" s="665" t="s">
        <v>3179</v>
      </c>
      <c r="G832" s="665" t="s">
        <v>3514</v>
      </c>
      <c r="H832" s="665" t="s">
        <v>550</v>
      </c>
      <c r="I832" s="665" t="s">
        <v>4109</v>
      </c>
      <c r="J832" s="665" t="s">
        <v>4110</v>
      </c>
      <c r="K832" s="665" t="s">
        <v>4111</v>
      </c>
      <c r="L832" s="666">
        <v>0</v>
      </c>
      <c r="M832" s="666">
        <v>0</v>
      </c>
      <c r="N832" s="665">
        <v>1</v>
      </c>
      <c r="O832" s="748">
        <v>0.5</v>
      </c>
      <c r="P832" s="666"/>
      <c r="Q832" s="681"/>
      <c r="R832" s="665"/>
      <c r="S832" s="681">
        <v>0</v>
      </c>
      <c r="T832" s="748"/>
      <c r="U832" s="704">
        <v>0</v>
      </c>
    </row>
    <row r="833" spans="1:21" ht="14.4" customHeight="1" x14ac:dyDescent="0.3">
      <c r="A833" s="664">
        <v>50</v>
      </c>
      <c r="B833" s="665" t="s">
        <v>549</v>
      </c>
      <c r="C833" s="665" t="s">
        <v>3182</v>
      </c>
      <c r="D833" s="746" t="s">
        <v>4862</v>
      </c>
      <c r="E833" s="747" t="s">
        <v>3192</v>
      </c>
      <c r="F833" s="665" t="s">
        <v>3179</v>
      </c>
      <c r="G833" s="665" t="s">
        <v>3234</v>
      </c>
      <c r="H833" s="665" t="s">
        <v>550</v>
      </c>
      <c r="I833" s="665" t="s">
        <v>3354</v>
      </c>
      <c r="J833" s="665" t="s">
        <v>3236</v>
      </c>
      <c r="K833" s="665" t="s">
        <v>3355</v>
      </c>
      <c r="L833" s="666">
        <v>0</v>
      </c>
      <c r="M833" s="666">
        <v>0</v>
      </c>
      <c r="N833" s="665">
        <v>7</v>
      </c>
      <c r="O833" s="748">
        <v>2</v>
      </c>
      <c r="P833" s="666">
        <v>0</v>
      </c>
      <c r="Q833" s="681"/>
      <c r="R833" s="665">
        <v>2</v>
      </c>
      <c r="S833" s="681">
        <v>0.2857142857142857</v>
      </c>
      <c r="T833" s="748">
        <v>0.5</v>
      </c>
      <c r="U833" s="704">
        <v>0.25</v>
      </c>
    </row>
    <row r="834" spans="1:21" ht="14.4" customHeight="1" x14ac:dyDescent="0.3">
      <c r="A834" s="664">
        <v>50</v>
      </c>
      <c r="B834" s="665" t="s">
        <v>549</v>
      </c>
      <c r="C834" s="665" t="s">
        <v>3182</v>
      </c>
      <c r="D834" s="746" t="s">
        <v>4862</v>
      </c>
      <c r="E834" s="747" t="s">
        <v>3192</v>
      </c>
      <c r="F834" s="665" t="s">
        <v>3179</v>
      </c>
      <c r="G834" s="665" t="s">
        <v>3234</v>
      </c>
      <c r="H834" s="665" t="s">
        <v>550</v>
      </c>
      <c r="I834" s="665" t="s">
        <v>3240</v>
      </c>
      <c r="J834" s="665" t="s">
        <v>3236</v>
      </c>
      <c r="K834" s="665" t="s">
        <v>3241</v>
      </c>
      <c r="L834" s="666">
        <v>0</v>
      </c>
      <c r="M834" s="666">
        <v>0</v>
      </c>
      <c r="N834" s="665">
        <v>2</v>
      </c>
      <c r="O834" s="748">
        <v>1</v>
      </c>
      <c r="P834" s="666"/>
      <c r="Q834" s="681"/>
      <c r="R834" s="665"/>
      <c r="S834" s="681">
        <v>0</v>
      </c>
      <c r="T834" s="748"/>
      <c r="U834" s="704">
        <v>0</v>
      </c>
    </row>
    <row r="835" spans="1:21" ht="14.4" customHeight="1" x14ac:dyDescent="0.3">
      <c r="A835" s="664">
        <v>50</v>
      </c>
      <c r="B835" s="665" t="s">
        <v>549</v>
      </c>
      <c r="C835" s="665" t="s">
        <v>3182</v>
      </c>
      <c r="D835" s="746" t="s">
        <v>4862</v>
      </c>
      <c r="E835" s="747" t="s">
        <v>3192</v>
      </c>
      <c r="F835" s="665" t="s">
        <v>3179</v>
      </c>
      <c r="G835" s="665" t="s">
        <v>3234</v>
      </c>
      <c r="H835" s="665" t="s">
        <v>550</v>
      </c>
      <c r="I835" s="665" t="s">
        <v>3537</v>
      </c>
      <c r="J835" s="665" t="s">
        <v>3236</v>
      </c>
      <c r="K835" s="665" t="s">
        <v>3538</v>
      </c>
      <c r="L835" s="666">
        <v>0</v>
      </c>
      <c r="M835" s="666">
        <v>0</v>
      </c>
      <c r="N835" s="665">
        <v>1</v>
      </c>
      <c r="O835" s="748">
        <v>0.5</v>
      </c>
      <c r="P835" s="666"/>
      <c r="Q835" s="681"/>
      <c r="R835" s="665"/>
      <c r="S835" s="681">
        <v>0</v>
      </c>
      <c r="T835" s="748"/>
      <c r="U835" s="704">
        <v>0</v>
      </c>
    </row>
    <row r="836" spans="1:21" ht="14.4" customHeight="1" x14ac:dyDescent="0.3">
      <c r="A836" s="664">
        <v>50</v>
      </c>
      <c r="B836" s="665" t="s">
        <v>549</v>
      </c>
      <c r="C836" s="665" t="s">
        <v>3182</v>
      </c>
      <c r="D836" s="746" t="s">
        <v>4862</v>
      </c>
      <c r="E836" s="747" t="s">
        <v>3192</v>
      </c>
      <c r="F836" s="665" t="s">
        <v>3179</v>
      </c>
      <c r="G836" s="665" t="s">
        <v>3234</v>
      </c>
      <c r="H836" s="665" t="s">
        <v>550</v>
      </c>
      <c r="I836" s="665" t="s">
        <v>848</v>
      </c>
      <c r="J836" s="665" t="s">
        <v>3236</v>
      </c>
      <c r="K836" s="665" t="s">
        <v>4015</v>
      </c>
      <c r="L836" s="666">
        <v>17.559999999999999</v>
      </c>
      <c r="M836" s="666">
        <v>35.119999999999997</v>
      </c>
      <c r="N836" s="665">
        <v>2</v>
      </c>
      <c r="O836" s="748">
        <v>1</v>
      </c>
      <c r="P836" s="666">
        <v>17.559999999999999</v>
      </c>
      <c r="Q836" s="681">
        <v>0.5</v>
      </c>
      <c r="R836" s="665">
        <v>1</v>
      </c>
      <c r="S836" s="681">
        <v>0.5</v>
      </c>
      <c r="T836" s="748">
        <v>0.5</v>
      </c>
      <c r="U836" s="704">
        <v>0.5</v>
      </c>
    </row>
    <row r="837" spans="1:21" ht="14.4" customHeight="1" x14ac:dyDescent="0.3">
      <c r="A837" s="664">
        <v>50</v>
      </c>
      <c r="B837" s="665" t="s">
        <v>549</v>
      </c>
      <c r="C837" s="665" t="s">
        <v>3182</v>
      </c>
      <c r="D837" s="746" t="s">
        <v>4862</v>
      </c>
      <c r="E837" s="747" t="s">
        <v>3192</v>
      </c>
      <c r="F837" s="665" t="s">
        <v>3179</v>
      </c>
      <c r="G837" s="665" t="s">
        <v>3234</v>
      </c>
      <c r="H837" s="665" t="s">
        <v>550</v>
      </c>
      <c r="I837" s="665" t="s">
        <v>4112</v>
      </c>
      <c r="J837" s="665" t="s">
        <v>3236</v>
      </c>
      <c r="K837" s="665" t="s">
        <v>4113</v>
      </c>
      <c r="L837" s="666">
        <v>0</v>
      </c>
      <c r="M837" s="666">
        <v>0</v>
      </c>
      <c r="N837" s="665">
        <v>1</v>
      </c>
      <c r="O837" s="748">
        <v>0.5</v>
      </c>
      <c r="P837" s="666"/>
      <c r="Q837" s="681"/>
      <c r="R837" s="665"/>
      <c r="S837" s="681">
        <v>0</v>
      </c>
      <c r="T837" s="748"/>
      <c r="U837" s="704">
        <v>0</v>
      </c>
    </row>
    <row r="838" spans="1:21" ht="14.4" customHeight="1" x14ac:dyDescent="0.3">
      <c r="A838" s="664">
        <v>50</v>
      </c>
      <c r="B838" s="665" t="s">
        <v>549</v>
      </c>
      <c r="C838" s="665" t="s">
        <v>3182</v>
      </c>
      <c r="D838" s="746" t="s">
        <v>4862</v>
      </c>
      <c r="E838" s="747" t="s">
        <v>3192</v>
      </c>
      <c r="F838" s="665" t="s">
        <v>3179</v>
      </c>
      <c r="G838" s="665" t="s">
        <v>3296</v>
      </c>
      <c r="H838" s="665" t="s">
        <v>1650</v>
      </c>
      <c r="I838" s="665" t="s">
        <v>3297</v>
      </c>
      <c r="J838" s="665" t="s">
        <v>1691</v>
      </c>
      <c r="K838" s="665" t="s">
        <v>2929</v>
      </c>
      <c r="L838" s="666">
        <v>815.1</v>
      </c>
      <c r="M838" s="666">
        <v>815.1</v>
      </c>
      <c r="N838" s="665">
        <v>1</v>
      </c>
      <c r="O838" s="748">
        <v>1</v>
      </c>
      <c r="P838" s="666"/>
      <c r="Q838" s="681">
        <v>0</v>
      </c>
      <c r="R838" s="665"/>
      <c r="S838" s="681">
        <v>0</v>
      </c>
      <c r="T838" s="748"/>
      <c r="U838" s="704">
        <v>0</v>
      </c>
    </row>
    <row r="839" spans="1:21" ht="14.4" customHeight="1" x14ac:dyDescent="0.3">
      <c r="A839" s="664">
        <v>50</v>
      </c>
      <c r="B839" s="665" t="s">
        <v>549</v>
      </c>
      <c r="C839" s="665" t="s">
        <v>3182</v>
      </c>
      <c r="D839" s="746" t="s">
        <v>4862</v>
      </c>
      <c r="E839" s="747" t="s">
        <v>3192</v>
      </c>
      <c r="F839" s="665" t="s">
        <v>3179</v>
      </c>
      <c r="G839" s="665" t="s">
        <v>3296</v>
      </c>
      <c r="H839" s="665" t="s">
        <v>1650</v>
      </c>
      <c r="I839" s="665" t="s">
        <v>3298</v>
      </c>
      <c r="J839" s="665" t="s">
        <v>1725</v>
      </c>
      <c r="K839" s="665" t="s">
        <v>3299</v>
      </c>
      <c r="L839" s="666">
        <v>1385.62</v>
      </c>
      <c r="M839" s="666">
        <v>1385.62</v>
      </c>
      <c r="N839" s="665">
        <v>1</v>
      </c>
      <c r="O839" s="748">
        <v>1</v>
      </c>
      <c r="P839" s="666">
        <v>1385.62</v>
      </c>
      <c r="Q839" s="681">
        <v>1</v>
      </c>
      <c r="R839" s="665">
        <v>1</v>
      </c>
      <c r="S839" s="681">
        <v>1</v>
      </c>
      <c r="T839" s="748">
        <v>1</v>
      </c>
      <c r="U839" s="704">
        <v>1</v>
      </c>
    </row>
    <row r="840" spans="1:21" ht="14.4" customHeight="1" x14ac:dyDescent="0.3">
      <c r="A840" s="664">
        <v>50</v>
      </c>
      <c r="B840" s="665" t="s">
        <v>549</v>
      </c>
      <c r="C840" s="665" t="s">
        <v>3182</v>
      </c>
      <c r="D840" s="746" t="s">
        <v>4862</v>
      </c>
      <c r="E840" s="747" t="s">
        <v>3192</v>
      </c>
      <c r="F840" s="665" t="s">
        <v>3179</v>
      </c>
      <c r="G840" s="665" t="s">
        <v>3296</v>
      </c>
      <c r="H840" s="665" t="s">
        <v>1650</v>
      </c>
      <c r="I840" s="665" t="s">
        <v>1724</v>
      </c>
      <c r="J840" s="665" t="s">
        <v>1725</v>
      </c>
      <c r="K840" s="665" t="s">
        <v>3300</v>
      </c>
      <c r="L840" s="666">
        <v>1847.49</v>
      </c>
      <c r="M840" s="666">
        <v>5542.47</v>
      </c>
      <c r="N840" s="665">
        <v>3</v>
      </c>
      <c r="O840" s="748">
        <v>2</v>
      </c>
      <c r="P840" s="666"/>
      <c r="Q840" s="681">
        <v>0</v>
      </c>
      <c r="R840" s="665"/>
      <c r="S840" s="681">
        <v>0</v>
      </c>
      <c r="T840" s="748"/>
      <c r="U840" s="704">
        <v>0</v>
      </c>
    </row>
    <row r="841" spans="1:21" ht="14.4" customHeight="1" x14ac:dyDescent="0.3">
      <c r="A841" s="664">
        <v>50</v>
      </c>
      <c r="B841" s="665" t="s">
        <v>549</v>
      </c>
      <c r="C841" s="665" t="s">
        <v>3182</v>
      </c>
      <c r="D841" s="746" t="s">
        <v>4862</v>
      </c>
      <c r="E841" s="747" t="s">
        <v>3192</v>
      </c>
      <c r="F841" s="665" t="s">
        <v>3179</v>
      </c>
      <c r="G841" s="665" t="s">
        <v>3296</v>
      </c>
      <c r="H841" s="665" t="s">
        <v>1650</v>
      </c>
      <c r="I841" s="665" t="s">
        <v>1939</v>
      </c>
      <c r="J841" s="665" t="s">
        <v>1691</v>
      </c>
      <c r="K841" s="665" t="s">
        <v>2931</v>
      </c>
      <c r="L841" s="666">
        <v>490.89</v>
      </c>
      <c r="M841" s="666">
        <v>981.78</v>
      </c>
      <c r="N841" s="665">
        <v>2</v>
      </c>
      <c r="O841" s="748">
        <v>0.5</v>
      </c>
      <c r="P841" s="666"/>
      <c r="Q841" s="681">
        <v>0</v>
      </c>
      <c r="R841" s="665"/>
      <c r="S841" s="681">
        <v>0</v>
      </c>
      <c r="T841" s="748"/>
      <c r="U841" s="704">
        <v>0</v>
      </c>
    </row>
    <row r="842" spans="1:21" ht="14.4" customHeight="1" x14ac:dyDescent="0.3">
      <c r="A842" s="664">
        <v>50</v>
      </c>
      <c r="B842" s="665" t="s">
        <v>549</v>
      </c>
      <c r="C842" s="665" t="s">
        <v>3182</v>
      </c>
      <c r="D842" s="746" t="s">
        <v>4862</v>
      </c>
      <c r="E842" s="747" t="s">
        <v>3192</v>
      </c>
      <c r="F842" s="665" t="s">
        <v>3179</v>
      </c>
      <c r="G842" s="665" t="s">
        <v>3356</v>
      </c>
      <c r="H842" s="665" t="s">
        <v>550</v>
      </c>
      <c r="I842" s="665" t="s">
        <v>1070</v>
      </c>
      <c r="J842" s="665" t="s">
        <v>1071</v>
      </c>
      <c r="K842" s="665" t="s">
        <v>3342</v>
      </c>
      <c r="L842" s="666">
        <v>32.76</v>
      </c>
      <c r="M842" s="666">
        <v>32.76</v>
      </c>
      <c r="N842" s="665">
        <v>1</v>
      </c>
      <c r="O842" s="748">
        <v>1</v>
      </c>
      <c r="P842" s="666"/>
      <c r="Q842" s="681">
        <v>0</v>
      </c>
      <c r="R842" s="665"/>
      <c r="S842" s="681">
        <v>0</v>
      </c>
      <c r="T842" s="748"/>
      <c r="U842" s="704">
        <v>0</v>
      </c>
    </row>
    <row r="843" spans="1:21" ht="14.4" customHeight="1" x14ac:dyDescent="0.3">
      <c r="A843" s="664">
        <v>50</v>
      </c>
      <c r="B843" s="665" t="s">
        <v>549</v>
      </c>
      <c r="C843" s="665" t="s">
        <v>3182</v>
      </c>
      <c r="D843" s="746" t="s">
        <v>4862</v>
      </c>
      <c r="E843" s="747" t="s">
        <v>3192</v>
      </c>
      <c r="F843" s="665" t="s">
        <v>3179</v>
      </c>
      <c r="G843" s="665" t="s">
        <v>3308</v>
      </c>
      <c r="H843" s="665" t="s">
        <v>1650</v>
      </c>
      <c r="I843" s="665" t="s">
        <v>3558</v>
      </c>
      <c r="J843" s="665" t="s">
        <v>2897</v>
      </c>
      <c r="K843" s="665" t="s">
        <v>3559</v>
      </c>
      <c r="L843" s="666">
        <v>28.81</v>
      </c>
      <c r="M843" s="666">
        <v>86.429999999999993</v>
      </c>
      <c r="N843" s="665">
        <v>3</v>
      </c>
      <c r="O843" s="748">
        <v>1</v>
      </c>
      <c r="P843" s="666"/>
      <c r="Q843" s="681">
        <v>0</v>
      </c>
      <c r="R843" s="665"/>
      <c r="S843" s="681">
        <v>0</v>
      </c>
      <c r="T843" s="748"/>
      <c r="U843" s="704">
        <v>0</v>
      </c>
    </row>
    <row r="844" spans="1:21" ht="14.4" customHeight="1" x14ac:dyDescent="0.3">
      <c r="A844" s="664">
        <v>50</v>
      </c>
      <c r="B844" s="665" t="s">
        <v>549</v>
      </c>
      <c r="C844" s="665" t="s">
        <v>3182</v>
      </c>
      <c r="D844" s="746" t="s">
        <v>4862</v>
      </c>
      <c r="E844" s="747" t="s">
        <v>3192</v>
      </c>
      <c r="F844" s="665" t="s">
        <v>3179</v>
      </c>
      <c r="G844" s="665" t="s">
        <v>3308</v>
      </c>
      <c r="H844" s="665" t="s">
        <v>1650</v>
      </c>
      <c r="I844" s="665" t="s">
        <v>3984</v>
      </c>
      <c r="J844" s="665" t="s">
        <v>2897</v>
      </c>
      <c r="K844" s="665" t="s">
        <v>3985</v>
      </c>
      <c r="L844" s="666">
        <v>0</v>
      </c>
      <c r="M844" s="666">
        <v>0</v>
      </c>
      <c r="N844" s="665">
        <v>1</v>
      </c>
      <c r="O844" s="748">
        <v>0.5</v>
      </c>
      <c r="P844" s="666">
        <v>0</v>
      </c>
      <c r="Q844" s="681"/>
      <c r="R844" s="665">
        <v>1</v>
      </c>
      <c r="S844" s="681">
        <v>1</v>
      </c>
      <c r="T844" s="748">
        <v>0.5</v>
      </c>
      <c r="U844" s="704">
        <v>1</v>
      </c>
    </row>
    <row r="845" spans="1:21" ht="14.4" customHeight="1" x14ac:dyDescent="0.3">
      <c r="A845" s="664">
        <v>50</v>
      </c>
      <c r="B845" s="665" t="s">
        <v>549</v>
      </c>
      <c r="C845" s="665" t="s">
        <v>3182</v>
      </c>
      <c r="D845" s="746" t="s">
        <v>4862</v>
      </c>
      <c r="E845" s="747" t="s">
        <v>3192</v>
      </c>
      <c r="F845" s="665" t="s">
        <v>3179</v>
      </c>
      <c r="G845" s="665" t="s">
        <v>3308</v>
      </c>
      <c r="H845" s="665" t="s">
        <v>1650</v>
      </c>
      <c r="I845" s="665" t="s">
        <v>3309</v>
      </c>
      <c r="J845" s="665" t="s">
        <v>2897</v>
      </c>
      <c r="K845" s="665" t="s">
        <v>3310</v>
      </c>
      <c r="L845" s="666">
        <v>0</v>
      </c>
      <c r="M845" s="666">
        <v>0</v>
      </c>
      <c r="N845" s="665">
        <v>3</v>
      </c>
      <c r="O845" s="748">
        <v>2</v>
      </c>
      <c r="P845" s="666">
        <v>0</v>
      </c>
      <c r="Q845" s="681"/>
      <c r="R845" s="665">
        <v>1</v>
      </c>
      <c r="S845" s="681">
        <v>0.33333333333333331</v>
      </c>
      <c r="T845" s="748">
        <v>0.5</v>
      </c>
      <c r="U845" s="704">
        <v>0.25</v>
      </c>
    </row>
    <row r="846" spans="1:21" ht="14.4" customHeight="1" x14ac:dyDescent="0.3">
      <c r="A846" s="664">
        <v>50</v>
      </c>
      <c r="B846" s="665" t="s">
        <v>549</v>
      </c>
      <c r="C846" s="665" t="s">
        <v>3182</v>
      </c>
      <c r="D846" s="746" t="s">
        <v>4862</v>
      </c>
      <c r="E846" s="747" t="s">
        <v>3192</v>
      </c>
      <c r="F846" s="665" t="s">
        <v>3179</v>
      </c>
      <c r="G846" s="665" t="s">
        <v>3242</v>
      </c>
      <c r="H846" s="665" t="s">
        <v>1650</v>
      </c>
      <c r="I846" s="665" t="s">
        <v>3243</v>
      </c>
      <c r="J846" s="665" t="s">
        <v>1767</v>
      </c>
      <c r="K846" s="665" t="s">
        <v>2954</v>
      </c>
      <c r="L846" s="666">
        <v>48.27</v>
      </c>
      <c r="M846" s="666">
        <v>337.89</v>
      </c>
      <c r="N846" s="665">
        <v>7</v>
      </c>
      <c r="O846" s="748">
        <v>4</v>
      </c>
      <c r="P846" s="666">
        <v>48.27</v>
      </c>
      <c r="Q846" s="681">
        <v>0.14285714285714288</v>
      </c>
      <c r="R846" s="665">
        <v>1</v>
      </c>
      <c r="S846" s="681">
        <v>0.14285714285714285</v>
      </c>
      <c r="T846" s="748">
        <v>0.5</v>
      </c>
      <c r="U846" s="704">
        <v>0.125</v>
      </c>
    </row>
    <row r="847" spans="1:21" ht="14.4" customHeight="1" x14ac:dyDescent="0.3">
      <c r="A847" s="664">
        <v>50</v>
      </c>
      <c r="B847" s="665" t="s">
        <v>549</v>
      </c>
      <c r="C847" s="665" t="s">
        <v>3182</v>
      </c>
      <c r="D847" s="746" t="s">
        <v>4862</v>
      </c>
      <c r="E847" s="747" t="s">
        <v>3192</v>
      </c>
      <c r="F847" s="665" t="s">
        <v>3179</v>
      </c>
      <c r="G847" s="665" t="s">
        <v>3242</v>
      </c>
      <c r="H847" s="665" t="s">
        <v>1650</v>
      </c>
      <c r="I847" s="665" t="s">
        <v>1766</v>
      </c>
      <c r="J847" s="665" t="s">
        <v>1767</v>
      </c>
      <c r="K847" s="665" t="s">
        <v>2953</v>
      </c>
      <c r="L847" s="666">
        <v>144.81</v>
      </c>
      <c r="M847" s="666">
        <v>144.81</v>
      </c>
      <c r="N847" s="665">
        <v>1</v>
      </c>
      <c r="O847" s="748">
        <v>0.5</v>
      </c>
      <c r="P847" s="666"/>
      <c r="Q847" s="681">
        <v>0</v>
      </c>
      <c r="R847" s="665"/>
      <c r="S847" s="681">
        <v>0</v>
      </c>
      <c r="T847" s="748"/>
      <c r="U847" s="704">
        <v>0</v>
      </c>
    </row>
    <row r="848" spans="1:21" ht="14.4" customHeight="1" x14ac:dyDescent="0.3">
      <c r="A848" s="664">
        <v>50</v>
      </c>
      <c r="B848" s="665" t="s">
        <v>549</v>
      </c>
      <c r="C848" s="665" t="s">
        <v>3182</v>
      </c>
      <c r="D848" s="746" t="s">
        <v>4862</v>
      </c>
      <c r="E848" s="747" t="s">
        <v>3192</v>
      </c>
      <c r="F848" s="665" t="s">
        <v>3179</v>
      </c>
      <c r="G848" s="665" t="s">
        <v>3242</v>
      </c>
      <c r="H848" s="665" t="s">
        <v>1650</v>
      </c>
      <c r="I848" s="665" t="s">
        <v>1854</v>
      </c>
      <c r="J848" s="665" t="s">
        <v>1855</v>
      </c>
      <c r="K848" s="665" t="s">
        <v>2966</v>
      </c>
      <c r="L848" s="666">
        <v>289.62</v>
      </c>
      <c r="M848" s="666">
        <v>289.62</v>
      </c>
      <c r="N848" s="665">
        <v>1</v>
      </c>
      <c r="O848" s="748">
        <v>0.5</v>
      </c>
      <c r="P848" s="666"/>
      <c r="Q848" s="681">
        <v>0</v>
      </c>
      <c r="R848" s="665"/>
      <c r="S848" s="681">
        <v>0</v>
      </c>
      <c r="T848" s="748"/>
      <c r="U848" s="704">
        <v>0</v>
      </c>
    </row>
    <row r="849" spans="1:21" ht="14.4" customHeight="1" x14ac:dyDescent="0.3">
      <c r="A849" s="664">
        <v>50</v>
      </c>
      <c r="B849" s="665" t="s">
        <v>549</v>
      </c>
      <c r="C849" s="665" t="s">
        <v>3182</v>
      </c>
      <c r="D849" s="746" t="s">
        <v>4862</v>
      </c>
      <c r="E849" s="747" t="s">
        <v>3192</v>
      </c>
      <c r="F849" s="665" t="s">
        <v>3179</v>
      </c>
      <c r="G849" s="665" t="s">
        <v>3874</v>
      </c>
      <c r="H849" s="665" t="s">
        <v>1650</v>
      </c>
      <c r="I849" s="665" t="s">
        <v>4074</v>
      </c>
      <c r="J849" s="665" t="s">
        <v>2979</v>
      </c>
      <c r="K849" s="665" t="s">
        <v>4075</v>
      </c>
      <c r="L849" s="666">
        <v>234.91</v>
      </c>
      <c r="M849" s="666">
        <v>469.82</v>
      </c>
      <c r="N849" s="665">
        <v>2</v>
      </c>
      <c r="O849" s="748">
        <v>1</v>
      </c>
      <c r="P849" s="666">
        <v>234.91</v>
      </c>
      <c r="Q849" s="681">
        <v>0.5</v>
      </c>
      <c r="R849" s="665">
        <v>1</v>
      </c>
      <c r="S849" s="681">
        <v>0.5</v>
      </c>
      <c r="T849" s="748">
        <v>0.5</v>
      </c>
      <c r="U849" s="704">
        <v>0.5</v>
      </c>
    </row>
    <row r="850" spans="1:21" ht="14.4" customHeight="1" x14ac:dyDescent="0.3">
      <c r="A850" s="664">
        <v>50</v>
      </c>
      <c r="B850" s="665" t="s">
        <v>549</v>
      </c>
      <c r="C850" s="665" t="s">
        <v>3182</v>
      </c>
      <c r="D850" s="746" t="s">
        <v>4862</v>
      </c>
      <c r="E850" s="747" t="s">
        <v>3192</v>
      </c>
      <c r="F850" s="665" t="s">
        <v>3179</v>
      </c>
      <c r="G850" s="665" t="s">
        <v>3874</v>
      </c>
      <c r="H850" s="665" t="s">
        <v>1650</v>
      </c>
      <c r="I850" s="665" t="s">
        <v>1883</v>
      </c>
      <c r="J850" s="665" t="s">
        <v>2979</v>
      </c>
      <c r="K850" s="665" t="s">
        <v>2982</v>
      </c>
      <c r="L850" s="666">
        <v>704.73</v>
      </c>
      <c r="M850" s="666">
        <v>704.73</v>
      </c>
      <c r="N850" s="665">
        <v>1</v>
      </c>
      <c r="O850" s="748">
        <v>0.5</v>
      </c>
      <c r="P850" s="666"/>
      <c r="Q850" s="681">
        <v>0</v>
      </c>
      <c r="R850" s="665"/>
      <c r="S850" s="681">
        <v>0</v>
      </c>
      <c r="T850" s="748"/>
      <c r="U850" s="704">
        <v>0</v>
      </c>
    </row>
    <row r="851" spans="1:21" ht="14.4" customHeight="1" x14ac:dyDescent="0.3">
      <c r="A851" s="664">
        <v>50</v>
      </c>
      <c r="B851" s="665" t="s">
        <v>549</v>
      </c>
      <c r="C851" s="665" t="s">
        <v>3182</v>
      </c>
      <c r="D851" s="746" t="s">
        <v>4862</v>
      </c>
      <c r="E851" s="747" t="s">
        <v>3192</v>
      </c>
      <c r="F851" s="665" t="s">
        <v>3179</v>
      </c>
      <c r="G851" s="665" t="s">
        <v>3311</v>
      </c>
      <c r="H851" s="665" t="s">
        <v>550</v>
      </c>
      <c r="I851" s="665" t="s">
        <v>635</v>
      </c>
      <c r="J851" s="665" t="s">
        <v>4114</v>
      </c>
      <c r="K851" s="665" t="s">
        <v>4115</v>
      </c>
      <c r="L851" s="666">
        <v>24.78</v>
      </c>
      <c r="M851" s="666">
        <v>24.78</v>
      </c>
      <c r="N851" s="665">
        <v>1</v>
      </c>
      <c r="O851" s="748">
        <v>0.5</v>
      </c>
      <c r="P851" s="666"/>
      <c r="Q851" s="681">
        <v>0</v>
      </c>
      <c r="R851" s="665"/>
      <c r="S851" s="681">
        <v>0</v>
      </c>
      <c r="T851" s="748"/>
      <c r="U851" s="704">
        <v>0</v>
      </c>
    </row>
    <row r="852" spans="1:21" ht="14.4" customHeight="1" x14ac:dyDescent="0.3">
      <c r="A852" s="664">
        <v>50</v>
      </c>
      <c r="B852" s="665" t="s">
        <v>549</v>
      </c>
      <c r="C852" s="665" t="s">
        <v>3182</v>
      </c>
      <c r="D852" s="746" t="s">
        <v>4862</v>
      </c>
      <c r="E852" s="747" t="s">
        <v>3192</v>
      </c>
      <c r="F852" s="665" t="s">
        <v>3179</v>
      </c>
      <c r="G852" s="665" t="s">
        <v>3247</v>
      </c>
      <c r="H852" s="665" t="s">
        <v>1650</v>
      </c>
      <c r="I852" s="665" t="s">
        <v>1677</v>
      </c>
      <c r="J852" s="665" t="s">
        <v>2968</v>
      </c>
      <c r="K852" s="665" t="s">
        <v>2969</v>
      </c>
      <c r="L852" s="666">
        <v>96.53</v>
      </c>
      <c r="M852" s="666">
        <v>289.59000000000003</v>
      </c>
      <c r="N852" s="665">
        <v>3</v>
      </c>
      <c r="O852" s="748">
        <v>1</v>
      </c>
      <c r="P852" s="666"/>
      <c r="Q852" s="681">
        <v>0</v>
      </c>
      <c r="R852" s="665"/>
      <c r="S852" s="681">
        <v>0</v>
      </c>
      <c r="T852" s="748"/>
      <c r="U852" s="704">
        <v>0</v>
      </c>
    </row>
    <row r="853" spans="1:21" ht="14.4" customHeight="1" x14ac:dyDescent="0.3">
      <c r="A853" s="664">
        <v>50</v>
      </c>
      <c r="B853" s="665" t="s">
        <v>549</v>
      </c>
      <c r="C853" s="665" t="s">
        <v>3182</v>
      </c>
      <c r="D853" s="746" t="s">
        <v>4862</v>
      </c>
      <c r="E853" s="747" t="s">
        <v>3192</v>
      </c>
      <c r="F853" s="665" t="s">
        <v>3179</v>
      </c>
      <c r="G853" s="665" t="s">
        <v>3247</v>
      </c>
      <c r="H853" s="665" t="s">
        <v>1650</v>
      </c>
      <c r="I853" s="665" t="s">
        <v>3313</v>
      </c>
      <c r="J853" s="665" t="s">
        <v>2968</v>
      </c>
      <c r="K853" s="665" t="s">
        <v>3314</v>
      </c>
      <c r="L853" s="666">
        <v>0</v>
      </c>
      <c r="M853" s="666">
        <v>0</v>
      </c>
      <c r="N853" s="665">
        <v>1</v>
      </c>
      <c r="O853" s="748">
        <v>0.5</v>
      </c>
      <c r="P853" s="666">
        <v>0</v>
      </c>
      <c r="Q853" s="681"/>
      <c r="R853" s="665">
        <v>1</v>
      </c>
      <c r="S853" s="681">
        <v>1</v>
      </c>
      <c r="T853" s="748">
        <v>0.5</v>
      </c>
      <c r="U853" s="704">
        <v>1</v>
      </c>
    </row>
    <row r="854" spans="1:21" ht="14.4" customHeight="1" x14ac:dyDescent="0.3">
      <c r="A854" s="664">
        <v>50</v>
      </c>
      <c r="B854" s="665" t="s">
        <v>549</v>
      </c>
      <c r="C854" s="665" t="s">
        <v>3182</v>
      </c>
      <c r="D854" s="746" t="s">
        <v>4862</v>
      </c>
      <c r="E854" s="747" t="s">
        <v>3192</v>
      </c>
      <c r="F854" s="665" t="s">
        <v>3179</v>
      </c>
      <c r="G854" s="665" t="s">
        <v>3247</v>
      </c>
      <c r="H854" s="665" t="s">
        <v>1650</v>
      </c>
      <c r="I854" s="665" t="s">
        <v>3315</v>
      </c>
      <c r="J854" s="665" t="s">
        <v>2968</v>
      </c>
      <c r="K854" s="665" t="s">
        <v>3316</v>
      </c>
      <c r="L854" s="666">
        <v>0</v>
      </c>
      <c r="M854" s="666">
        <v>0</v>
      </c>
      <c r="N854" s="665">
        <v>5</v>
      </c>
      <c r="O854" s="748">
        <v>3</v>
      </c>
      <c r="P854" s="666">
        <v>0</v>
      </c>
      <c r="Q854" s="681"/>
      <c r="R854" s="665">
        <v>2</v>
      </c>
      <c r="S854" s="681">
        <v>0.4</v>
      </c>
      <c r="T854" s="748">
        <v>0.5</v>
      </c>
      <c r="U854" s="704">
        <v>0.16666666666666666</v>
      </c>
    </row>
    <row r="855" spans="1:21" ht="14.4" customHeight="1" x14ac:dyDescent="0.3">
      <c r="A855" s="664">
        <v>50</v>
      </c>
      <c r="B855" s="665" t="s">
        <v>549</v>
      </c>
      <c r="C855" s="665" t="s">
        <v>3182</v>
      </c>
      <c r="D855" s="746" t="s">
        <v>4862</v>
      </c>
      <c r="E855" s="747" t="s">
        <v>3192</v>
      </c>
      <c r="F855" s="665" t="s">
        <v>3179</v>
      </c>
      <c r="G855" s="665" t="s">
        <v>3247</v>
      </c>
      <c r="H855" s="665" t="s">
        <v>1650</v>
      </c>
      <c r="I855" s="665" t="s">
        <v>4043</v>
      </c>
      <c r="J855" s="665" t="s">
        <v>2968</v>
      </c>
      <c r="K855" s="665" t="s">
        <v>4044</v>
      </c>
      <c r="L855" s="666">
        <v>0</v>
      </c>
      <c r="M855" s="666">
        <v>0</v>
      </c>
      <c r="N855" s="665">
        <v>4</v>
      </c>
      <c r="O855" s="748">
        <v>1.5</v>
      </c>
      <c r="P855" s="666"/>
      <c r="Q855" s="681"/>
      <c r="R855" s="665"/>
      <c r="S855" s="681">
        <v>0</v>
      </c>
      <c r="T855" s="748"/>
      <c r="U855" s="704">
        <v>0</v>
      </c>
    </row>
    <row r="856" spans="1:21" ht="14.4" customHeight="1" x14ac:dyDescent="0.3">
      <c r="A856" s="664">
        <v>50</v>
      </c>
      <c r="B856" s="665" t="s">
        <v>549</v>
      </c>
      <c r="C856" s="665" t="s">
        <v>3182</v>
      </c>
      <c r="D856" s="746" t="s">
        <v>4862</v>
      </c>
      <c r="E856" s="747" t="s">
        <v>3192</v>
      </c>
      <c r="F856" s="665" t="s">
        <v>3179</v>
      </c>
      <c r="G856" s="665" t="s">
        <v>3247</v>
      </c>
      <c r="H856" s="665" t="s">
        <v>1650</v>
      </c>
      <c r="I856" s="665" t="s">
        <v>1716</v>
      </c>
      <c r="J856" s="665" t="s">
        <v>2968</v>
      </c>
      <c r="K856" s="665" t="s">
        <v>2972</v>
      </c>
      <c r="L856" s="666">
        <v>48.27</v>
      </c>
      <c r="M856" s="666">
        <v>144.81</v>
      </c>
      <c r="N856" s="665">
        <v>3</v>
      </c>
      <c r="O856" s="748">
        <v>1.5</v>
      </c>
      <c r="P856" s="666"/>
      <c r="Q856" s="681">
        <v>0</v>
      </c>
      <c r="R856" s="665"/>
      <c r="S856" s="681">
        <v>0</v>
      </c>
      <c r="T856" s="748"/>
      <c r="U856" s="704">
        <v>0</v>
      </c>
    </row>
    <row r="857" spans="1:21" ht="14.4" customHeight="1" x14ac:dyDescent="0.3">
      <c r="A857" s="664">
        <v>50</v>
      </c>
      <c r="B857" s="665" t="s">
        <v>549</v>
      </c>
      <c r="C857" s="665" t="s">
        <v>3182</v>
      </c>
      <c r="D857" s="746" t="s">
        <v>4862</v>
      </c>
      <c r="E857" s="747" t="s">
        <v>3192</v>
      </c>
      <c r="F857" s="665" t="s">
        <v>3179</v>
      </c>
      <c r="G857" s="665" t="s">
        <v>3247</v>
      </c>
      <c r="H857" s="665" t="s">
        <v>1650</v>
      </c>
      <c r="I857" s="665" t="s">
        <v>3989</v>
      </c>
      <c r="J857" s="665" t="s">
        <v>2968</v>
      </c>
      <c r="K857" s="665" t="s">
        <v>3990</v>
      </c>
      <c r="L857" s="666">
        <v>0</v>
      </c>
      <c r="M857" s="666">
        <v>0</v>
      </c>
      <c r="N857" s="665">
        <v>1</v>
      </c>
      <c r="O857" s="748">
        <v>0.5</v>
      </c>
      <c r="P857" s="666"/>
      <c r="Q857" s="681"/>
      <c r="R857" s="665"/>
      <c r="S857" s="681">
        <v>0</v>
      </c>
      <c r="T857" s="748"/>
      <c r="U857" s="704">
        <v>0</v>
      </c>
    </row>
    <row r="858" spans="1:21" ht="14.4" customHeight="1" x14ac:dyDescent="0.3">
      <c r="A858" s="664">
        <v>50</v>
      </c>
      <c r="B858" s="665" t="s">
        <v>549</v>
      </c>
      <c r="C858" s="665" t="s">
        <v>3182</v>
      </c>
      <c r="D858" s="746" t="s">
        <v>4862</v>
      </c>
      <c r="E858" s="747" t="s">
        <v>3192</v>
      </c>
      <c r="F858" s="665" t="s">
        <v>3179</v>
      </c>
      <c r="G858" s="665" t="s">
        <v>3572</v>
      </c>
      <c r="H858" s="665" t="s">
        <v>1650</v>
      </c>
      <c r="I858" s="665" t="s">
        <v>1780</v>
      </c>
      <c r="J858" s="665" t="s">
        <v>2997</v>
      </c>
      <c r="K858" s="665" t="s">
        <v>2992</v>
      </c>
      <c r="L858" s="666">
        <v>181.13</v>
      </c>
      <c r="M858" s="666">
        <v>543.39</v>
      </c>
      <c r="N858" s="665">
        <v>3</v>
      </c>
      <c r="O858" s="748">
        <v>1.5</v>
      </c>
      <c r="P858" s="666">
        <v>362.26</v>
      </c>
      <c r="Q858" s="681">
        <v>0.66666666666666663</v>
      </c>
      <c r="R858" s="665">
        <v>2</v>
      </c>
      <c r="S858" s="681">
        <v>0.66666666666666663</v>
      </c>
      <c r="T858" s="748">
        <v>0.5</v>
      </c>
      <c r="U858" s="704">
        <v>0.33333333333333331</v>
      </c>
    </row>
    <row r="859" spans="1:21" ht="14.4" customHeight="1" x14ac:dyDescent="0.3">
      <c r="A859" s="664">
        <v>50</v>
      </c>
      <c r="B859" s="665" t="s">
        <v>549</v>
      </c>
      <c r="C859" s="665" t="s">
        <v>3182</v>
      </c>
      <c r="D859" s="746" t="s">
        <v>4862</v>
      </c>
      <c r="E859" s="747" t="s">
        <v>3192</v>
      </c>
      <c r="F859" s="665" t="s">
        <v>3179</v>
      </c>
      <c r="G859" s="665" t="s">
        <v>3572</v>
      </c>
      <c r="H859" s="665" t="s">
        <v>1650</v>
      </c>
      <c r="I859" s="665" t="s">
        <v>3573</v>
      </c>
      <c r="J859" s="665" t="s">
        <v>2997</v>
      </c>
      <c r="K859" s="665" t="s">
        <v>2994</v>
      </c>
      <c r="L859" s="666">
        <v>278.64</v>
      </c>
      <c r="M859" s="666">
        <v>557.28</v>
      </c>
      <c r="N859" s="665">
        <v>2</v>
      </c>
      <c r="O859" s="748">
        <v>0.5</v>
      </c>
      <c r="P859" s="666"/>
      <c r="Q859" s="681">
        <v>0</v>
      </c>
      <c r="R859" s="665"/>
      <c r="S859" s="681">
        <v>0</v>
      </c>
      <c r="T859" s="748"/>
      <c r="U859" s="704">
        <v>0</v>
      </c>
    </row>
    <row r="860" spans="1:21" ht="14.4" customHeight="1" x14ac:dyDescent="0.3">
      <c r="A860" s="664">
        <v>50</v>
      </c>
      <c r="B860" s="665" t="s">
        <v>549</v>
      </c>
      <c r="C860" s="665" t="s">
        <v>3182</v>
      </c>
      <c r="D860" s="746" t="s">
        <v>4862</v>
      </c>
      <c r="E860" s="747" t="s">
        <v>3192</v>
      </c>
      <c r="F860" s="665" t="s">
        <v>3179</v>
      </c>
      <c r="G860" s="665" t="s">
        <v>3248</v>
      </c>
      <c r="H860" s="665" t="s">
        <v>550</v>
      </c>
      <c r="I860" s="665" t="s">
        <v>930</v>
      </c>
      <c r="J860" s="665" t="s">
        <v>931</v>
      </c>
      <c r="K860" s="665" t="s">
        <v>3249</v>
      </c>
      <c r="L860" s="666">
        <v>90.53</v>
      </c>
      <c r="M860" s="666">
        <v>452.65</v>
      </c>
      <c r="N860" s="665">
        <v>5</v>
      </c>
      <c r="O860" s="748">
        <v>3</v>
      </c>
      <c r="P860" s="666">
        <v>90.53</v>
      </c>
      <c r="Q860" s="681">
        <v>0.2</v>
      </c>
      <c r="R860" s="665">
        <v>1</v>
      </c>
      <c r="S860" s="681">
        <v>0.2</v>
      </c>
      <c r="T860" s="748">
        <v>0.5</v>
      </c>
      <c r="U860" s="704">
        <v>0.16666666666666666</v>
      </c>
    </row>
    <row r="861" spans="1:21" ht="14.4" customHeight="1" x14ac:dyDescent="0.3">
      <c r="A861" s="664">
        <v>50</v>
      </c>
      <c r="B861" s="665" t="s">
        <v>549</v>
      </c>
      <c r="C861" s="665" t="s">
        <v>3182</v>
      </c>
      <c r="D861" s="746" t="s">
        <v>4862</v>
      </c>
      <c r="E861" s="747" t="s">
        <v>3192</v>
      </c>
      <c r="F861" s="665" t="s">
        <v>3179</v>
      </c>
      <c r="G861" s="665" t="s">
        <v>3584</v>
      </c>
      <c r="H861" s="665" t="s">
        <v>550</v>
      </c>
      <c r="I861" s="665" t="s">
        <v>4116</v>
      </c>
      <c r="J861" s="665" t="s">
        <v>3588</v>
      </c>
      <c r="K861" s="665" t="s">
        <v>3405</v>
      </c>
      <c r="L861" s="666">
        <v>109.88</v>
      </c>
      <c r="M861" s="666">
        <v>109.88</v>
      </c>
      <c r="N861" s="665">
        <v>1</v>
      </c>
      <c r="O861" s="748">
        <v>0.5</v>
      </c>
      <c r="P861" s="666"/>
      <c r="Q861" s="681">
        <v>0</v>
      </c>
      <c r="R861" s="665"/>
      <c r="S861" s="681">
        <v>0</v>
      </c>
      <c r="T861" s="748"/>
      <c r="U861" s="704">
        <v>0</v>
      </c>
    </row>
    <row r="862" spans="1:21" ht="14.4" customHeight="1" x14ac:dyDescent="0.3">
      <c r="A862" s="664">
        <v>50</v>
      </c>
      <c r="B862" s="665" t="s">
        <v>549</v>
      </c>
      <c r="C862" s="665" t="s">
        <v>3182</v>
      </c>
      <c r="D862" s="746" t="s">
        <v>4862</v>
      </c>
      <c r="E862" s="747" t="s">
        <v>3192</v>
      </c>
      <c r="F862" s="665" t="s">
        <v>3179</v>
      </c>
      <c r="G862" s="665" t="s">
        <v>3361</v>
      </c>
      <c r="H862" s="665" t="s">
        <v>550</v>
      </c>
      <c r="I862" s="665" t="s">
        <v>838</v>
      </c>
      <c r="J862" s="665" t="s">
        <v>3362</v>
      </c>
      <c r="K862" s="665" t="s">
        <v>3363</v>
      </c>
      <c r="L862" s="666">
        <v>0</v>
      </c>
      <c r="M862" s="666">
        <v>0</v>
      </c>
      <c r="N862" s="665">
        <v>2</v>
      </c>
      <c r="O862" s="748">
        <v>1.5</v>
      </c>
      <c r="P862" s="666"/>
      <c r="Q862" s="681"/>
      <c r="R862" s="665"/>
      <c r="S862" s="681">
        <v>0</v>
      </c>
      <c r="T862" s="748"/>
      <c r="U862" s="704">
        <v>0</v>
      </c>
    </row>
    <row r="863" spans="1:21" ht="14.4" customHeight="1" x14ac:dyDescent="0.3">
      <c r="A863" s="664">
        <v>50</v>
      </c>
      <c r="B863" s="665" t="s">
        <v>549</v>
      </c>
      <c r="C863" s="665" t="s">
        <v>3182</v>
      </c>
      <c r="D863" s="746" t="s">
        <v>4862</v>
      </c>
      <c r="E863" s="747" t="s">
        <v>3192</v>
      </c>
      <c r="F863" s="665" t="s">
        <v>3179</v>
      </c>
      <c r="G863" s="665" t="s">
        <v>3250</v>
      </c>
      <c r="H863" s="665" t="s">
        <v>550</v>
      </c>
      <c r="I863" s="665" t="s">
        <v>793</v>
      </c>
      <c r="J863" s="665" t="s">
        <v>721</v>
      </c>
      <c r="K863" s="665" t="s">
        <v>3318</v>
      </c>
      <c r="L863" s="666">
        <v>210.38</v>
      </c>
      <c r="M863" s="666">
        <v>210.38</v>
      </c>
      <c r="N863" s="665">
        <v>1</v>
      </c>
      <c r="O863" s="748">
        <v>1</v>
      </c>
      <c r="P863" s="666"/>
      <c r="Q863" s="681">
        <v>0</v>
      </c>
      <c r="R863" s="665"/>
      <c r="S863" s="681">
        <v>0</v>
      </c>
      <c r="T863" s="748"/>
      <c r="U863" s="704">
        <v>0</v>
      </c>
    </row>
    <row r="864" spans="1:21" ht="14.4" customHeight="1" x14ac:dyDescent="0.3">
      <c r="A864" s="664">
        <v>50</v>
      </c>
      <c r="B864" s="665" t="s">
        <v>549</v>
      </c>
      <c r="C864" s="665" t="s">
        <v>3182</v>
      </c>
      <c r="D864" s="746" t="s">
        <v>4862</v>
      </c>
      <c r="E864" s="747" t="s">
        <v>3192</v>
      </c>
      <c r="F864" s="665" t="s">
        <v>3179</v>
      </c>
      <c r="G864" s="665" t="s">
        <v>3250</v>
      </c>
      <c r="H864" s="665" t="s">
        <v>550</v>
      </c>
      <c r="I864" s="665" t="s">
        <v>720</v>
      </c>
      <c r="J864" s="665" t="s">
        <v>721</v>
      </c>
      <c r="K864" s="665" t="s">
        <v>3251</v>
      </c>
      <c r="L864" s="666">
        <v>42.08</v>
      </c>
      <c r="M864" s="666">
        <v>420.79999999999995</v>
      </c>
      <c r="N864" s="665">
        <v>10</v>
      </c>
      <c r="O864" s="748">
        <v>4.5</v>
      </c>
      <c r="P864" s="666">
        <v>84.16</v>
      </c>
      <c r="Q864" s="681">
        <v>0.2</v>
      </c>
      <c r="R864" s="665">
        <v>2</v>
      </c>
      <c r="S864" s="681">
        <v>0.2</v>
      </c>
      <c r="T864" s="748">
        <v>1.5</v>
      </c>
      <c r="U864" s="704">
        <v>0.33333333333333331</v>
      </c>
    </row>
    <row r="865" spans="1:21" ht="14.4" customHeight="1" x14ac:dyDescent="0.3">
      <c r="A865" s="664">
        <v>50</v>
      </c>
      <c r="B865" s="665" t="s">
        <v>549</v>
      </c>
      <c r="C865" s="665" t="s">
        <v>3182</v>
      </c>
      <c r="D865" s="746" t="s">
        <v>4862</v>
      </c>
      <c r="E865" s="747" t="s">
        <v>3192</v>
      </c>
      <c r="F865" s="665" t="s">
        <v>3179</v>
      </c>
      <c r="G865" s="665" t="s">
        <v>3320</v>
      </c>
      <c r="H865" s="665" t="s">
        <v>550</v>
      </c>
      <c r="I865" s="665" t="s">
        <v>2031</v>
      </c>
      <c r="J865" s="665" t="s">
        <v>2028</v>
      </c>
      <c r="K865" s="665" t="s">
        <v>3321</v>
      </c>
      <c r="L865" s="666">
        <v>186.27</v>
      </c>
      <c r="M865" s="666">
        <v>186.27</v>
      </c>
      <c r="N865" s="665">
        <v>1</v>
      </c>
      <c r="O865" s="748">
        <v>0.5</v>
      </c>
      <c r="P865" s="666"/>
      <c r="Q865" s="681">
        <v>0</v>
      </c>
      <c r="R865" s="665"/>
      <c r="S865" s="681">
        <v>0</v>
      </c>
      <c r="T865" s="748"/>
      <c r="U865" s="704">
        <v>0</v>
      </c>
    </row>
    <row r="866" spans="1:21" ht="14.4" customHeight="1" x14ac:dyDescent="0.3">
      <c r="A866" s="664">
        <v>50</v>
      </c>
      <c r="B866" s="665" t="s">
        <v>549</v>
      </c>
      <c r="C866" s="665" t="s">
        <v>3182</v>
      </c>
      <c r="D866" s="746" t="s">
        <v>4862</v>
      </c>
      <c r="E866" s="747" t="s">
        <v>3192</v>
      </c>
      <c r="F866" s="665" t="s">
        <v>3179</v>
      </c>
      <c r="G866" s="665" t="s">
        <v>3326</v>
      </c>
      <c r="H866" s="665" t="s">
        <v>1650</v>
      </c>
      <c r="I866" s="665" t="s">
        <v>1811</v>
      </c>
      <c r="J866" s="665" t="s">
        <v>2986</v>
      </c>
      <c r="K866" s="665" t="s">
        <v>2987</v>
      </c>
      <c r="L866" s="666">
        <v>93.46</v>
      </c>
      <c r="M866" s="666">
        <v>186.92</v>
      </c>
      <c r="N866" s="665">
        <v>2</v>
      </c>
      <c r="O866" s="748">
        <v>0.5</v>
      </c>
      <c r="P866" s="666">
        <v>186.92</v>
      </c>
      <c r="Q866" s="681">
        <v>1</v>
      </c>
      <c r="R866" s="665">
        <v>2</v>
      </c>
      <c r="S866" s="681">
        <v>1</v>
      </c>
      <c r="T866" s="748">
        <v>0.5</v>
      </c>
      <c r="U866" s="704">
        <v>1</v>
      </c>
    </row>
    <row r="867" spans="1:21" ht="14.4" customHeight="1" x14ac:dyDescent="0.3">
      <c r="A867" s="664">
        <v>50</v>
      </c>
      <c r="B867" s="665" t="s">
        <v>549</v>
      </c>
      <c r="C867" s="665" t="s">
        <v>3182</v>
      </c>
      <c r="D867" s="746" t="s">
        <v>4862</v>
      </c>
      <c r="E867" s="747" t="s">
        <v>3192</v>
      </c>
      <c r="F867" s="665" t="s">
        <v>3179</v>
      </c>
      <c r="G867" s="665" t="s">
        <v>3326</v>
      </c>
      <c r="H867" s="665" t="s">
        <v>1650</v>
      </c>
      <c r="I867" s="665" t="s">
        <v>4117</v>
      </c>
      <c r="J867" s="665" t="s">
        <v>2986</v>
      </c>
      <c r="K867" s="665" t="s">
        <v>4079</v>
      </c>
      <c r="L867" s="666">
        <v>311.52999999999997</v>
      </c>
      <c r="M867" s="666">
        <v>311.52999999999997</v>
      </c>
      <c r="N867" s="665">
        <v>1</v>
      </c>
      <c r="O867" s="748">
        <v>0.5</v>
      </c>
      <c r="P867" s="666"/>
      <c r="Q867" s="681">
        <v>0</v>
      </c>
      <c r="R867" s="665"/>
      <c r="S867" s="681">
        <v>0</v>
      </c>
      <c r="T867" s="748"/>
      <c r="U867" s="704">
        <v>0</v>
      </c>
    </row>
    <row r="868" spans="1:21" ht="14.4" customHeight="1" x14ac:dyDescent="0.3">
      <c r="A868" s="664">
        <v>50</v>
      </c>
      <c r="B868" s="665" t="s">
        <v>549</v>
      </c>
      <c r="C868" s="665" t="s">
        <v>3182</v>
      </c>
      <c r="D868" s="746" t="s">
        <v>4862</v>
      </c>
      <c r="E868" s="747" t="s">
        <v>3192</v>
      </c>
      <c r="F868" s="665" t="s">
        <v>3179</v>
      </c>
      <c r="G868" s="665" t="s">
        <v>3604</v>
      </c>
      <c r="H868" s="665" t="s">
        <v>550</v>
      </c>
      <c r="I868" s="665" t="s">
        <v>4118</v>
      </c>
      <c r="J868" s="665" t="s">
        <v>3606</v>
      </c>
      <c r="K868" s="665" t="s">
        <v>4119</v>
      </c>
      <c r="L868" s="666">
        <v>0</v>
      </c>
      <c r="M868" s="666">
        <v>0</v>
      </c>
      <c r="N868" s="665">
        <v>1</v>
      </c>
      <c r="O868" s="748">
        <v>0.5</v>
      </c>
      <c r="P868" s="666"/>
      <c r="Q868" s="681"/>
      <c r="R868" s="665"/>
      <c r="S868" s="681">
        <v>0</v>
      </c>
      <c r="T868" s="748"/>
      <c r="U868" s="704">
        <v>0</v>
      </c>
    </row>
    <row r="869" spans="1:21" ht="14.4" customHeight="1" x14ac:dyDescent="0.3">
      <c r="A869" s="664">
        <v>50</v>
      </c>
      <c r="B869" s="665" t="s">
        <v>549</v>
      </c>
      <c r="C869" s="665" t="s">
        <v>3182</v>
      </c>
      <c r="D869" s="746" t="s">
        <v>4862</v>
      </c>
      <c r="E869" s="747" t="s">
        <v>3192</v>
      </c>
      <c r="F869" s="665" t="s">
        <v>3179</v>
      </c>
      <c r="G869" s="665" t="s">
        <v>3327</v>
      </c>
      <c r="H869" s="665" t="s">
        <v>550</v>
      </c>
      <c r="I869" s="665" t="s">
        <v>4120</v>
      </c>
      <c r="J869" s="665" t="s">
        <v>3328</v>
      </c>
      <c r="K869" s="665" t="s">
        <v>4121</v>
      </c>
      <c r="L869" s="666">
        <v>0</v>
      </c>
      <c r="M869" s="666">
        <v>0</v>
      </c>
      <c r="N869" s="665">
        <v>1</v>
      </c>
      <c r="O869" s="748">
        <v>0.5</v>
      </c>
      <c r="P869" s="666"/>
      <c r="Q869" s="681"/>
      <c r="R869" s="665"/>
      <c r="S869" s="681">
        <v>0</v>
      </c>
      <c r="T869" s="748"/>
      <c r="U869" s="704">
        <v>0</v>
      </c>
    </row>
    <row r="870" spans="1:21" ht="14.4" customHeight="1" x14ac:dyDescent="0.3">
      <c r="A870" s="664">
        <v>50</v>
      </c>
      <c r="B870" s="665" t="s">
        <v>549</v>
      </c>
      <c r="C870" s="665" t="s">
        <v>3182</v>
      </c>
      <c r="D870" s="746" t="s">
        <v>4862</v>
      </c>
      <c r="E870" s="747" t="s">
        <v>3192</v>
      </c>
      <c r="F870" s="665" t="s">
        <v>3179</v>
      </c>
      <c r="G870" s="665" t="s">
        <v>3374</v>
      </c>
      <c r="H870" s="665" t="s">
        <v>550</v>
      </c>
      <c r="I870" s="665" t="s">
        <v>3613</v>
      </c>
      <c r="J870" s="665" t="s">
        <v>2534</v>
      </c>
      <c r="K870" s="665" t="s">
        <v>3614</v>
      </c>
      <c r="L870" s="666">
        <v>0</v>
      </c>
      <c r="M870" s="666">
        <v>0</v>
      </c>
      <c r="N870" s="665">
        <v>1</v>
      </c>
      <c r="O870" s="748">
        <v>0.5</v>
      </c>
      <c r="P870" s="666">
        <v>0</v>
      </c>
      <c r="Q870" s="681"/>
      <c r="R870" s="665">
        <v>1</v>
      </c>
      <c r="S870" s="681">
        <v>1</v>
      </c>
      <c r="T870" s="748">
        <v>0.5</v>
      </c>
      <c r="U870" s="704">
        <v>1</v>
      </c>
    </row>
    <row r="871" spans="1:21" ht="14.4" customHeight="1" x14ac:dyDescent="0.3">
      <c r="A871" s="664">
        <v>50</v>
      </c>
      <c r="B871" s="665" t="s">
        <v>549</v>
      </c>
      <c r="C871" s="665" t="s">
        <v>3182</v>
      </c>
      <c r="D871" s="746" t="s">
        <v>4862</v>
      </c>
      <c r="E871" s="747" t="s">
        <v>3192</v>
      </c>
      <c r="F871" s="665" t="s">
        <v>3179</v>
      </c>
      <c r="G871" s="665" t="s">
        <v>3922</v>
      </c>
      <c r="H871" s="665" t="s">
        <v>550</v>
      </c>
      <c r="I871" s="665" t="s">
        <v>4122</v>
      </c>
      <c r="J871" s="665" t="s">
        <v>3924</v>
      </c>
      <c r="K871" s="665" t="s">
        <v>4123</v>
      </c>
      <c r="L871" s="666">
        <v>16.77</v>
      </c>
      <c r="M871" s="666">
        <v>16.77</v>
      </c>
      <c r="N871" s="665">
        <v>1</v>
      </c>
      <c r="O871" s="748">
        <v>0.5</v>
      </c>
      <c r="P871" s="666"/>
      <c r="Q871" s="681">
        <v>0</v>
      </c>
      <c r="R871" s="665"/>
      <c r="S871" s="681">
        <v>0</v>
      </c>
      <c r="T871" s="748"/>
      <c r="U871" s="704">
        <v>0</v>
      </c>
    </row>
    <row r="872" spans="1:21" ht="14.4" customHeight="1" x14ac:dyDescent="0.3">
      <c r="A872" s="664">
        <v>50</v>
      </c>
      <c r="B872" s="665" t="s">
        <v>549</v>
      </c>
      <c r="C872" s="665" t="s">
        <v>3182</v>
      </c>
      <c r="D872" s="746" t="s">
        <v>4862</v>
      </c>
      <c r="E872" s="747" t="s">
        <v>3192</v>
      </c>
      <c r="F872" s="665" t="s">
        <v>3179</v>
      </c>
      <c r="G872" s="665" t="s">
        <v>3922</v>
      </c>
      <c r="H872" s="665" t="s">
        <v>550</v>
      </c>
      <c r="I872" s="665" t="s">
        <v>3923</v>
      </c>
      <c r="J872" s="665" t="s">
        <v>3924</v>
      </c>
      <c r="K872" s="665" t="s">
        <v>3925</v>
      </c>
      <c r="L872" s="666">
        <v>33.549999999999997</v>
      </c>
      <c r="M872" s="666">
        <v>33.549999999999997</v>
      </c>
      <c r="N872" s="665">
        <v>1</v>
      </c>
      <c r="O872" s="748">
        <v>1</v>
      </c>
      <c r="P872" s="666">
        <v>33.549999999999997</v>
      </c>
      <c r="Q872" s="681">
        <v>1</v>
      </c>
      <c r="R872" s="665">
        <v>1</v>
      </c>
      <c r="S872" s="681">
        <v>1</v>
      </c>
      <c r="T872" s="748">
        <v>1</v>
      </c>
      <c r="U872" s="704">
        <v>1</v>
      </c>
    </row>
    <row r="873" spans="1:21" ht="14.4" customHeight="1" x14ac:dyDescent="0.3">
      <c r="A873" s="664">
        <v>50</v>
      </c>
      <c r="B873" s="665" t="s">
        <v>549</v>
      </c>
      <c r="C873" s="665" t="s">
        <v>3182</v>
      </c>
      <c r="D873" s="746" t="s">
        <v>4862</v>
      </c>
      <c r="E873" s="747" t="s">
        <v>3192</v>
      </c>
      <c r="F873" s="665" t="s">
        <v>3179</v>
      </c>
      <c r="G873" s="665" t="s">
        <v>3922</v>
      </c>
      <c r="H873" s="665" t="s">
        <v>550</v>
      </c>
      <c r="I873" s="665" t="s">
        <v>1181</v>
      </c>
      <c r="J873" s="665" t="s">
        <v>3924</v>
      </c>
      <c r="K873" s="665" t="s">
        <v>3926</v>
      </c>
      <c r="L873" s="666">
        <v>50.32</v>
      </c>
      <c r="M873" s="666">
        <v>100.64</v>
      </c>
      <c r="N873" s="665">
        <v>2</v>
      </c>
      <c r="O873" s="748">
        <v>0.5</v>
      </c>
      <c r="P873" s="666">
        <v>100.64</v>
      </c>
      <c r="Q873" s="681">
        <v>1</v>
      </c>
      <c r="R873" s="665">
        <v>2</v>
      </c>
      <c r="S873" s="681">
        <v>1</v>
      </c>
      <c r="T873" s="748">
        <v>0.5</v>
      </c>
      <c r="U873" s="704">
        <v>1</v>
      </c>
    </row>
    <row r="874" spans="1:21" ht="14.4" customHeight="1" x14ac:dyDescent="0.3">
      <c r="A874" s="664">
        <v>50</v>
      </c>
      <c r="B874" s="665" t="s">
        <v>549</v>
      </c>
      <c r="C874" s="665" t="s">
        <v>3182</v>
      </c>
      <c r="D874" s="746" t="s">
        <v>4862</v>
      </c>
      <c r="E874" s="747" t="s">
        <v>3192</v>
      </c>
      <c r="F874" s="665" t="s">
        <v>3179</v>
      </c>
      <c r="G874" s="665" t="s">
        <v>3620</v>
      </c>
      <c r="H874" s="665" t="s">
        <v>550</v>
      </c>
      <c r="I874" s="665" t="s">
        <v>4020</v>
      </c>
      <c r="J874" s="665" t="s">
        <v>3622</v>
      </c>
      <c r="K874" s="665" t="s">
        <v>4021</v>
      </c>
      <c r="L874" s="666">
        <v>45.05</v>
      </c>
      <c r="M874" s="666">
        <v>45.05</v>
      </c>
      <c r="N874" s="665">
        <v>1</v>
      </c>
      <c r="O874" s="748">
        <v>0.5</v>
      </c>
      <c r="P874" s="666"/>
      <c r="Q874" s="681">
        <v>0</v>
      </c>
      <c r="R874" s="665"/>
      <c r="S874" s="681">
        <v>0</v>
      </c>
      <c r="T874" s="748"/>
      <c r="U874" s="704">
        <v>0</v>
      </c>
    </row>
    <row r="875" spans="1:21" ht="14.4" customHeight="1" x14ac:dyDescent="0.3">
      <c r="A875" s="664">
        <v>50</v>
      </c>
      <c r="B875" s="665" t="s">
        <v>549</v>
      </c>
      <c r="C875" s="665" t="s">
        <v>3182</v>
      </c>
      <c r="D875" s="746" t="s">
        <v>4862</v>
      </c>
      <c r="E875" s="747" t="s">
        <v>3192</v>
      </c>
      <c r="F875" s="665" t="s">
        <v>3179</v>
      </c>
      <c r="G875" s="665" t="s">
        <v>3620</v>
      </c>
      <c r="H875" s="665" t="s">
        <v>550</v>
      </c>
      <c r="I875" s="665" t="s">
        <v>3621</v>
      </c>
      <c r="J875" s="665" t="s">
        <v>3622</v>
      </c>
      <c r="K875" s="665" t="s">
        <v>3623</v>
      </c>
      <c r="L875" s="666">
        <v>0</v>
      </c>
      <c r="M875" s="666">
        <v>0</v>
      </c>
      <c r="N875" s="665">
        <v>1</v>
      </c>
      <c r="O875" s="748">
        <v>0.5</v>
      </c>
      <c r="P875" s="666"/>
      <c r="Q875" s="681"/>
      <c r="R875" s="665"/>
      <c r="S875" s="681">
        <v>0</v>
      </c>
      <c r="T875" s="748"/>
      <c r="U875" s="704">
        <v>0</v>
      </c>
    </row>
    <row r="876" spans="1:21" ht="14.4" customHeight="1" x14ac:dyDescent="0.3">
      <c r="A876" s="664">
        <v>50</v>
      </c>
      <c r="B876" s="665" t="s">
        <v>549</v>
      </c>
      <c r="C876" s="665" t="s">
        <v>3182</v>
      </c>
      <c r="D876" s="746" t="s">
        <v>4862</v>
      </c>
      <c r="E876" s="747" t="s">
        <v>3192</v>
      </c>
      <c r="F876" s="665" t="s">
        <v>3179</v>
      </c>
      <c r="G876" s="665" t="s">
        <v>3334</v>
      </c>
      <c r="H876" s="665" t="s">
        <v>550</v>
      </c>
      <c r="I876" s="665" t="s">
        <v>3933</v>
      </c>
      <c r="J876" s="665" t="s">
        <v>3934</v>
      </c>
      <c r="K876" s="665" t="s">
        <v>3636</v>
      </c>
      <c r="L876" s="666">
        <v>150.9</v>
      </c>
      <c r="M876" s="666">
        <v>301.8</v>
      </c>
      <c r="N876" s="665">
        <v>2</v>
      </c>
      <c r="O876" s="748">
        <v>0.5</v>
      </c>
      <c r="P876" s="666">
        <v>301.8</v>
      </c>
      <c r="Q876" s="681">
        <v>1</v>
      </c>
      <c r="R876" s="665">
        <v>2</v>
      </c>
      <c r="S876" s="681">
        <v>1</v>
      </c>
      <c r="T876" s="748">
        <v>0.5</v>
      </c>
      <c r="U876" s="704">
        <v>1</v>
      </c>
    </row>
    <row r="877" spans="1:21" ht="14.4" customHeight="1" x14ac:dyDescent="0.3">
      <c r="A877" s="664">
        <v>50</v>
      </c>
      <c r="B877" s="665" t="s">
        <v>549</v>
      </c>
      <c r="C877" s="665" t="s">
        <v>3182</v>
      </c>
      <c r="D877" s="746" t="s">
        <v>4862</v>
      </c>
      <c r="E877" s="747" t="s">
        <v>3192</v>
      </c>
      <c r="F877" s="665" t="s">
        <v>3179</v>
      </c>
      <c r="G877" s="665" t="s">
        <v>3256</v>
      </c>
      <c r="H877" s="665" t="s">
        <v>1650</v>
      </c>
      <c r="I877" s="665" t="s">
        <v>3637</v>
      </c>
      <c r="J877" s="665" t="s">
        <v>2920</v>
      </c>
      <c r="K877" s="665" t="s">
        <v>3638</v>
      </c>
      <c r="L877" s="666">
        <v>0</v>
      </c>
      <c r="M877" s="666">
        <v>0</v>
      </c>
      <c r="N877" s="665">
        <v>1</v>
      </c>
      <c r="O877" s="748">
        <v>0.5</v>
      </c>
      <c r="P877" s="666"/>
      <c r="Q877" s="681"/>
      <c r="R877" s="665"/>
      <c r="S877" s="681">
        <v>0</v>
      </c>
      <c r="T877" s="748"/>
      <c r="U877" s="704">
        <v>0</v>
      </c>
    </row>
    <row r="878" spans="1:21" ht="14.4" customHeight="1" x14ac:dyDescent="0.3">
      <c r="A878" s="664">
        <v>50</v>
      </c>
      <c r="B878" s="665" t="s">
        <v>549</v>
      </c>
      <c r="C878" s="665" t="s">
        <v>3182</v>
      </c>
      <c r="D878" s="746" t="s">
        <v>4862</v>
      </c>
      <c r="E878" s="747" t="s">
        <v>3192</v>
      </c>
      <c r="F878" s="665" t="s">
        <v>3179</v>
      </c>
      <c r="G878" s="665" t="s">
        <v>3256</v>
      </c>
      <c r="H878" s="665" t="s">
        <v>1650</v>
      </c>
      <c r="I878" s="665" t="s">
        <v>1827</v>
      </c>
      <c r="J878" s="665" t="s">
        <v>2922</v>
      </c>
      <c r="K878" s="665" t="s">
        <v>2923</v>
      </c>
      <c r="L878" s="666">
        <v>120.61</v>
      </c>
      <c r="M878" s="666">
        <v>844.27</v>
      </c>
      <c r="N878" s="665">
        <v>7</v>
      </c>
      <c r="O878" s="748">
        <v>3.5</v>
      </c>
      <c r="P878" s="666">
        <v>361.83</v>
      </c>
      <c r="Q878" s="681">
        <v>0.42857142857142855</v>
      </c>
      <c r="R878" s="665">
        <v>3</v>
      </c>
      <c r="S878" s="681">
        <v>0.42857142857142855</v>
      </c>
      <c r="T878" s="748">
        <v>1.5</v>
      </c>
      <c r="U878" s="704">
        <v>0.42857142857142855</v>
      </c>
    </row>
    <row r="879" spans="1:21" ht="14.4" customHeight="1" x14ac:dyDescent="0.3">
      <c r="A879" s="664">
        <v>50</v>
      </c>
      <c r="B879" s="665" t="s">
        <v>549</v>
      </c>
      <c r="C879" s="665" t="s">
        <v>3182</v>
      </c>
      <c r="D879" s="746" t="s">
        <v>4862</v>
      </c>
      <c r="E879" s="747" t="s">
        <v>3192</v>
      </c>
      <c r="F879" s="665" t="s">
        <v>3179</v>
      </c>
      <c r="G879" s="665" t="s">
        <v>3256</v>
      </c>
      <c r="H879" s="665" t="s">
        <v>1650</v>
      </c>
      <c r="I879" s="665" t="s">
        <v>1762</v>
      </c>
      <c r="J879" s="665" t="s">
        <v>2922</v>
      </c>
      <c r="K879" s="665" t="s">
        <v>2924</v>
      </c>
      <c r="L879" s="666">
        <v>184.74</v>
      </c>
      <c r="M879" s="666">
        <v>1477.92</v>
      </c>
      <c r="N879" s="665">
        <v>8</v>
      </c>
      <c r="O879" s="748">
        <v>3.5</v>
      </c>
      <c r="P879" s="666">
        <v>184.74</v>
      </c>
      <c r="Q879" s="681">
        <v>0.125</v>
      </c>
      <c r="R879" s="665">
        <v>1</v>
      </c>
      <c r="S879" s="681">
        <v>0.125</v>
      </c>
      <c r="T879" s="748">
        <v>0.5</v>
      </c>
      <c r="U879" s="704">
        <v>0.14285714285714285</v>
      </c>
    </row>
    <row r="880" spans="1:21" ht="14.4" customHeight="1" x14ac:dyDescent="0.3">
      <c r="A880" s="664">
        <v>50</v>
      </c>
      <c r="B880" s="665" t="s">
        <v>549</v>
      </c>
      <c r="C880" s="665" t="s">
        <v>3182</v>
      </c>
      <c r="D880" s="746" t="s">
        <v>4862</v>
      </c>
      <c r="E880" s="747" t="s">
        <v>3192</v>
      </c>
      <c r="F880" s="665" t="s">
        <v>3179</v>
      </c>
      <c r="G880" s="665" t="s">
        <v>3643</v>
      </c>
      <c r="H880" s="665" t="s">
        <v>550</v>
      </c>
      <c r="I880" s="665" t="s">
        <v>1447</v>
      </c>
      <c r="J880" s="665" t="s">
        <v>1448</v>
      </c>
      <c r="K880" s="665" t="s">
        <v>3981</v>
      </c>
      <c r="L880" s="666">
        <v>138.86000000000001</v>
      </c>
      <c r="M880" s="666">
        <v>138.86000000000001</v>
      </c>
      <c r="N880" s="665">
        <v>1</v>
      </c>
      <c r="O880" s="748">
        <v>0.5</v>
      </c>
      <c r="P880" s="666"/>
      <c r="Q880" s="681">
        <v>0</v>
      </c>
      <c r="R880" s="665"/>
      <c r="S880" s="681">
        <v>0</v>
      </c>
      <c r="T880" s="748"/>
      <c r="U880" s="704">
        <v>0</v>
      </c>
    </row>
    <row r="881" spans="1:21" ht="14.4" customHeight="1" x14ac:dyDescent="0.3">
      <c r="A881" s="664">
        <v>50</v>
      </c>
      <c r="B881" s="665" t="s">
        <v>549</v>
      </c>
      <c r="C881" s="665" t="s">
        <v>3182</v>
      </c>
      <c r="D881" s="746" t="s">
        <v>4862</v>
      </c>
      <c r="E881" s="747" t="s">
        <v>3192</v>
      </c>
      <c r="F881" s="665" t="s">
        <v>3179</v>
      </c>
      <c r="G881" s="665" t="s">
        <v>3643</v>
      </c>
      <c r="H881" s="665" t="s">
        <v>550</v>
      </c>
      <c r="I881" s="665" t="s">
        <v>3644</v>
      </c>
      <c r="J881" s="665" t="s">
        <v>1448</v>
      </c>
      <c r="K881" s="665" t="s">
        <v>3645</v>
      </c>
      <c r="L881" s="666">
        <v>55.54</v>
      </c>
      <c r="M881" s="666">
        <v>55.54</v>
      </c>
      <c r="N881" s="665">
        <v>1</v>
      </c>
      <c r="O881" s="748">
        <v>1</v>
      </c>
      <c r="P881" s="666"/>
      <c r="Q881" s="681">
        <v>0</v>
      </c>
      <c r="R881" s="665"/>
      <c r="S881" s="681">
        <v>0</v>
      </c>
      <c r="T881" s="748"/>
      <c r="U881" s="704">
        <v>0</v>
      </c>
    </row>
    <row r="882" spans="1:21" ht="14.4" customHeight="1" x14ac:dyDescent="0.3">
      <c r="A882" s="664">
        <v>50</v>
      </c>
      <c r="B882" s="665" t="s">
        <v>549</v>
      </c>
      <c r="C882" s="665" t="s">
        <v>3182</v>
      </c>
      <c r="D882" s="746" t="s">
        <v>4862</v>
      </c>
      <c r="E882" s="747" t="s">
        <v>3192</v>
      </c>
      <c r="F882" s="665" t="s">
        <v>3179</v>
      </c>
      <c r="G882" s="665" t="s">
        <v>3950</v>
      </c>
      <c r="H882" s="665" t="s">
        <v>1650</v>
      </c>
      <c r="I882" s="665" t="s">
        <v>4124</v>
      </c>
      <c r="J882" s="665" t="s">
        <v>3952</v>
      </c>
      <c r="K882" s="665" t="s">
        <v>4125</v>
      </c>
      <c r="L882" s="666">
        <v>1488.83</v>
      </c>
      <c r="M882" s="666">
        <v>1488.83</v>
      </c>
      <c r="N882" s="665">
        <v>1</v>
      </c>
      <c r="O882" s="748">
        <v>0.5</v>
      </c>
      <c r="P882" s="666">
        <v>1488.83</v>
      </c>
      <c r="Q882" s="681">
        <v>1</v>
      </c>
      <c r="R882" s="665">
        <v>1</v>
      </c>
      <c r="S882" s="681">
        <v>1</v>
      </c>
      <c r="T882" s="748">
        <v>0.5</v>
      </c>
      <c r="U882" s="704">
        <v>1</v>
      </c>
    </row>
    <row r="883" spans="1:21" ht="14.4" customHeight="1" x14ac:dyDescent="0.3">
      <c r="A883" s="664">
        <v>50</v>
      </c>
      <c r="B883" s="665" t="s">
        <v>549</v>
      </c>
      <c r="C883" s="665" t="s">
        <v>3182</v>
      </c>
      <c r="D883" s="746" t="s">
        <v>4862</v>
      </c>
      <c r="E883" s="747" t="s">
        <v>3192</v>
      </c>
      <c r="F883" s="665" t="s">
        <v>3179</v>
      </c>
      <c r="G883" s="665" t="s">
        <v>3338</v>
      </c>
      <c r="H883" s="665" t="s">
        <v>550</v>
      </c>
      <c r="I883" s="665" t="s">
        <v>1533</v>
      </c>
      <c r="J883" s="665" t="s">
        <v>3339</v>
      </c>
      <c r="K883" s="665" t="s">
        <v>3340</v>
      </c>
      <c r="L883" s="666">
        <v>280.77</v>
      </c>
      <c r="M883" s="666">
        <v>561.54</v>
      </c>
      <c r="N883" s="665">
        <v>2</v>
      </c>
      <c r="O883" s="748">
        <v>1</v>
      </c>
      <c r="P883" s="666"/>
      <c r="Q883" s="681">
        <v>0</v>
      </c>
      <c r="R883" s="665"/>
      <c r="S883" s="681">
        <v>0</v>
      </c>
      <c r="T883" s="748"/>
      <c r="U883" s="704">
        <v>0</v>
      </c>
    </row>
    <row r="884" spans="1:21" ht="14.4" customHeight="1" x14ac:dyDescent="0.3">
      <c r="A884" s="664">
        <v>50</v>
      </c>
      <c r="B884" s="665" t="s">
        <v>549</v>
      </c>
      <c r="C884" s="665" t="s">
        <v>3182</v>
      </c>
      <c r="D884" s="746" t="s">
        <v>4862</v>
      </c>
      <c r="E884" s="747" t="s">
        <v>3192</v>
      </c>
      <c r="F884" s="665" t="s">
        <v>3179</v>
      </c>
      <c r="G884" s="665" t="s">
        <v>3338</v>
      </c>
      <c r="H884" s="665" t="s">
        <v>550</v>
      </c>
      <c r="I884" s="665" t="s">
        <v>4126</v>
      </c>
      <c r="J884" s="665" t="s">
        <v>3339</v>
      </c>
      <c r="K884" s="665" t="s">
        <v>4127</v>
      </c>
      <c r="L884" s="666">
        <v>0</v>
      </c>
      <c r="M884" s="666">
        <v>0</v>
      </c>
      <c r="N884" s="665">
        <v>1</v>
      </c>
      <c r="O884" s="748">
        <v>0.5</v>
      </c>
      <c r="P884" s="666"/>
      <c r="Q884" s="681"/>
      <c r="R884" s="665"/>
      <c r="S884" s="681">
        <v>0</v>
      </c>
      <c r="T884" s="748"/>
      <c r="U884" s="704">
        <v>0</v>
      </c>
    </row>
    <row r="885" spans="1:21" ht="14.4" customHeight="1" x14ac:dyDescent="0.3">
      <c r="A885" s="664">
        <v>50</v>
      </c>
      <c r="B885" s="665" t="s">
        <v>549</v>
      </c>
      <c r="C885" s="665" t="s">
        <v>3184</v>
      </c>
      <c r="D885" s="746" t="s">
        <v>4863</v>
      </c>
      <c r="E885" s="747" t="s">
        <v>3189</v>
      </c>
      <c r="F885" s="665" t="s">
        <v>3179</v>
      </c>
      <c r="G885" s="665" t="s">
        <v>3922</v>
      </c>
      <c r="H885" s="665" t="s">
        <v>550</v>
      </c>
      <c r="I885" s="665" t="s">
        <v>4128</v>
      </c>
      <c r="J885" s="665" t="s">
        <v>1464</v>
      </c>
      <c r="K885" s="665" t="s">
        <v>4129</v>
      </c>
      <c r="L885" s="666">
        <v>100.62</v>
      </c>
      <c r="M885" s="666">
        <v>100.62</v>
      </c>
      <c r="N885" s="665">
        <v>1</v>
      </c>
      <c r="O885" s="748">
        <v>1</v>
      </c>
      <c r="P885" s="666">
        <v>100.62</v>
      </c>
      <c r="Q885" s="681">
        <v>1</v>
      </c>
      <c r="R885" s="665">
        <v>1</v>
      </c>
      <c r="S885" s="681">
        <v>1</v>
      </c>
      <c r="T885" s="748">
        <v>1</v>
      </c>
      <c r="U885" s="704">
        <v>1</v>
      </c>
    </row>
    <row r="886" spans="1:21" ht="14.4" customHeight="1" x14ac:dyDescent="0.3">
      <c r="A886" s="664">
        <v>50</v>
      </c>
      <c r="B886" s="665" t="s">
        <v>549</v>
      </c>
      <c r="C886" s="665" t="s">
        <v>3184</v>
      </c>
      <c r="D886" s="746" t="s">
        <v>4863</v>
      </c>
      <c r="E886" s="747" t="s">
        <v>3191</v>
      </c>
      <c r="F886" s="665" t="s">
        <v>3179</v>
      </c>
      <c r="G886" s="665" t="s">
        <v>3261</v>
      </c>
      <c r="H886" s="665" t="s">
        <v>550</v>
      </c>
      <c r="I886" s="665" t="s">
        <v>1010</v>
      </c>
      <c r="J886" s="665" t="s">
        <v>1011</v>
      </c>
      <c r="K886" s="665" t="s">
        <v>4007</v>
      </c>
      <c r="L886" s="666">
        <v>72.55</v>
      </c>
      <c r="M886" s="666">
        <v>217.64999999999998</v>
      </c>
      <c r="N886" s="665">
        <v>3</v>
      </c>
      <c r="O886" s="748">
        <v>1.5</v>
      </c>
      <c r="P886" s="666">
        <v>72.55</v>
      </c>
      <c r="Q886" s="681">
        <v>0.33333333333333337</v>
      </c>
      <c r="R886" s="665">
        <v>1</v>
      </c>
      <c r="S886" s="681">
        <v>0.33333333333333331</v>
      </c>
      <c r="T886" s="748">
        <v>0.5</v>
      </c>
      <c r="U886" s="704">
        <v>0.33333333333333331</v>
      </c>
    </row>
    <row r="887" spans="1:21" ht="14.4" customHeight="1" x14ac:dyDescent="0.3">
      <c r="A887" s="664">
        <v>50</v>
      </c>
      <c r="B887" s="665" t="s">
        <v>549</v>
      </c>
      <c r="C887" s="665" t="s">
        <v>3184</v>
      </c>
      <c r="D887" s="746" t="s">
        <v>4863</v>
      </c>
      <c r="E887" s="747" t="s">
        <v>3191</v>
      </c>
      <c r="F887" s="665" t="s">
        <v>3179</v>
      </c>
      <c r="G887" s="665" t="s">
        <v>3261</v>
      </c>
      <c r="H887" s="665" t="s">
        <v>550</v>
      </c>
      <c r="I887" s="665" t="s">
        <v>4130</v>
      </c>
      <c r="J887" s="665" t="s">
        <v>705</v>
      </c>
      <c r="K887" s="665" t="s">
        <v>4007</v>
      </c>
      <c r="L887" s="666">
        <v>0</v>
      </c>
      <c r="M887" s="666">
        <v>0</v>
      </c>
      <c r="N887" s="665">
        <v>1</v>
      </c>
      <c r="O887" s="748">
        <v>0.5</v>
      </c>
      <c r="P887" s="666"/>
      <c r="Q887" s="681"/>
      <c r="R887" s="665"/>
      <c r="S887" s="681">
        <v>0</v>
      </c>
      <c r="T887" s="748"/>
      <c r="U887" s="704">
        <v>0</v>
      </c>
    </row>
    <row r="888" spans="1:21" ht="14.4" customHeight="1" x14ac:dyDescent="0.3">
      <c r="A888" s="664">
        <v>50</v>
      </c>
      <c r="B888" s="665" t="s">
        <v>549</v>
      </c>
      <c r="C888" s="665" t="s">
        <v>3184</v>
      </c>
      <c r="D888" s="746" t="s">
        <v>4863</v>
      </c>
      <c r="E888" s="747" t="s">
        <v>3191</v>
      </c>
      <c r="F888" s="665" t="s">
        <v>3179</v>
      </c>
      <c r="G888" s="665" t="s">
        <v>3261</v>
      </c>
      <c r="H888" s="665" t="s">
        <v>550</v>
      </c>
      <c r="I888" s="665" t="s">
        <v>704</v>
      </c>
      <c r="J888" s="665" t="s">
        <v>705</v>
      </c>
      <c r="K888" s="665" t="s">
        <v>3262</v>
      </c>
      <c r="L888" s="666">
        <v>36.270000000000003</v>
      </c>
      <c r="M888" s="666">
        <v>72.540000000000006</v>
      </c>
      <c r="N888" s="665">
        <v>2</v>
      </c>
      <c r="O888" s="748">
        <v>0.5</v>
      </c>
      <c r="P888" s="666"/>
      <c r="Q888" s="681">
        <v>0</v>
      </c>
      <c r="R888" s="665"/>
      <c r="S888" s="681">
        <v>0</v>
      </c>
      <c r="T888" s="748"/>
      <c r="U888" s="704">
        <v>0</v>
      </c>
    </row>
    <row r="889" spans="1:21" ht="14.4" customHeight="1" x14ac:dyDescent="0.3">
      <c r="A889" s="664">
        <v>50</v>
      </c>
      <c r="B889" s="665" t="s">
        <v>549</v>
      </c>
      <c r="C889" s="665" t="s">
        <v>3184</v>
      </c>
      <c r="D889" s="746" t="s">
        <v>4863</v>
      </c>
      <c r="E889" s="747" t="s">
        <v>3191</v>
      </c>
      <c r="F889" s="665" t="s">
        <v>3179</v>
      </c>
      <c r="G889" s="665" t="s">
        <v>3668</v>
      </c>
      <c r="H889" s="665" t="s">
        <v>1650</v>
      </c>
      <c r="I889" s="665" t="s">
        <v>1746</v>
      </c>
      <c r="J889" s="665" t="s">
        <v>1747</v>
      </c>
      <c r="K889" s="665" t="s">
        <v>3094</v>
      </c>
      <c r="L889" s="666">
        <v>4.7</v>
      </c>
      <c r="M889" s="666">
        <v>14.100000000000001</v>
      </c>
      <c r="N889" s="665">
        <v>3</v>
      </c>
      <c r="O889" s="748">
        <v>0.5</v>
      </c>
      <c r="P889" s="666"/>
      <c r="Q889" s="681">
        <v>0</v>
      </c>
      <c r="R889" s="665"/>
      <c r="S889" s="681">
        <v>0</v>
      </c>
      <c r="T889" s="748"/>
      <c r="U889" s="704">
        <v>0</v>
      </c>
    </row>
    <row r="890" spans="1:21" ht="14.4" customHeight="1" x14ac:dyDescent="0.3">
      <c r="A890" s="664">
        <v>50</v>
      </c>
      <c r="B890" s="665" t="s">
        <v>549</v>
      </c>
      <c r="C890" s="665" t="s">
        <v>3184</v>
      </c>
      <c r="D890" s="746" t="s">
        <v>4863</v>
      </c>
      <c r="E890" s="747" t="s">
        <v>3191</v>
      </c>
      <c r="F890" s="665" t="s">
        <v>3179</v>
      </c>
      <c r="G890" s="665" t="s">
        <v>3668</v>
      </c>
      <c r="H890" s="665" t="s">
        <v>550</v>
      </c>
      <c r="I890" s="665" t="s">
        <v>3672</v>
      </c>
      <c r="J890" s="665" t="s">
        <v>3673</v>
      </c>
      <c r="K890" s="665" t="s">
        <v>3094</v>
      </c>
      <c r="L890" s="666">
        <v>4.7</v>
      </c>
      <c r="M890" s="666">
        <v>56.400000000000006</v>
      </c>
      <c r="N890" s="665">
        <v>12</v>
      </c>
      <c r="O890" s="748">
        <v>2</v>
      </c>
      <c r="P890" s="666"/>
      <c r="Q890" s="681">
        <v>0</v>
      </c>
      <c r="R890" s="665"/>
      <c r="S890" s="681">
        <v>0</v>
      </c>
      <c r="T890" s="748"/>
      <c r="U890" s="704">
        <v>0</v>
      </c>
    </row>
    <row r="891" spans="1:21" ht="14.4" customHeight="1" x14ac:dyDescent="0.3">
      <c r="A891" s="664">
        <v>50</v>
      </c>
      <c r="B891" s="665" t="s">
        <v>549</v>
      </c>
      <c r="C891" s="665" t="s">
        <v>3184</v>
      </c>
      <c r="D891" s="746" t="s">
        <v>4863</v>
      </c>
      <c r="E891" s="747" t="s">
        <v>3191</v>
      </c>
      <c r="F891" s="665" t="s">
        <v>3179</v>
      </c>
      <c r="G891" s="665" t="s">
        <v>3204</v>
      </c>
      <c r="H891" s="665" t="s">
        <v>1650</v>
      </c>
      <c r="I891" s="665" t="s">
        <v>1662</v>
      </c>
      <c r="J891" s="665" t="s">
        <v>1663</v>
      </c>
      <c r="K891" s="665" t="s">
        <v>2943</v>
      </c>
      <c r="L891" s="666">
        <v>72</v>
      </c>
      <c r="M891" s="666">
        <v>1080</v>
      </c>
      <c r="N891" s="665">
        <v>15</v>
      </c>
      <c r="O891" s="748">
        <v>2.5</v>
      </c>
      <c r="P891" s="666"/>
      <c r="Q891" s="681">
        <v>0</v>
      </c>
      <c r="R891" s="665"/>
      <c r="S891" s="681">
        <v>0</v>
      </c>
      <c r="T891" s="748"/>
      <c r="U891" s="704">
        <v>0</v>
      </c>
    </row>
    <row r="892" spans="1:21" ht="14.4" customHeight="1" x14ac:dyDescent="0.3">
      <c r="A892" s="664">
        <v>50</v>
      </c>
      <c r="B892" s="665" t="s">
        <v>549</v>
      </c>
      <c r="C892" s="665" t="s">
        <v>3184</v>
      </c>
      <c r="D892" s="746" t="s">
        <v>4863</v>
      </c>
      <c r="E892" s="747" t="s">
        <v>3191</v>
      </c>
      <c r="F892" s="665" t="s">
        <v>3179</v>
      </c>
      <c r="G892" s="665" t="s">
        <v>3263</v>
      </c>
      <c r="H892" s="665" t="s">
        <v>550</v>
      </c>
      <c r="I892" s="665" t="s">
        <v>4131</v>
      </c>
      <c r="J892" s="665" t="s">
        <v>4030</v>
      </c>
      <c r="K892" s="665" t="s">
        <v>3074</v>
      </c>
      <c r="L892" s="666">
        <v>207.27</v>
      </c>
      <c r="M892" s="666">
        <v>207.27</v>
      </c>
      <c r="N892" s="665">
        <v>1</v>
      </c>
      <c r="O892" s="748">
        <v>1</v>
      </c>
      <c r="P892" s="666"/>
      <c r="Q892" s="681">
        <v>0</v>
      </c>
      <c r="R892" s="665"/>
      <c r="S892" s="681">
        <v>0</v>
      </c>
      <c r="T892" s="748"/>
      <c r="U892" s="704">
        <v>0</v>
      </c>
    </row>
    <row r="893" spans="1:21" ht="14.4" customHeight="1" x14ac:dyDescent="0.3">
      <c r="A893" s="664">
        <v>50</v>
      </c>
      <c r="B893" s="665" t="s">
        <v>549</v>
      </c>
      <c r="C893" s="665" t="s">
        <v>3184</v>
      </c>
      <c r="D893" s="746" t="s">
        <v>4863</v>
      </c>
      <c r="E893" s="747" t="s">
        <v>3191</v>
      </c>
      <c r="F893" s="665" t="s">
        <v>3179</v>
      </c>
      <c r="G893" s="665" t="s">
        <v>3263</v>
      </c>
      <c r="H893" s="665" t="s">
        <v>550</v>
      </c>
      <c r="I893" s="665" t="s">
        <v>3264</v>
      </c>
      <c r="J893" s="665" t="s">
        <v>3265</v>
      </c>
      <c r="K893" s="665" t="s">
        <v>2969</v>
      </c>
      <c r="L893" s="666">
        <v>62.18</v>
      </c>
      <c r="M893" s="666">
        <v>124.36</v>
      </c>
      <c r="N893" s="665">
        <v>2</v>
      </c>
      <c r="O893" s="748">
        <v>0.5</v>
      </c>
      <c r="P893" s="666"/>
      <c r="Q893" s="681">
        <v>0</v>
      </c>
      <c r="R893" s="665"/>
      <c r="S893" s="681">
        <v>0</v>
      </c>
      <c r="T893" s="748"/>
      <c r="U893" s="704">
        <v>0</v>
      </c>
    </row>
    <row r="894" spans="1:21" ht="14.4" customHeight="1" x14ac:dyDescent="0.3">
      <c r="A894" s="664">
        <v>50</v>
      </c>
      <c r="B894" s="665" t="s">
        <v>549</v>
      </c>
      <c r="C894" s="665" t="s">
        <v>3184</v>
      </c>
      <c r="D894" s="746" t="s">
        <v>4863</v>
      </c>
      <c r="E894" s="747" t="s">
        <v>3191</v>
      </c>
      <c r="F894" s="665" t="s">
        <v>3179</v>
      </c>
      <c r="G894" s="665" t="s">
        <v>4132</v>
      </c>
      <c r="H894" s="665" t="s">
        <v>550</v>
      </c>
      <c r="I894" s="665" t="s">
        <v>4133</v>
      </c>
      <c r="J894" s="665" t="s">
        <v>4134</v>
      </c>
      <c r="K894" s="665" t="s">
        <v>4135</v>
      </c>
      <c r="L894" s="666">
        <v>590.26</v>
      </c>
      <c r="M894" s="666">
        <v>1180.52</v>
      </c>
      <c r="N894" s="665">
        <v>2</v>
      </c>
      <c r="O894" s="748">
        <v>0.5</v>
      </c>
      <c r="P894" s="666"/>
      <c r="Q894" s="681">
        <v>0</v>
      </c>
      <c r="R894" s="665"/>
      <c r="S894" s="681">
        <v>0</v>
      </c>
      <c r="T894" s="748"/>
      <c r="U894" s="704">
        <v>0</v>
      </c>
    </row>
    <row r="895" spans="1:21" ht="14.4" customHeight="1" x14ac:dyDescent="0.3">
      <c r="A895" s="664">
        <v>50</v>
      </c>
      <c r="B895" s="665" t="s">
        <v>549</v>
      </c>
      <c r="C895" s="665" t="s">
        <v>3184</v>
      </c>
      <c r="D895" s="746" t="s">
        <v>4863</v>
      </c>
      <c r="E895" s="747" t="s">
        <v>3191</v>
      </c>
      <c r="F895" s="665" t="s">
        <v>3179</v>
      </c>
      <c r="G895" s="665" t="s">
        <v>4136</v>
      </c>
      <c r="H895" s="665" t="s">
        <v>550</v>
      </c>
      <c r="I895" s="665" t="s">
        <v>4137</v>
      </c>
      <c r="J895" s="665" t="s">
        <v>4138</v>
      </c>
      <c r="K895" s="665" t="s">
        <v>4139</v>
      </c>
      <c r="L895" s="666">
        <v>65.83</v>
      </c>
      <c r="M895" s="666">
        <v>65.83</v>
      </c>
      <c r="N895" s="665">
        <v>1</v>
      </c>
      <c r="O895" s="748">
        <v>1</v>
      </c>
      <c r="P895" s="666">
        <v>65.83</v>
      </c>
      <c r="Q895" s="681">
        <v>1</v>
      </c>
      <c r="R895" s="665">
        <v>1</v>
      </c>
      <c r="S895" s="681">
        <v>1</v>
      </c>
      <c r="T895" s="748">
        <v>1</v>
      </c>
      <c r="U895" s="704">
        <v>1</v>
      </c>
    </row>
    <row r="896" spans="1:21" ht="14.4" customHeight="1" x14ac:dyDescent="0.3">
      <c r="A896" s="664">
        <v>50</v>
      </c>
      <c r="B896" s="665" t="s">
        <v>549</v>
      </c>
      <c r="C896" s="665" t="s">
        <v>3184</v>
      </c>
      <c r="D896" s="746" t="s">
        <v>4863</v>
      </c>
      <c r="E896" s="747" t="s">
        <v>3191</v>
      </c>
      <c r="F896" s="665" t="s">
        <v>3179</v>
      </c>
      <c r="G896" s="665" t="s">
        <v>4136</v>
      </c>
      <c r="H896" s="665" t="s">
        <v>550</v>
      </c>
      <c r="I896" s="665" t="s">
        <v>4140</v>
      </c>
      <c r="J896" s="665" t="s">
        <v>4141</v>
      </c>
      <c r="K896" s="665" t="s">
        <v>4142</v>
      </c>
      <c r="L896" s="666">
        <v>77.89</v>
      </c>
      <c r="M896" s="666">
        <v>77.89</v>
      </c>
      <c r="N896" s="665">
        <v>1</v>
      </c>
      <c r="O896" s="748">
        <v>1</v>
      </c>
      <c r="P896" s="666">
        <v>77.89</v>
      </c>
      <c r="Q896" s="681">
        <v>1</v>
      </c>
      <c r="R896" s="665">
        <v>1</v>
      </c>
      <c r="S896" s="681">
        <v>1</v>
      </c>
      <c r="T896" s="748">
        <v>1</v>
      </c>
      <c r="U896" s="704">
        <v>1</v>
      </c>
    </row>
    <row r="897" spans="1:21" ht="14.4" customHeight="1" x14ac:dyDescent="0.3">
      <c r="A897" s="664">
        <v>50</v>
      </c>
      <c r="B897" s="665" t="s">
        <v>549</v>
      </c>
      <c r="C897" s="665" t="s">
        <v>3184</v>
      </c>
      <c r="D897" s="746" t="s">
        <v>4863</v>
      </c>
      <c r="E897" s="747" t="s">
        <v>3191</v>
      </c>
      <c r="F897" s="665" t="s">
        <v>3179</v>
      </c>
      <c r="G897" s="665" t="s">
        <v>3206</v>
      </c>
      <c r="H897" s="665" t="s">
        <v>1650</v>
      </c>
      <c r="I897" s="665" t="s">
        <v>1834</v>
      </c>
      <c r="J897" s="665" t="s">
        <v>2989</v>
      </c>
      <c r="K897" s="665" t="s">
        <v>2990</v>
      </c>
      <c r="L897" s="666">
        <v>278.64</v>
      </c>
      <c r="M897" s="666">
        <v>278.64</v>
      </c>
      <c r="N897" s="665">
        <v>1</v>
      </c>
      <c r="O897" s="748">
        <v>0.5</v>
      </c>
      <c r="P897" s="666"/>
      <c r="Q897" s="681">
        <v>0</v>
      </c>
      <c r="R897" s="665"/>
      <c r="S897" s="681">
        <v>0</v>
      </c>
      <c r="T897" s="748"/>
      <c r="U897" s="704">
        <v>0</v>
      </c>
    </row>
    <row r="898" spans="1:21" ht="14.4" customHeight="1" x14ac:dyDescent="0.3">
      <c r="A898" s="664">
        <v>50</v>
      </c>
      <c r="B898" s="665" t="s">
        <v>549</v>
      </c>
      <c r="C898" s="665" t="s">
        <v>3184</v>
      </c>
      <c r="D898" s="746" t="s">
        <v>4863</v>
      </c>
      <c r="E898" s="747" t="s">
        <v>3191</v>
      </c>
      <c r="F898" s="665" t="s">
        <v>3179</v>
      </c>
      <c r="G898" s="665" t="s">
        <v>3206</v>
      </c>
      <c r="H898" s="665" t="s">
        <v>1650</v>
      </c>
      <c r="I898" s="665" t="s">
        <v>1758</v>
      </c>
      <c r="J898" s="665" t="s">
        <v>2989</v>
      </c>
      <c r="K898" s="665" t="s">
        <v>2993</v>
      </c>
      <c r="L898" s="666">
        <v>392.42</v>
      </c>
      <c r="M898" s="666">
        <v>3139.36</v>
      </c>
      <c r="N898" s="665">
        <v>8</v>
      </c>
      <c r="O898" s="748">
        <v>4.5</v>
      </c>
      <c r="P898" s="666">
        <v>1177.26</v>
      </c>
      <c r="Q898" s="681">
        <v>0.375</v>
      </c>
      <c r="R898" s="665">
        <v>3</v>
      </c>
      <c r="S898" s="681">
        <v>0.375</v>
      </c>
      <c r="T898" s="748">
        <v>2</v>
      </c>
      <c r="U898" s="704">
        <v>0.44444444444444442</v>
      </c>
    </row>
    <row r="899" spans="1:21" ht="14.4" customHeight="1" x14ac:dyDescent="0.3">
      <c r="A899" s="664">
        <v>50</v>
      </c>
      <c r="B899" s="665" t="s">
        <v>549</v>
      </c>
      <c r="C899" s="665" t="s">
        <v>3184</v>
      </c>
      <c r="D899" s="746" t="s">
        <v>4863</v>
      </c>
      <c r="E899" s="747" t="s">
        <v>3191</v>
      </c>
      <c r="F899" s="665" t="s">
        <v>3179</v>
      </c>
      <c r="G899" s="665" t="s">
        <v>3206</v>
      </c>
      <c r="H899" s="665" t="s">
        <v>1650</v>
      </c>
      <c r="I899" s="665" t="s">
        <v>1823</v>
      </c>
      <c r="J899" s="665" t="s">
        <v>2989</v>
      </c>
      <c r="K899" s="665" t="s">
        <v>2995</v>
      </c>
      <c r="L899" s="666">
        <v>603.73</v>
      </c>
      <c r="M899" s="666">
        <v>1811.19</v>
      </c>
      <c r="N899" s="665">
        <v>3</v>
      </c>
      <c r="O899" s="748">
        <v>2</v>
      </c>
      <c r="P899" s="666">
        <v>603.73</v>
      </c>
      <c r="Q899" s="681">
        <v>0.33333333333333331</v>
      </c>
      <c r="R899" s="665">
        <v>1</v>
      </c>
      <c r="S899" s="681">
        <v>0.33333333333333331</v>
      </c>
      <c r="T899" s="748">
        <v>0.5</v>
      </c>
      <c r="U899" s="704">
        <v>0.25</v>
      </c>
    </row>
    <row r="900" spans="1:21" ht="14.4" customHeight="1" x14ac:dyDescent="0.3">
      <c r="A900" s="664">
        <v>50</v>
      </c>
      <c r="B900" s="665" t="s">
        <v>549</v>
      </c>
      <c r="C900" s="665" t="s">
        <v>3184</v>
      </c>
      <c r="D900" s="746" t="s">
        <v>4863</v>
      </c>
      <c r="E900" s="747" t="s">
        <v>3191</v>
      </c>
      <c r="F900" s="665" t="s">
        <v>3179</v>
      </c>
      <c r="G900" s="665" t="s">
        <v>3696</v>
      </c>
      <c r="H900" s="665" t="s">
        <v>1650</v>
      </c>
      <c r="I900" s="665" t="s">
        <v>4143</v>
      </c>
      <c r="J900" s="665" t="s">
        <v>3001</v>
      </c>
      <c r="K900" s="665" t="s">
        <v>4144</v>
      </c>
      <c r="L900" s="666">
        <v>0</v>
      </c>
      <c r="M900" s="666">
        <v>0</v>
      </c>
      <c r="N900" s="665">
        <v>1</v>
      </c>
      <c r="O900" s="748">
        <v>0.5</v>
      </c>
      <c r="P900" s="666">
        <v>0</v>
      </c>
      <c r="Q900" s="681"/>
      <c r="R900" s="665">
        <v>1</v>
      </c>
      <c r="S900" s="681">
        <v>1</v>
      </c>
      <c r="T900" s="748">
        <v>0.5</v>
      </c>
      <c r="U900" s="704">
        <v>1</v>
      </c>
    </row>
    <row r="901" spans="1:21" ht="14.4" customHeight="1" x14ac:dyDescent="0.3">
      <c r="A901" s="664">
        <v>50</v>
      </c>
      <c r="B901" s="665" t="s">
        <v>549</v>
      </c>
      <c r="C901" s="665" t="s">
        <v>3184</v>
      </c>
      <c r="D901" s="746" t="s">
        <v>4863</v>
      </c>
      <c r="E901" s="747" t="s">
        <v>3191</v>
      </c>
      <c r="F901" s="665" t="s">
        <v>3179</v>
      </c>
      <c r="G901" s="665" t="s">
        <v>3696</v>
      </c>
      <c r="H901" s="665" t="s">
        <v>1650</v>
      </c>
      <c r="I901" s="665" t="s">
        <v>4145</v>
      </c>
      <c r="J901" s="665" t="s">
        <v>3001</v>
      </c>
      <c r="K901" s="665" t="s">
        <v>4146</v>
      </c>
      <c r="L901" s="666">
        <v>0</v>
      </c>
      <c r="M901" s="666">
        <v>0</v>
      </c>
      <c r="N901" s="665">
        <v>2</v>
      </c>
      <c r="O901" s="748">
        <v>1</v>
      </c>
      <c r="P901" s="666"/>
      <c r="Q901" s="681"/>
      <c r="R901" s="665"/>
      <c r="S901" s="681">
        <v>0</v>
      </c>
      <c r="T901" s="748"/>
      <c r="U901" s="704">
        <v>0</v>
      </c>
    </row>
    <row r="902" spans="1:21" ht="14.4" customHeight="1" x14ac:dyDescent="0.3">
      <c r="A902" s="664">
        <v>50</v>
      </c>
      <c r="B902" s="665" t="s">
        <v>549</v>
      </c>
      <c r="C902" s="665" t="s">
        <v>3184</v>
      </c>
      <c r="D902" s="746" t="s">
        <v>4863</v>
      </c>
      <c r="E902" s="747" t="s">
        <v>3191</v>
      </c>
      <c r="F902" s="665" t="s">
        <v>3179</v>
      </c>
      <c r="G902" s="665" t="s">
        <v>3269</v>
      </c>
      <c r="H902" s="665" t="s">
        <v>1650</v>
      </c>
      <c r="I902" s="665" t="s">
        <v>1709</v>
      </c>
      <c r="J902" s="665" t="s">
        <v>2950</v>
      </c>
      <c r="K902" s="665" t="s">
        <v>2951</v>
      </c>
      <c r="L902" s="666">
        <v>65.540000000000006</v>
      </c>
      <c r="M902" s="666">
        <v>393.24</v>
      </c>
      <c r="N902" s="665">
        <v>6</v>
      </c>
      <c r="O902" s="748">
        <v>1.5</v>
      </c>
      <c r="P902" s="666"/>
      <c r="Q902" s="681">
        <v>0</v>
      </c>
      <c r="R902" s="665"/>
      <c r="S902" s="681">
        <v>0</v>
      </c>
      <c r="T902" s="748"/>
      <c r="U902" s="704">
        <v>0</v>
      </c>
    </row>
    <row r="903" spans="1:21" ht="14.4" customHeight="1" x14ac:dyDescent="0.3">
      <c r="A903" s="664">
        <v>50</v>
      </c>
      <c r="B903" s="665" t="s">
        <v>549</v>
      </c>
      <c r="C903" s="665" t="s">
        <v>3184</v>
      </c>
      <c r="D903" s="746" t="s">
        <v>4863</v>
      </c>
      <c r="E903" s="747" t="s">
        <v>3191</v>
      </c>
      <c r="F903" s="665" t="s">
        <v>3179</v>
      </c>
      <c r="G903" s="665" t="s">
        <v>3269</v>
      </c>
      <c r="H903" s="665" t="s">
        <v>1650</v>
      </c>
      <c r="I903" s="665" t="s">
        <v>4147</v>
      </c>
      <c r="J903" s="665" t="s">
        <v>2950</v>
      </c>
      <c r="K903" s="665" t="s">
        <v>4148</v>
      </c>
      <c r="L903" s="666">
        <v>229.38</v>
      </c>
      <c r="M903" s="666">
        <v>229.38</v>
      </c>
      <c r="N903" s="665">
        <v>1</v>
      </c>
      <c r="O903" s="748">
        <v>0.5</v>
      </c>
      <c r="P903" s="666"/>
      <c r="Q903" s="681">
        <v>0</v>
      </c>
      <c r="R903" s="665"/>
      <c r="S903" s="681">
        <v>0</v>
      </c>
      <c r="T903" s="748"/>
      <c r="U903" s="704">
        <v>0</v>
      </c>
    </row>
    <row r="904" spans="1:21" ht="14.4" customHeight="1" x14ac:dyDescent="0.3">
      <c r="A904" s="664">
        <v>50</v>
      </c>
      <c r="B904" s="665" t="s">
        <v>549</v>
      </c>
      <c r="C904" s="665" t="s">
        <v>3184</v>
      </c>
      <c r="D904" s="746" t="s">
        <v>4863</v>
      </c>
      <c r="E904" s="747" t="s">
        <v>3191</v>
      </c>
      <c r="F904" s="665" t="s">
        <v>3179</v>
      </c>
      <c r="G904" s="665" t="s">
        <v>3207</v>
      </c>
      <c r="H904" s="665" t="s">
        <v>1650</v>
      </c>
      <c r="I904" s="665" t="s">
        <v>1928</v>
      </c>
      <c r="J904" s="665" t="s">
        <v>1699</v>
      </c>
      <c r="K904" s="665" t="s">
        <v>2953</v>
      </c>
      <c r="L904" s="666">
        <v>105.32</v>
      </c>
      <c r="M904" s="666">
        <v>421.28</v>
      </c>
      <c r="N904" s="665">
        <v>4</v>
      </c>
      <c r="O904" s="748">
        <v>1.5</v>
      </c>
      <c r="P904" s="666">
        <v>315.95999999999998</v>
      </c>
      <c r="Q904" s="681">
        <v>0.75</v>
      </c>
      <c r="R904" s="665">
        <v>3</v>
      </c>
      <c r="S904" s="681">
        <v>0.75</v>
      </c>
      <c r="T904" s="748">
        <v>1</v>
      </c>
      <c r="U904" s="704">
        <v>0.66666666666666663</v>
      </c>
    </row>
    <row r="905" spans="1:21" ht="14.4" customHeight="1" x14ac:dyDescent="0.3">
      <c r="A905" s="664">
        <v>50</v>
      </c>
      <c r="B905" s="665" t="s">
        <v>549</v>
      </c>
      <c r="C905" s="665" t="s">
        <v>3184</v>
      </c>
      <c r="D905" s="746" t="s">
        <v>4863</v>
      </c>
      <c r="E905" s="747" t="s">
        <v>3191</v>
      </c>
      <c r="F905" s="665" t="s">
        <v>3179</v>
      </c>
      <c r="G905" s="665" t="s">
        <v>3207</v>
      </c>
      <c r="H905" s="665" t="s">
        <v>550</v>
      </c>
      <c r="I905" s="665" t="s">
        <v>3211</v>
      </c>
      <c r="J905" s="665" t="s">
        <v>3209</v>
      </c>
      <c r="K905" s="665" t="s">
        <v>3212</v>
      </c>
      <c r="L905" s="666">
        <v>32.76</v>
      </c>
      <c r="M905" s="666">
        <v>327.60000000000002</v>
      </c>
      <c r="N905" s="665">
        <v>10</v>
      </c>
      <c r="O905" s="748">
        <v>1.5</v>
      </c>
      <c r="P905" s="666"/>
      <c r="Q905" s="681">
        <v>0</v>
      </c>
      <c r="R905" s="665"/>
      <c r="S905" s="681">
        <v>0</v>
      </c>
      <c r="T905" s="748"/>
      <c r="U905" s="704">
        <v>0</v>
      </c>
    </row>
    <row r="906" spans="1:21" ht="14.4" customHeight="1" x14ac:dyDescent="0.3">
      <c r="A906" s="664">
        <v>50</v>
      </c>
      <c r="B906" s="665" t="s">
        <v>549</v>
      </c>
      <c r="C906" s="665" t="s">
        <v>3184</v>
      </c>
      <c r="D906" s="746" t="s">
        <v>4863</v>
      </c>
      <c r="E906" s="747" t="s">
        <v>3191</v>
      </c>
      <c r="F906" s="665" t="s">
        <v>3179</v>
      </c>
      <c r="G906" s="665" t="s">
        <v>3207</v>
      </c>
      <c r="H906" s="665" t="s">
        <v>1650</v>
      </c>
      <c r="I906" s="665" t="s">
        <v>1698</v>
      </c>
      <c r="J906" s="665" t="s">
        <v>1699</v>
      </c>
      <c r="K906" s="665" t="s">
        <v>2954</v>
      </c>
      <c r="L906" s="666">
        <v>35.11</v>
      </c>
      <c r="M906" s="666">
        <v>210.66</v>
      </c>
      <c r="N906" s="665">
        <v>6</v>
      </c>
      <c r="O906" s="748">
        <v>1</v>
      </c>
      <c r="P906" s="666">
        <v>210.66</v>
      </c>
      <c r="Q906" s="681">
        <v>1</v>
      </c>
      <c r="R906" s="665">
        <v>6</v>
      </c>
      <c r="S906" s="681">
        <v>1</v>
      </c>
      <c r="T906" s="748">
        <v>1</v>
      </c>
      <c r="U906" s="704">
        <v>1</v>
      </c>
    </row>
    <row r="907" spans="1:21" ht="14.4" customHeight="1" x14ac:dyDescent="0.3">
      <c r="A907" s="664">
        <v>50</v>
      </c>
      <c r="B907" s="665" t="s">
        <v>549</v>
      </c>
      <c r="C907" s="665" t="s">
        <v>3184</v>
      </c>
      <c r="D907" s="746" t="s">
        <v>4863</v>
      </c>
      <c r="E907" s="747" t="s">
        <v>3191</v>
      </c>
      <c r="F907" s="665" t="s">
        <v>3179</v>
      </c>
      <c r="G907" s="665" t="s">
        <v>3207</v>
      </c>
      <c r="H907" s="665" t="s">
        <v>1650</v>
      </c>
      <c r="I907" s="665" t="s">
        <v>1701</v>
      </c>
      <c r="J907" s="665" t="s">
        <v>1702</v>
      </c>
      <c r="K907" s="665" t="s">
        <v>2955</v>
      </c>
      <c r="L907" s="666">
        <v>70.23</v>
      </c>
      <c r="M907" s="666">
        <v>210.69</v>
      </c>
      <c r="N907" s="665">
        <v>3</v>
      </c>
      <c r="O907" s="748">
        <v>0.5</v>
      </c>
      <c r="P907" s="666">
        <v>210.69</v>
      </c>
      <c r="Q907" s="681">
        <v>1</v>
      </c>
      <c r="R907" s="665">
        <v>3</v>
      </c>
      <c r="S907" s="681">
        <v>1</v>
      </c>
      <c r="T907" s="748">
        <v>0.5</v>
      </c>
      <c r="U907" s="704">
        <v>1</v>
      </c>
    </row>
    <row r="908" spans="1:21" ht="14.4" customHeight="1" x14ac:dyDescent="0.3">
      <c r="A908" s="664">
        <v>50</v>
      </c>
      <c r="B908" s="665" t="s">
        <v>549</v>
      </c>
      <c r="C908" s="665" t="s">
        <v>3184</v>
      </c>
      <c r="D908" s="746" t="s">
        <v>4863</v>
      </c>
      <c r="E908" s="747" t="s">
        <v>3191</v>
      </c>
      <c r="F908" s="665" t="s">
        <v>3179</v>
      </c>
      <c r="G908" s="665" t="s">
        <v>3207</v>
      </c>
      <c r="H908" s="665" t="s">
        <v>550</v>
      </c>
      <c r="I908" s="665" t="s">
        <v>3345</v>
      </c>
      <c r="J908" s="665" t="s">
        <v>3346</v>
      </c>
      <c r="K908" s="665" t="s">
        <v>2954</v>
      </c>
      <c r="L908" s="666">
        <v>35.11</v>
      </c>
      <c r="M908" s="666">
        <v>35.11</v>
      </c>
      <c r="N908" s="665">
        <v>1</v>
      </c>
      <c r="O908" s="748">
        <v>1</v>
      </c>
      <c r="P908" s="666">
        <v>35.11</v>
      </c>
      <c r="Q908" s="681">
        <v>1</v>
      </c>
      <c r="R908" s="665">
        <v>1</v>
      </c>
      <c r="S908" s="681">
        <v>1</v>
      </c>
      <c r="T908" s="748">
        <v>1</v>
      </c>
      <c r="U908" s="704">
        <v>1</v>
      </c>
    </row>
    <row r="909" spans="1:21" ht="14.4" customHeight="1" x14ac:dyDescent="0.3">
      <c r="A909" s="664">
        <v>50</v>
      </c>
      <c r="B909" s="665" t="s">
        <v>549</v>
      </c>
      <c r="C909" s="665" t="s">
        <v>3184</v>
      </c>
      <c r="D909" s="746" t="s">
        <v>4863</v>
      </c>
      <c r="E909" s="747" t="s">
        <v>3191</v>
      </c>
      <c r="F909" s="665" t="s">
        <v>3179</v>
      </c>
      <c r="G909" s="665" t="s">
        <v>4149</v>
      </c>
      <c r="H909" s="665" t="s">
        <v>550</v>
      </c>
      <c r="I909" s="665" t="s">
        <v>4150</v>
      </c>
      <c r="J909" s="665" t="s">
        <v>4151</v>
      </c>
      <c r="K909" s="665" t="s">
        <v>4152</v>
      </c>
      <c r="L909" s="666">
        <v>35.11</v>
      </c>
      <c r="M909" s="666">
        <v>175.55</v>
      </c>
      <c r="N909" s="665">
        <v>5</v>
      </c>
      <c r="O909" s="748">
        <v>1.5</v>
      </c>
      <c r="P909" s="666"/>
      <c r="Q909" s="681">
        <v>0</v>
      </c>
      <c r="R909" s="665"/>
      <c r="S909" s="681">
        <v>0</v>
      </c>
      <c r="T909" s="748"/>
      <c r="U909" s="704">
        <v>0</v>
      </c>
    </row>
    <row r="910" spans="1:21" ht="14.4" customHeight="1" x14ac:dyDescent="0.3">
      <c r="A910" s="664">
        <v>50</v>
      </c>
      <c r="B910" s="665" t="s">
        <v>549</v>
      </c>
      <c r="C910" s="665" t="s">
        <v>3184</v>
      </c>
      <c r="D910" s="746" t="s">
        <v>4863</v>
      </c>
      <c r="E910" s="747" t="s">
        <v>3191</v>
      </c>
      <c r="F910" s="665" t="s">
        <v>3179</v>
      </c>
      <c r="G910" s="665" t="s">
        <v>4153</v>
      </c>
      <c r="H910" s="665" t="s">
        <v>550</v>
      </c>
      <c r="I910" s="665" t="s">
        <v>4154</v>
      </c>
      <c r="J910" s="665" t="s">
        <v>4155</v>
      </c>
      <c r="K910" s="665" t="s">
        <v>4156</v>
      </c>
      <c r="L910" s="666">
        <v>277.67</v>
      </c>
      <c r="M910" s="666">
        <v>555.34</v>
      </c>
      <c r="N910" s="665">
        <v>2</v>
      </c>
      <c r="O910" s="748">
        <v>0.5</v>
      </c>
      <c r="P910" s="666"/>
      <c r="Q910" s="681">
        <v>0</v>
      </c>
      <c r="R910" s="665"/>
      <c r="S910" s="681">
        <v>0</v>
      </c>
      <c r="T910" s="748"/>
      <c r="U910" s="704">
        <v>0</v>
      </c>
    </row>
    <row r="911" spans="1:21" ht="14.4" customHeight="1" x14ac:dyDescent="0.3">
      <c r="A911" s="664">
        <v>50</v>
      </c>
      <c r="B911" s="665" t="s">
        <v>549</v>
      </c>
      <c r="C911" s="665" t="s">
        <v>3184</v>
      </c>
      <c r="D911" s="746" t="s">
        <v>4863</v>
      </c>
      <c r="E911" s="747" t="s">
        <v>3191</v>
      </c>
      <c r="F911" s="665" t="s">
        <v>3179</v>
      </c>
      <c r="G911" s="665" t="s">
        <v>3270</v>
      </c>
      <c r="H911" s="665" t="s">
        <v>550</v>
      </c>
      <c r="I911" s="665" t="s">
        <v>2133</v>
      </c>
      <c r="J911" s="665" t="s">
        <v>2134</v>
      </c>
      <c r="K911" s="665" t="s">
        <v>3424</v>
      </c>
      <c r="L911" s="666">
        <v>78.33</v>
      </c>
      <c r="M911" s="666">
        <v>156.66</v>
      </c>
      <c r="N911" s="665">
        <v>2</v>
      </c>
      <c r="O911" s="748">
        <v>1</v>
      </c>
      <c r="P911" s="666">
        <v>156.66</v>
      </c>
      <c r="Q911" s="681">
        <v>1</v>
      </c>
      <c r="R911" s="665">
        <v>2</v>
      </c>
      <c r="S911" s="681">
        <v>1</v>
      </c>
      <c r="T911" s="748">
        <v>1</v>
      </c>
      <c r="U911" s="704">
        <v>1</v>
      </c>
    </row>
    <row r="912" spans="1:21" ht="14.4" customHeight="1" x14ac:dyDescent="0.3">
      <c r="A912" s="664">
        <v>50</v>
      </c>
      <c r="B912" s="665" t="s">
        <v>549</v>
      </c>
      <c r="C912" s="665" t="s">
        <v>3184</v>
      </c>
      <c r="D912" s="746" t="s">
        <v>4863</v>
      </c>
      <c r="E912" s="747" t="s">
        <v>3191</v>
      </c>
      <c r="F912" s="665" t="s">
        <v>3179</v>
      </c>
      <c r="G912" s="665" t="s">
        <v>3270</v>
      </c>
      <c r="H912" s="665" t="s">
        <v>550</v>
      </c>
      <c r="I912" s="665" t="s">
        <v>3271</v>
      </c>
      <c r="J912" s="665" t="s">
        <v>3272</v>
      </c>
      <c r="K912" s="665" t="s">
        <v>3273</v>
      </c>
      <c r="L912" s="666">
        <v>78.33</v>
      </c>
      <c r="M912" s="666">
        <v>156.66</v>
      </c>
      <c r="N912" s="665">
        <v>2</v>
      </c>
      <c r="O912" s="748">
        <v>1</v>
      </c>
      <c r="P912" s="666"/>
      <c r="Q912" s="681">
        <v>0</v>
      </c>
      <c r="R912" s="665"/>
      <c r="S912" s="681">
        <v>0</v>
      </c>
      <c r="T912" s="748"/>
      <c r="U912" s="704">
        <v>0</v>
      </c>
    </row>
    <row r="913" spans="1:21" ht="14.4" customHeight="1" x14ac:dyDescent="0.3">
      <c r="A913" s="664">
        <v>50</v>
      </c>
      <c r="B913" s="665" t="s">
        <v>549</v>
      </c>
      <c r="C913" s="665" t="s">
        <v>3184</v>
      </c>
      <c r="D913" s="746" t="s">
        <v>4863</v>
      </c>
      <c r="E913" s="747" t="s">
        <v>3191</v>
      </c>
      <c r="F913" s="665" t="s">
        <v>3179</v>
      </c>
      <c r="G913" s="665" t="s">
        <v>3425</v>
      </c>
      <c r="H913" s="665" t="s">
        <v>1650</v>
      </c>
      <c r="I913" s="665" t="s">
        <v>1862</v>
      </c>
      <c r="J913" s="665" t="s">
        <v>1863</v>
      </c>
      <c r="K913" s="665" t="s">
        <v>2992</v>
      </c>
      <c r="L913" s="666">
        <v>85.16</v>
      </c>
      <c r="M913" s="666">
        <v>255.48</v>
      </c>
      <c r="N913" s="665">
        <v>3</v>
      </c>
      <c r="O913" s="748">
        <v>1</v>
      </c>
      <c r="P913" s="666"/>
      <c r="Q913" s="681">
        <v>0</v>
      </c>
      <c r="R913" s="665"/>
      <c r="S913" s="681">
        <v>0</v>
      </c>
      <c r="T913" s="748"/>
      <c r="U913" s="704">
        <v>0</v>
      </c>
    </row>
    <row r="914" spans="1:21" ht="14.4" customHeight="1" x14ac:dyDescent="0.3">
      <c r="A914" s="664">
        <v>50</v>
      </c>
      <c r="B914" s="665" t="s">
        <v>549</v>
      </c>
      <c r="C914" s="665" t="s">
        <v>3184</v>
      </c>
      <c r="D914" s="746" t="s">
        <v>4863</v>
      </c>
      <c r="E914" s="747" t="s">
        <v>3191</v>
      </c>
      <c r="F914" s="665" t="s">
        <v>3179</v>
      </c>
      <c r="G914" s="665" t="s">
        <v>4157</v>
      </c>
      <c r="H914" s="665" t="s">
        <v>550</v>
      </c>
      <c r="I914" s="665" t="s">
        <v>4158</v>
      </c>
      <c r="J914" s="665" t="s">
        <v>4159</v>
      </c>
      <c r="K914" s="665" t="s">
        <v>4160</v>
      </c>
      <c r="L914" s="666">
        <v>1891.17</v>
      </c>
      <c r="M914" s="666">
        <v>17020.53</v>
      </c>
      <c r="N914" s="665">
        <v>9</v>
      </c>
      <c r="O914" s="748">
        <v>2.5</v>
      </c>
      <c r="P914" s="666">
        <v>11347.02</v>
      </c>
      <c r="Q914" s="681">
        <v>0.66666666666666674</v>
      </c>
      <c r="R914" s="665">
        <v>6</v>
      </c>
      <c r="S914" s="681">
        <v>0.66666666666666663</v>
      </c>
      <c r="T914" s="748">
        <v>1.5</v>
      </c>
      <c r="U914" s="704">
        <v>0.6</v>
      </c>
    </row>
    <row r="915" spans="1:21" ht="14.4" customHeight="1" x14ac:dyDescent="0.3">
      <c r="A915" s="664">
        <v>50</v>
      </c>
      <c r="B915" s="665" t="s">
        <v>549</v>
      </c>
      <c r="C915" s="665" t="s">
        <v>3184</v>
      </c>
      <c r="D915" s="746" t="s">
        <v>4863</v>
      </c>
      <c r="E915" s="747" t="s">
        <v>3191</v>
      </c>
      <c r="F915" s="665" t="s">
        <v>3179</v>
      </c>
      <c r="G915" s="665" t="s">
        <v>4157</v>
      </c>
      <c r="H915" s="665" t="s">
        <v>550</v>
      </c>
      <c r="I915" s="665" t="s">
        <v>4158</v>
      </c>
      <c r="J915" s="665" t="s">
        <v>4159</v>
      </c>
      <c r="K915" s="665" t="s">
        <v>4160</v>
      </c>
      <c r="L915" s="666">
        <v>1887.9</v>
      </c>
      <c r="M915" s="666">
        <v>16991.100000000002</v>
      </c>
      <c r="N915" s="665">
        <v>9</v>
      </c>
      <c r="O915" s="748">
        <v>3</v>
      </c>
      <c r="P915" s="666">
        <v>11327.400000000001</v>
      </c>
      <c r="Q915" s="681">
        <v>0.66666666666666663</v>
      </c>
      <c r="R915" s="665">
        <v>6</v>
      </c>
      <c r="S915" s="681">
        <v>0.66666666666666663</v>
      </c>
      <c r="T915" s="748">
        <v>2</v>
      </c>
      <c r="U915" s="704">
        <v>0.66666666666666663</v>
      </c>
    </row>
    <row r="916" spans="1:21" ht="14.4" customHeight="1" x14ac:dyDescent="0.3">
      <c r="A916" s="664">
        <v>50</v>
      </c>
      <c r="B916" s="665" t="s">
        <v>549</v>
      </c>
      <c r="C916" s="665" t="s">
        <v>3184</v>
      </c>
      <c r="D916" s="746" t="s">
        <v>4863</v>
      </c>
      <c r="E916" s="747" t="s">
        <v>3191</v>
      </c>
      <c r="F916" s="665" t="s">
        <v>3179</v>
      </c>
      <c r="G916" s="665" t="s">
        <v>4157</v>
      </c>
      <c r="H916" s="665" t="s">
        <v>550</v>
      </c>
      <c r="I916" s="665" t="s">
        <v>4161</v>
      </c>
      <c r="J916" s="665" t="s">
        <v>4159</v>
      </c>
      <c r="K916" s="665" t="s">
        <v>4162</v>
      </c>
      <c r="L916" s="666">
        <v>2026.32</v>
      </c>
      <c r="M916" s="666">
        <v>6078.96</v>
      </c>
      <c r="N916" s="665">
        <v>3</v>
      </c>
      <c r="O916" s="748">
        <v>0.5</v>
      </c>
      <c r="P916" s="666"/>
      <c r="Q916" s="681">
        <v>0</v>
      </c>
      <c r="R916" s="665"/>
      <c r="S916" s="681">
        <v>0</v>
      </c>
      <c r="T916" s="748"/>
      <c r="U916" s="704">
        <v>0</v>
      </c>
    </row>
    <row r="917" spans="1:21" ht="14.4" customHeight="1" x14ac:dyDescent="0.3">
      <c r="A917" s="664">
        <v>50</v>
      </c>
      <c r="B917" s="665" t="s">
        <v>549</v>
      </c>
      <c r="C917" s="665" t="s">
        <v>3184</v>
      </c>
      <c r="D917" s="746" t="s">
        <v>4863</v>
      </c>
      <c r="E917" s="747" t="s">
        <v>3191</v>
      </c>
      <c r="F917" s="665" t="s">
        <v>3179</v>
      </c>
      <c r="G917" s="665" t="s">
        <v>4157</v>
      </c>
      <c r="H917" s="665" t="s">
        <v>550</v>
      </c>
      <c r="I917" s="665" t="s">
        <v>4161</v>
      </c>
      <c r="J917" s="665" t="s">
        <v>4159</v>
      </c>
      <c r="K917" s="665" t="s">
        <v>4162</v>
      </c>
      <c r="L917" s="666">
        <v>1544.99</v>
      </c>
      <c r="M917" s="666">
        <v>15449.900000000001</v>
      </c>
      <c r="N917" s="665">
        <v>10</v>
      </c>
      <c r="O917" s="748">
        <v>4</v>
      </c>
      <c r="P917" s="666"/>
      <c r="Q917" s="681">
        <v>0</v>
      </c>
      <c r="R917" s="665"/>
      <c r="S917" s="681">
        <v>0</v>
      </c>
      <c r="T917" s="748"/>
      <c r="U917" s="704">
        <v>0</v>
      </c>
    </row>
    <row r="918" spans="1:21" ht="14.4" customHeight="1" x14ac:dyDescent="0.3">
      <c r="A918" s="664">
        <v>50</v>
      </c>
      <c r="B918" s="665" t="s">
        <v>549</v>
      </c>
      <c r="C918" s="665" t="s">
        <v>3184</v>
      </c>
      <c r="D918" s="746" t="s">
        <v>4863</v>
      </c>
      <c r="E918" s="747" t="s">
        <v>3191</v>
      </c>
      <c r="F918" s="665" t="s">
        <v>3179</v>
      </c>
      <c r="G918" s="665" t="s">
        <v>3717</v>
      </c>
      <c r="H918" s="665" t="s">
        <v>1650</v>
      </c>
      <c r="I918" s="665" t="s">
        <v>4163</v>
      </c>
      <c r="J918" s="665" t="s">
        <v>3719</v>
      </c>
      <c r="K918" s="665" t="s">
        <v>2953</v>
      </c>
      <c r="L918" s="666">
        <v>207.45</v>
      </c>
      <c r="M918" s="666">
        <v>207.45</v>
      </c>
      <c r="N918" s="665">
        <v>1</v>
      </c>
      <c r="O918" s="748">
        <v>1</v>
      </c>
      <c r="P918" s="666">
        <v>207.45</v>
      </c>
      <c r="Q918" s="681">
        <v>1</v>
      </c>
      <c r="R918" s="665">
        <v>1</v>
      </c>
      <c r="S918" s="681">
        <v>1</v>
      </c>
      <c r="T918" s="748">
        <v>1</v>
      </c>
      <c r="U918" s="704">
        <v>1</v>
      </c>
    </row>
    <row r="919" spans="1:21" ht="14.4" customHeight="1" x14ac:dyDescent="0.3">
      <c r="A919" s="664">
        <v>50</v>
      </c>
      <c r="B919" s="665" t="s">
        <v>549</v>
      </c>
      <c r="C919" s="665" t="s">
        <v>3184</v>
      </c>
      <c r="D919" s="746" t="s">
        <v>4863</v>
      </c>
      <c r="E919" s="747" t="s">
        <v>3191</v>
      </c>
      <c r="F919" s="665" t="s">
        <v>3179</v>
      </c>
      <c r="G919" s="665" t="s">
        <v>3426</v>
      </c>
      <c r="H919" s="665" t="s">
        <v>550</v>
      </c>
      <c r="I919" s="665" t="s">
        <v>878</v>
      </c>
      <c r="J919" s="665" t="s">
        <v>3427</v>
      </c>
      <c r="K919" s="665" t="s">
        <v>3428</v>
      </c>
      <c r="L919" s="666">
        <v>23.72</v>
      </c>
      <c r="M919" s="666">
        <v>213.48</v>
      </c>
      <c r="N919" s="665">
        <v>9</v>
      </c>
      <c r="O919" s="748">
        <v>2</v>
      </c>
      <c r="P919" s="666"/>
      <c r="Q919" s="681">
        <v>0</v>
      </c>
      <c r="R919" s="665"/>
      <c r="S919" s="681">
        <v>0</v>
      </c>
      <c r="T919" s="748"/>
      <c r="U919" s="704">
        <v>0</v>
      </c>
    </row>
    <row r="920" spans="1:21" ht="14.4" customHeight="1" x14ac:dyDescent="0.3">
      <c r="A920" s="664">
        <v>50</v>
      </c>
      <c r="B920" s="665" t="s">
        <v>549</v>
      </c>
      <c r="C920" s="665" t="s">
        <v>3184</v>
      </c>
      <c r="D920" s="746" t="s">
        <v>4863</v>
      </c>
      <c r="E920" s="747" t="s">
        <v>3191</v>
      </c>
      <c r="F920" s="665" t="s">
        <v>3179</v>
      </c>
      <c r="G920" s="665" t="s">
        <v>3429</v>
      </c>
      <c r="H920" s="665" t="s">
        <v>550</v>
      </c>
      <c r="I920" s="665" t="s">
        <v>4164</v>
      </c>
      <c r="J920" s="665" t="s">
        <v>3722</v>
      </c>
      <c r="K920" s="665" t="s">
        <v>4072</v>
      </c>
      <c r="L920" s="666">
        <v>243.59</v>
      </c>
      <c r="M920" s="666">
        <v>243.59</v>
      </c>
      <c r="N920" s="665">
        <v>1</v>
      </c>
      <c r="O920" s="748">
        <v>0.5</v>
      </c>
      <c r="P920" s="666"/>
      <c r="Q920" s="681">
        <v>0</v>
      </c>
      <c r="R920" s="665"/>
      <c r="S920" s="681">
        <v>0</v>
      </c>
      <c r="T920" s="748"/>
      <c r="U920" s="704">
        <v>0</v>
      </c>
    </row>
    <row r="921" spans="1:21" ht="14.4" customHeight="1" x14ac:dyDescent="0.3">
      <c r="A921" s="664">
        <v>50</v>
      </c>
      <c r="B921" s="665" t="s">
        <v>549</v>
      </c>
      <c r="C921" s="665" t="s">
        <v>3184</v>
      </c>
      <c r="D921" s="746" t="s">
        <v>4863</v>
      </c>
      <c r="E921" s="747" t="s">
        <v>3191</v>
      </c>
      <c r="F921" s="665" t="s">
        <v>3179</v>
      </c>
      <c r="G921" s="665" t="s">
        <v>3431</v>
      </c>
      <c r="H921" s="665" t="s">
        <v>550</v>
      </c>
      <c r="I921" s="665" t="s">
        <v>751</v>
      </c>
      <c r="J921" s="665" t="s">
        <v>752</v>
      </c>
      <c r="K921" s="665" t="s">
        <v>3432</v>
      </c>
      <c r="L921" s="666">
        <v>91.11</v>
      </c>
      <c r="M921" s="666">
        <v>91.11</v>
      </c>
      <c r="N921" s="665">
        <v>1</v>
      </c>
      <c r="O921" s="748">
        <v>1</v>
      </c>
      <c r="P921" s="666">
        <v>91.11</v>
      </c>
      <c r="Q921" s="681">
        <v>1</v>
      </c>
      <c r="R921" s="665">
        <v>1</v>
      </c>
      <c r="S921" s="681">
        <v>1</v>
      </c>
      <c r="T921" s="748">
        <v>1</v>
      </c>
      <c r="U921" s="704">
        <v>1</v>
      </c>
    </row>
    <row r="922" spans="1:21" ht="14.4" customHeight="1" x14ac:dyDescent="0.3">
      <c r="A922" s="664">
        <v>50</v>
      </c>
      <c r="B922" s="665" t="s">
        <v>549</v>
      </c>
      <c r="C922" s="665" t="s">
        <v>3184</v>
      </c>
      <c r="D922" s="746" t="s">
        <v>4863</v>
      </c>
      <c r="E922" s="747" t="s">
        <v>3191</v>
      </c>
      <c r="F922" s="665" t="s">
        <v>3179</v>
      </c>
      <c r="G922" s="665" t="s">
        <v>3431</v>
      </c>
      <c r="H922" s="665" t="s">
        <v>550</v>
      </c>
      <c r="I922" s="665" t="s">
        <v>4165</v>
      </c>
      <c r="J922" s="665" t="s">
        <v>752</v>
      </c>
      <c r="K922" s="665" t="s">
        <v>4166</v>
      </c>
      <c r="L922" s="666">
        <v>182.22</v>
      </c>
      <c r="M922" s="666">
        <v>182.22</v>
      </c>
      <c r="N922" s="665">
        <v>1</v>
      </c>
      <c r="O922" s="748">
        <v>1</v>
      </c>
      <c r="P922" s="666">
        <v>182.22</v>
      </c>
      <c r="Q922" s="681">
        <v>1</v>
      </c>
      <c r="R922" s="665">
        <v>1</v>
      </c>
      <c r="S922" s="681">
        <v>1</v>
      </c>
      <c r="T922" s="748">
        <v>1</v>
      </c>
      <c r="U922" s="704">
        <v>1</v>
      </c>
    </row>
    <row r="923" spans="1:21" ht="14.4" customHeight="1" x14ac:dyDescent="0.3">
      <c r="A923" s="664">
        <v>50</v>
      </c>
      <c r="B923" s="665" t="s">
        <v>549</v>
      </c>
      <c r="C923" s="665" t="s">
        <v>3184</v>
      </c>
      <c r="D923" s="746" t="s">
        <v>4863</v>
      </c>
      <c r="E923" s="747" t="s">
        <v>3191</v>
      </c>
      <c r="F923" s="665" t="s">
        <v>3179</v>
      </c>
      <c r="G923" s="665" t="s">
        <v>3431</v>
      </c>
      <c r="H923" s="665" t="s">
        <v>550</v>
      </c>
      <c r="I923" s="665" t="s">
        <v>4167</v>
      </c>
      <c r="J923" s="665" t="s">
        <v>752</v>
      </c>
      <c r="K923" s="665" t="s">
        <v>3432</v>
      </c>
      <c r="L923" s="666">
        <v>91.11</v>
      </c>
      <c r="M923" s="666">
        <v>91.11</v>
      </c>
      <c r="N923" s="665">
        <v>1</v>
      </c>
      <c r="O923" s="748">
        <v>0.5</v>
      </c>
      <c r="P923" s="666">
        <v>91.11</v>
      </c>
      <c r="Q923" s="681">
        <v>1</v>
      </c>
      <c r="R923" s="665">
        <v>1</v>
      </c>
      <c r="S923" s="681">
        <v>1</v>
      </c>
      <c r="T923" s="748">
        <v>0.5</v>
      </c>
      <c r="U923" s="704">
        <v>1</v>
      </c>
    </row>
    <row r="924" spans="1:21" ht="14.4" customHeight="1" x14ac:dyDescent="0.3">
      <c r="A924" s="664">
        <v>50</v>
      </c>
      <c r="B924" s="665" t="s">
        <v>549</v>
      </c>
      <c r="C924" s="665" t="s">
        <v>3184</v>
      </c>
      <c r="D924" s="746" t="s">
        <v>4863</v>
      </c>
      <c r="E924" s="747" t="s">
        <v>3191</v>
      </c>
      <c r="F924" s="665" t="s">
        <v>3179</v>
      </c>
      <c r="G924" s="665" t="s">
        <v>4168</v>
      </c>
      <c r="H924" s="665" t="s">
        <v>550</v>
      </c>
      <c r="I924" s="665" t="s">
        <v>4169</v>
      </c>
      <c r="J924" s="665" t="s">
        <v>1372</v>
      </c>
      <c r="K924" s="665" t="s">
        <v>4170</v>
      </c>
      <c r="L924" s="666">
        <v>0</v>
      </c>
      <c r="M924" s="666">
        <v>0</v>
      </c>
      <c r="N924" s="665">
        <v>3</v>
      </c>
      <c r="O924" s="748">
        <v>1.5</v>
      </c>
      <c r="P924" s="666"/>
      <c r="Q924" s="681"/>
      <c r="R924" s="665"/>
      <c r="S924" s="681">
        <v>0</v>
      </c>
      <c r="T924" s="748"/>
      <c r="U924" s="704">
        <v>0</v>
      </c>
    </row>
    <row r="925" spans="1:21" ht="14.4" customHeight="1" x14ac:dyDescent="0.3">
      <c r="A925" s="664">
        <v>50</v>
      </c>
      <c r="B925" s="665" t="s">
        <v>549</v>
      </c>
      <c r="C925" s="665" t="s">
        <v>3184</v>
      </c>
      <c r="D925" s="746" t="s">
        <v>4863</v>
      </c>
      <c r="E925" s="747" t="s">
        <v>3191</v>
      </c>
      <c r="F925" s="665" t="s">
        <v>3179</v>
      </c>
      <c r="G925" s="665" t="s">
        <v>3446</v>
      </c>
      <c r="H925" s="665" t="s">
        <v>550</v>
      </c>
      <c r="I925" s="665" t="s">
        <v>4171</v>
      </c>
      <c r="J925" s="665" t="s">
        <v>768</v>
      </c>
      <c r="K925" s="665" t="s">
        <v>4172</v>
      </c>
      <c r="L925" s="666">
        <v>0</v>
      </c>
      <c r="M925" s="666">
        <v>0</v>
      </c>
      <c r="N925" s="665">
        <v>1</v>
      </c>
      <c r="O925" s="748">
        <v>0.5</v>
      </c>
      <c r="P925" s="666"/>
      <c r="Q925" s="681"/>
      <c r="R925" s="665"/>
      <c r="S925" s="681">
        <v>0</v>
      </c>
      <c r="T925" s="748"/>
      <c r="U925" s="704">
        <v>0</v>
      </c>
    </row>
    <row r="926" spans="1:21" ht="14.4" customHeight="1" x14ac:dyDescent="0.3">
      <c r="A926" s="664">
        <v>50</v>
      </c>
      <c r="B926" s="665" t="s">
        <v>549</v>
      </c>
      <c r="C926" s="665" t="s">
        <v>3184</v>
      </c>
      <c r="D926" s="746" t="s">
        <v>4863</v>
      </c>
      <c r="E926" s="747" t="s">
        <v>3191</v>
      </c>
      <c r="F926" s="665" t="s">
        <v>3179</v>
      </c>
      <c r="G926" s="665" t="s">
        <v>3213</v>
      </c>
      <c r="H926" s="665" t="s">
        <v>550</v>
      </c>
      <c r="I926" s="665" t="s">
        <v>4173</v>
      </c>
      <c r="J926" s="665" t="s">
        <v>3741</v>
      </c>
      <c r="K926" s="665" t="s">
        <v>3274</v>
      </c>
      <c r="L926" s="666">
        <v>63.7</v>
      </c>
      <c r="M926" s="666">
        <v>254.8</v>
      </c>
      <c r="N926" s="665">
        <v>4</v>
      </c>
      <c r="O926" s="748">
        <v>1.5</v>
      </c>
      <c r="P926" s="666"/>
      <c r="Q926" s="681">
        <v>0</v>
      </c>
      <c r="R926" s="665"/>
      <c r="S926" s="681">
        <v>0</v>
      </c>
      <c r="T926" s="748"/>
      <c r="U926" s="704">
        <v>0</v>
      </c>
    </row>
    <row r="927" spans="1:21" ht="14.4" customHeight="1" x14ac:dyDescent="0.3">
      <c r="A927" s="664">
        <v>50</v>
      </c>
      <c r="B927" s="665" t="s">
        <v>549</v>
      </c>
      <c r="C927" s="665" t="s">
        <v>3184</v>
      </c>
      <c r="D927" s="746" t="s">
        <v>4863</v>
      </c>
      <c r="E927" s="747" t="s">
        <v>3191</v>
      </c>
      <c r="F927" s="665" t="s">
        <v>3179</v>
      </c>
      <c r="G927" s="665" t="s">
        <v>3213</v>
      </c>
      <c r="H927" s="665" t="s">
        <v>550</v>
      </c>
      <c r="I927" s="665" t="s">
        <v>4174</v>
      </c>
      <c r="J927" s="665" t="s">
        <v>842</v>
      </c>
      <c r="K927" s="665" t="s">
        <v>4175</v>
      </c>
      <c r="L927" s="666">
        <v>393.13</v>
      </c>
      <c r="M927" s="666">
        <v>393.13</v>
      </c>
      <c r="N927" s="665">
        <v>1</v>
      </c>
      <c r="O927" s="748">
        <v>0.5</v>
      </c>
      <c r="P927" s="666"/>
      <c r="Q927" s="681">
        <v>0</v>
      </c>
      <c r="R927" s="665"/>
      <c r="S927" s="681">
        <v>0</v>
      </c>
      <c r="T927" s="748"/>
      <c r="U927" s="704">
        <v>0</v>
      </c>
    </row>
    <row r="928" spans="1:21" ht="14.4" customHeight="1" x14ac:dyDescent="0.3">
      <c r="A928" s="664">
        <v>50</v>
      </c>
      <c r="B928" s="665" t="s">
        <v>549</v>
      </c>
      <c r="C928" s="665" t="s">
        <v>3184</v>
      </c>
      <c r="D928" s="746" t="s">
        <v>4863</v>
      </c>
      <c r="E928" s="747" t="s">
        <v>3191</v>
      </c>
      <c r="F928" s="665" t="s">
        <v>3179</v>
      </c>
      <c r="G928" s="665" t="s">
        <v>3213</v>
      </c>
      <c r="H928" s="665" t="s">
        <v>550</v>
      </c>
      <c r="I928" s="665" t="s">
        <v>937</v>
      </c>
      <c r="J928" s="665" t="s">
        <v>938</v>
      </c>
      <c r="K928" s="665" t="s">
        <v>3274</v>
      </c>
      <c r="L928" s="666">
        <v>63.7</v>
      </c>
      <c r="M928" s="666">
        <v>573.30000000000007</v>
      </c>
      <c r="N928" s="665">
        <v>9</v>
      </c>
      <c r="O928" s="748">
        <v>2.5</v>
      </c>
      <c r="P928" s="666"/>
      <c r="Q928" s="681">
        <v>0</v>
      </c>
      <c r="R928" s="665"/>
      <c r="S928" s="681">
        <v>0</v>
      </c>
      <c r="T928" s="748"/>
      <c r="U928" s="704">
        <v>0</v>
      </c>
    </row>
    <row r="929" spans="1:21" ht="14.4" customHeight="1" x14ac:dyDescent="0.3">
      <c r="A929" s="664">
        <v>50</v>
      </c>
      <c r="B929" s="665" t="s">
        <v>549</v>
      </c>
      <c r="C929" s="665" t="s">
        <v>3184</v>
      </c>
      <c r="D929" s="746" t="s">
        <v>4863</v>
      </c>
      <c r="E929" s="747" t="s">
        <v>3191</v>
      </c>
      <c r="F929" s="665" t="s">
        <v>3179</v>
      </c>
      <c r="G929" s="665" t="s">
        <v>4176</v>
      </c>
      <c r="H929" s="665" t="s">
        <v>550</v>
      </c>
      <c r="I929" s="665" t="s">
        <v>863</v>
      </c>
      <c r="J929" s="665" t="s">
        <v>864</v>
      </c>
      <c r="K929" s="665" t="s">
        <v>4177</v>
      </c>
      <c r="L929" s="666">
        <v>107.27</v>
      </c>
      <c r="M929" s="666">
        <v>2574.48</v>
      </c>
      <c r="N929" s="665">
        <v>24</v>
      </c>
      <c r="O929" s="748">
        <v>6</v>
      </c>
      <c r="P929" s="666">
        <v>1287.24</v>
      </c>
      <c r="Q929" s="681">
        <v>0.5</v>
      </c>
      <c r="R929" s="665">
        <v>12</v>
      </c>
      <c r="S929" s="681">
        <v>0.5</v>
      </c>
      <c r="T929" s="748">
        <v>3</v>
      </c>
      <c r="U929" s="704">
        <v>0.5</v>
      </c>
    </row>
    <row r="930" spans="1:21" ht="14.4" customHeight="1" x14ac:dyDescent="0.3">
      <c r="A930" s="664">
        <v>50</v>
      </c>
      <c r="B930" s="665" t="s">
        <v>549</v>
      </c>
      <c r="C930" s="665" t="s">
        <v>3184</v>
      </c>
      <c r="D930" s="746" t="s">
        <v>4863</v>
      </c>
      <c r="E930" s="747" t="s">
        <v>3191</v>
      </c>
      <c r="F930" s="665" t="s">
        <v>3179</v>
      </c>
      <c r="G930" s="665" t="s">
        <v>3763</v>
      </c>
      <c r="H930" s="665" t="s">
        <v>550</v>
      </c>
      <c r="I930" s="665" t="s">
        <v>631</v>
      </c>
      <c r="J930" s="665" t="s">
        <v>3764</v>
      </c>
      <c r="K930" s="665" t="s">
        <v>3251</v>
      </c>
      <c r="L930" s="666">
        <v>30.56</v>
      </c>
      <c r="M930" s="666">
        <v>122.24</v>
      </c>
      <c r="N930" s="665">
        <v>4</v>
      </c>
      <c r="O930" s="748">
        <v>1.5</v>
      </c>
      <c r="P930" s="666">
        <v>122.24</v>
      </c>
      <c r="Q930" s="681">
        <v>1</v>
      </c>
      <c r="R930" s="665">
        <v>4</v>
      </c>
      <c r="S930" s="681">
        <v>1</v>
      </c>
      <c r="T930" s="748">
        <v>1.5</v>
      </c>
      <c r="U930" s="704">
        <v>1</v>
      </c>
    </row>
    <row r="931" spans="1:21" ht="14.4" customHeight="1" x14ac:dyDescent="0.3">
      <c r="A931" s="664">
        <v>50</v>
      </c>
      <c r="B931" s="665" t="s">
        <v>549</v>
      </c>
      <c r="C931" s="665" t="s">
        <v>3184</v>
      </c>
      <c r="D931" s="746" t="s">
        <v>4863</v>
      </c>
      <c r="E931" s="747" t="s">
        <v>3191</v>
      </c>
      <c r="F931" s="665" t="s">
        <v>3179</v>
      </c>
      <c r="G931" s="665" t="s">
        <v>3216</v>
      </c>
      <c r="H931" s="665" t="s">
        <v>550</v>
      </c>
      <c r="I931" s="665" t="s">
        <v>1014</v>
      </c>
      <c r="J931" s="665" t="s">
        <v>1015</v>
      </c>
      <c r="K931" s="665" t="s">
        <v>4178</v>
      </c>
      <c r="L931" s="666">
        <v>168.78</v>
      </c>
      <c r="M931" s="666">
        <v>506.34000000000003</v>
      </c>
      <c r="N931" s="665">
        <v>3</v>
      </c>
      <c r="O931" s="748">
        <v>1.5</v>
      </c>
      <c r="P931" s="666"/>
      <c r="Q931" s="681">
        <v>0</v>
      </c>
      <c r="R931" s="665"/>
      <c r="S931" s="681">
        <v>0</v>
      </c>
      <c r="T931" s="748"/>
      <c r="U931" s="704">
        <v>0</v>
      </c>
    </row>
    <row r="932" spans="1:21" ht="14.4" customHeight="1" x14ac:dyDescent="0.3">
      <c r="A932" s="664">
        <v>50</v>
      </c>
      <c r="B932" s="665" t="s">
        <v>549</v>
      </c>
      <c r="C932" s="665" t="s">
        <v>3184</v>
      </c>
      <c r="D932" s="746" t="s">
        <v>4863</v>
      </c>
      <c r="E932" s="747" t="s">
        <v>3191</v>
      </c>
      <c r="F932" s="665" t="s">
        <v>3179</v>
      </c>
      <c r="G932" s="665" t="s">
        <v>3216</v>
      </c>
      <c r="H932" s="665" t="s">
        <v>550</v>
      </c>
      <c r="I932" s="665" t="s">
        <v>3275</v>
      </c>
      <c r="J932" s="665" t="s">
        <v>3223</v>
      </c>
      <c r="K932" s="665" t="s">
        <v>3276</v>
      </c>
      <c r="L932" s="666">
        <v>84.39</v>
      </c>
      <c r="M932" s="666">
        <v>168.78</v>
      </c>
      <c r="N932" s="665">
        <v>2</v>
      </c>
      <c r="O932" s="748">
        <v>0.5</v>
      </c>
      <c r="P932" s="666"/>
      <c r="Q932" s="681">
        <v>0</v>
      </c>
      <c r="R932" s="665"/>
      <c r="S932" s="681">
        <v>0</v>
      </c>
      <c r="T932" s="748"/>
      <c r="U932" s="704">
        <v>0</v>
      </c>
    </row>
    <row r="933" spans="1:21" ht="14.4" customHeight="1" x14ac:dyDescent="0.3">
      <c r="A933" s="664">
        <v>50</v>
      </c>
      <c r="B933" s="665" t="s">
        <v>549</v>
      </c>
      <c r="C933" s="665" t="s">
        <v>3184</v>
      </c>
      <c r="D933" s="746" t="s">
        <v>4863</v>
      </c>
      <c r="E933" s="747" t="s">
        <v>3191</v>
      </c>
      <c r="F933" s="665" t="s">
        <v>3179</v>
      </c>
      <c r="G933" s="665" t="s">
        <v>3216</v>
      </c>
      <c r="H933" s="665" t="s">
        <v>550</v>
      </c>
      <c r="I933" s="665" t="s">
        <v>4179</v>
      </c>
      <c r="J933" s="665" t="s">
        <v>3218</v>
      </c>
      <c r="K933" s="665" t="s">
        <v>4180</v>
      </c>
      <c r="L933" s="666">
        <v>84.39</v>
      </c>
      <c r="M933" s="666">
        <v>253.17000000000002</v>
      </c>
      <c r="N933" s="665">
        <v>3</v>
      </c>
      <c r="O933" s="748">
        <v>1.5</v>
      </c>
      <c r="P933" s="666">
        <v>253.17000000000002</v>
      </c>
      <c r="Q933" s="681">
        <v>1</v>
      </c>
      <c r="R933" s="665">
        <v>3</v>
      </c>
      <c r="S933" s="681">
        <v>1</v>
      </c>
      <c r="T933" s="748">
        <v>1.5</v>
      </c>
      <c r="U933" s="704">
        <v>1</v>
      </c>
    </row>
    <row r="934" spans="1:21" ht="14.4" customHeight="1" x14ac:dyDescent="0.3">
      <c r="A934" s="664">
        <v>50</v>
      </c>
      <c r="B934" s="665" t="s">
        <v>549</v>
      </c>
      <c r="C934" s="665" t="s">
        <v>3184</v>
      </c>
      <c r="D934" s="746" t="s">
        <v>4863</v>
      </c>
      <c r="E934" s="747" t="s">
        <v>3191</v>
      </c>
      <c r="F934" s="665" t="s">
        <v>3179</v>
      </c>
      <c r="G934" s="665" t="s">
        <v>3765</v>
      </c>
      <c r="H934" s="665" t="s">
        <v>1650</v>
      </c>
      <c r="I934" s="665" t="s">
        <v>4181</v>
      </c>
      <c r="J934" s="665" t="s">
        <v>4182</v>
      </c>
      <c r="K934" s="665" t="s">
        <v>4183</v>
      </c>
      <c r="L934" s="666">
        <v>138.27000000000001</v>
      </c>
      <c r="M934" s="666">
        <v>138.27000000000001</v>
      </c>
      <c r="N934" s="665">
        <v>1</v>
      </c>
      <c r="O934" s="748">
        <v>0.5</v>
      </c>
      <c r="P934" s="666"/>
      <c r="Q934" s="681">
        <v>0</v>
      </c>
      <c r="R934" s="665"/>
      <c r="S934" s="681">
        <v>0</v>
      </c>
      <c r="T934" s="748"/>
      <c r="U934" s="704">
        <v>0</v>
      </c>
    </row>
    <row r="935" spans="1:21" ht="14.4" customHeight="1" x14ac:dyDescent="0.3">
      <c r="A935" s="664">
        <v>50</v>
      </c>
      <c r="B935" s="665" t="s">
        <v>549</v>
      </c>
      <c r="C935" s="665" t="s">
        <v>3184</v>
      </c>
      <c r="D935" s="746" t="s">
        <v>4863</v>
      </c>
      <c r="E935" s="747" t="s">
        <v>3191</v>
      </c>
      <c r="F935" s="665" t="s">
        <v>3179</v>
      </c>
      <c r="G935" s="665" t="s">
        <v>3277</v>
      </c>
      <c r="H935" s="665" t="s">
        <v>550</v>
      </c>
      <c r="I935" s="665" t="s">
        <v>991</v>
      </c>
      <c r="J935" s="665" t="s">
        <v>992</v>
      </c>
      <c r="K935" s="665" t="s">
        <v>3347</v>
      </c>
      <c r="L935" s="666">
        <v>33</v>
      </c>
      <c r="M935" s="666">
        <v>66</v>
      </c>
      <c r="N935" s="665">
        <v>2</v>
      </c>
      <c r="O935" s="748">
        <v>0.5</v>
      </c>
      <c r="P935" s="666">
        <v>66</v>
      </c>
      <c r="Q935" s="681">
        <v>1</v>
      </c>
      <c r="R935" s="665">
        <v>2</v>
      </c>
      <c r="S935" s="681">
        <v>1</v>
      </c>
      <c r="T935" s="748">
        <v>0.5</v>
      </c>
      <c r="U935" s="704">
        <v>1</v>
      </c>
    </row>
    <row r="936" spans="1:21" ht="14.4" customHeight="1" x14ac:dyDescent="0.3">
      <c r="A936" s="664">
        <v>50</v>
      </c>
      <c r="B936" s="665" t="s">
        <v>549</v>
      </c>
      <c r="C936" s="665" t="s">
        <v>3184</v>
      </c>
      <c r="D936" s="746" t="s">
        <v>4863</v>
      </c>
      <c r="E936" s="747" t="s">
        <v>3191</v>
      </c>
      <c r="F936" s="665" t="s">
        <v>3179</v>
      </c>
      <c r="G936" s="665" t="s">
        <v>3280</v>
      </c>
      <c r="H936" s="665" t="s">
        <v>550</v>
      </c>
      <c r="I936" s="665" t="s">
        <v>4184</v>
      </c>
      <c r="J936" s="665" t="s">
        <v>927</v>
      </c>
      <c r="K936" s="665" t="s">
        <v>4185</v>
      </c>
      <c r="L936" s="666">
        <v>152.84</v>
      </c>
      <c r="M936" s="666">
        <v>152.84</v>
      </c>
      <c r="N936" s="665">
        <v>1</v>
      </c>
      <c r="O936" s="748">
        <v>0.5</v>
      </c>
      <c r="P936" s="666">
        <v>152.84</v>
      </c>
      <c r="Q936" s="681">
        <v>1</v>
      </c>
      <c r="R936" s="665">
        <v>1</v>
      </c>
      <c r="S936" s="681">
        <v>1</v>
      </c>
      <c r="T936" s="748">
        <v>0.5</v>
      </c>
      <c r="U936" s="704">
        <v>1</v>
      </c>
    </row>
    <row r="937" spans="1:21" ht="14.4" customHeight="1" x14ac:dyDescent="0.3">
      <c r="A937" s="664">
        <v>50</v>
      </c>
      <c r="B937" s="665" t="s">
        <v>549</v>
      </c>
      <c r="C937" s="665" t="s">
        <v>3184</v>
      </c>
      <c r="D937" s="746" t="s">
        <v>4863</v>
      </c>
      <c r="E937" s="747" t="s">
        <v>3191</v>
      </c>
      <c r="F937" s="665" t="s">
        <v>3179</v>
      </c>
      <c r="G937" s="665" t="s">
        <v>3457</v>
      </c>
      <c r="H937" s="665" t="s">
        <v>550</v>
      </c>
      <c r="I937" s="665" t="s">
        <v>1057</v>
      </c>
      <c r="J937" s="665" t="s">
        <v>1058</v>
      </c>
      <c r="K937" s="665" t="s">
        <v>3237</v>
      </c>
      <c r="L937" s="666">
        <v>166.1</v>
      </c>
      <c r="M937" s="666">
        <v>996.59999999999991</v>
      </c>
      <c r="N937" s="665">
        <v>6</v>
      </c>
      <c r="O937" s="748">
        <v>1</v>
      </c>
      <c r="P937" s="666"/>
      <c r="Q937" s="681">
        <v>0</v>
      </c>
      <c r="R937" s="665"/>
      <c r="S937" s="681">
        <v>0</v>
      </c>
      <c r="T937" s="748"/>
      <c r="U937" s="704">
        <v>0</v>
      </c>
    </row>
    <row r="938" spans="1:21" ht="14.4" customHeight="1" x14ac:dyDescent="0.3">
      <c r="A938" s="664">
        <v>50</v>
      </c>
      <c r="B938" s="665" t="s">
        <v>549</v>
      </c>
      <c r="C938" s="665" t="s">
        <v>3184</v>
      </c>
      <c r="D938" s="746" t="s">
        <v>4863</v>
      </c>
      <c r="E938" s="747" t="s">
        <v>3191</v>
      </c>
      <c r="F938" s="665" t="s">
        <v>3179</v>
      </c>
      <c r="G938" s="665" t="s">
        <v>3457</v>
      </c>
      <c r="H938" s="665" t="s">
        <v>550</v>
      </c>
      <c r="I938" s="665" t="s">
        <v>4186</v>
      </c>
      <c r="J938" s="665" t="s">
        <v>1058</v>
      </c>
      <c r="K938" s="665" t="s">
        <v>1059</v>
      </c>
      <c r="L938" s="666">
        <v>166.1</v>
      </c>
      <c r="M938" s="666">
        <v>498.29999999999995</v>
      </c>
      <c r="N938" s="665">
        <v>3</v>
      </c>
      <c r="O938" s="748">
        <v>1</v>
      </c>
      <c r="P938" s="666"/>
      <c r="Q938" s="681">
        <v>0</v>
      </c>
      <c r="R938" s="665"/>
      <c r="S938" s="681">
        <v>0</v>
      </c>
      <c r="T938" s="748"/>
      <c r="U938" s="704">
        <v>0</v>
      </c>
    </row>
    <row r="939" spans="1:21" ht="14.4" customHeight="1" x14ac:dyDescent="0.3">
      <c r="A939" s="664">
        <v>50</v>
      </c>
      <c r="B939" s="665" t="s">
        <v>549</v>
      </c>
      <c r="C939" s="665" t="s">
        <v>3184</v>
      </c>
      <c r="D939" s="746" t="s">
        <v>4863</v>
      </c>
      <c r="E939" s="747" t="s">
        <v>3191</v>
      </c>
      <c r="F939" s="665" t="s">
        <v>3179</v>
      </c>
      <c r="G939" s="665" t="s">
        <v>3457</v>
      </c>
      <c r="H939" s="665" t="s">
        <v>550</v>
      </c>
      <c r="I939" s="665" t="s">
        <v>4187</v>
      </c>
      <c r="J939" s="665" t="s">
        <v>4188</v>
      </c>
      <c r="K939" s="665" t="s">
        <v>2962</v>
      </c>
      <c r="L939" s="666">
        <v>129.1</v>
      </c>
      <c r="M939" s="666">
        <v>258.2</v>
      </c>
      <c r="N939" s="665">
        <v>2</v>
      </c>
      <c r="O939" s="748">
        <v>1</v>
      </c>
      <c r="P939" s="666"/>
      <c r="Q939" s="681">
        <v>0</v>
      </c>
      <c r="R939" s="665"/>
      <c r="S939" s="681">
        <v>0</v>
      </c>
      <c r="T939" s="748"/>
      <c r="U939" s="704">
        <v>0</v>
      </c>
    </row>
    <row r="940" spans="1:21" ht="14.4" customHeight="1" x14ac:dyDescent="0.3">
      <c r="A940" s="664">
        <v>50</v>
      </c>
      <c r="B940" s="665" t="s">
        <v>549</v>
      </c>
      <c r="C940" s="665" t="s">
        <v>3184</v>
      </c>
      <c r="D940" s="746" t="s">
        <v>4863</v>
      </c>
      <c r="E940" s="747" t="s">
        <v>3191</v>
      </c>
      <c r="F940" s="665" t="s">
        <v>3179</v>
      </c>
      <c r="G940" s="665" t="s">
        <v>3786</v>
      </c>
      <c r="H940" s="665" t="s">
        <v>550</v>
      </c>
      <c r="I940" s="665" t="s">
        <v>1114</v>
      </c>
      <c r="J940" s="665" t="s">
        <v>3788</v>
      </c>
      <c r="K940" s="665" t="s">
        <v>4189</v>
      </c>
      <c r="L940" s="666">
        <v>926.34</v>
      </c>
      <c r="M940" s="666">
        <v>926.34</v>
      </c>
      <c r="N940" s="665">
        <v>1</v>
      </c>
      <c r="O940" s="748">
        <v>1</v>
      </c>
      <c r="P940" s="666">
        <v>926.34</v>
      </c>
      <c r="Q940" s="681">
        <v>1</v>
      </c>
      <c r="R940" s="665">
        <v>1</v>
      </c>
      <c r="S940" s="681">
        <v>1</v>
      </c>
      <c r="T940" s="748">
        <v>1</v>
      </c>
      <c r="U940" s="704">
        <v>1</v>
      </c>
    </row>
    <row r="941" spans="1:21" ht="14.4" customHeight="1" x14ac:dyDescent="0.3">
      <c r="A941" s="664">
        <v>50</v>
      </c>
      <c r="B941" s="665" t="s">
        <v>549</v>
      </c>
      <c r="C941" s="665" t="s">
        <v>3184</v>
      </c>
      <c r="D941" s="746" t="s">
        <v>4863</v>
      </c>
      <c r="E941" s="747" t="s">
        <v>3191</v>
      </c>
      <c r="F941" s="665" t="s">
        <v>3179</v>
      </c>
      <c r="G941" s="665" t="s">
        <v>3786</v>
      </c>
      <c r="H941" s="665" t="s">
        <v>550</v>
      </c>
      <c r="I941" s="665" t="s">
        <v>4190</v>
      </c>
      <c r="J941" s="665" t="s">
        <v>3788</v>
      </c>
      <c r="K941" s="665" t="s">
        <v>4191</v>
      </c>
      <c r="L941" s="666">
        <v>1852.66</v>
      </c>
      <c r="M941" s="666">
        <v>1852.66</v>
      </c>
      <c r="N941" s="665">
        <v>1</v>
      </c>
      <c r="O941" s="748">
        <v>1</v>
      </c>
      <c r="P941" s="666"/>
      <c r="Q941" s="681">
        <v>0</v>
      </c>
      <c r="R941" s="665"/>
      <c r="S941" s="681">
        <v>0</v>
      </c>
      <c r="T941" s="748"/>
      <c r="U941" s="704">
        <v>0</v>
      </c>
    </row>
    <row r="942" spans="1:21" ht="14.4" customHeight="1" x14ac:dyDescent="0.3">
      <c r="A942" s="664">
        <v>50</v>
      </c>
      <c r="B942" s="665" t="s">
        <v>549</v>
      </c>
      <c r="C942" s="665" t="s">
        <v>3184</v>
      </c>
      <c r="D942" s="746" t="s">
        <v>4863</v>
      </c>
      <c r="E942" s="747" t="s">
        <v>3191</v>
      </c>
      <c r="F942" s="665" t="s">
        <v>3179</v>
      </c>
      <c r="G942" s="665" t="s">
        <v>4192</v>
      </c>
      <c r="H942" s="665" t="s">
        <v>550</v>
      </c>
      <c r="I942" s="665" t="s">
        <v>1505</v>
      </c>
      <c r="J942" s="665" t="s">
        <v>1506</v>
      </c>
      <c r="K942" s="665" t="s">
        <v>4193</v>
      </c>
      <c r="L942" s="666">
        <v>0</v>
      </c>
      <c r="M942" s="666">
        <v>0</v>
      </c>
      <c r="N942" s="665">
        <v>1</v>
      </c>
      <c r="O942" s="748">
        <v>1</v>
      </c>
      <c r="P942" s="666">
        <v>0</v>
      </c>
      <c r="Q942" s="681"/>
      <c r="R942" s="665">
        <v>1</v>
      </c>
      <c r="S942" s="681">
        <v>1</v>
      </c>
      <c r="T942" s="748">
        <v>1</v>
      </c>
      <c r="U942" s="704">
        <v>1</v>
      </c>
    </row>
    <row r="943" spans="1:21" ht="14.4" customHeight="1" x14ac:dyDescent="0.3">
      <c r="A943" s="664">
        <v>50</v>
      </c>
      <c r="B943" s="665" t="s">
        <v>549</v>
      </c>
      <c r="C943" s="665" t="s">
        <v>3184</v>
      </c>
      <c r="D943" s="746" t="s">
        <v>4863</v>
      </c>
      <c r="E943" s="747" t="s">
        <v>3191</v>
      </c>
      <c r="F943" s="665" t="s">
        <v>3179</v>
      </c>
      <c r="G943" s="665" t="s">
        <v>3466</v>
      </c>
      <c r="H943" s="665" t="s">
        <v>550</v>
      </c>
      <c r="I943" s="665" t="s">
        <v>4194</v>
      </c>
      <c r="J943" s="665" t="s">
        <v>4195</v>
      </c>
      <c r="K943" s="665" t="s">
        <v>4196</v>
      </c>
      <c r="L943" s="666">
        <v>87.23</v>
      </c>
      <c r="M943" s="666">
        <v>261.69</v>
      </c>
      <c r="N943" s="665">
        <v>3</v>
      </c>
      <c r="O943" s="748">
        <v>1</v>
      </c>
      <c r="P943" s="666">
        <v>261.69</v>
      </c>
      <c r="Q943" s="681">
        <v>1</v>
      </c>
      <c r="R943" s="665">
        <v>3</v>
      </c>
      <c r="S943" s="681">
        <v>1</v>
      </c>
      <c r="T943" s="748">
        <v>1</v>
      </c>
      <c r="U943" s="704">
        <v>1</v>
      </c>
    </row>
    <row r="944" spans="1:21" ht="14.4" customHeight="1" x14ac:dyDescent="0.3">
      <c r="A944" s="664">
        <v>50</v>
      </c>
      <c r="B944" s="665" t="s">
        <v>549</v>
      </c>
      <c r="C944" s="665" t="s">
        <v>3184</v>
      </c>
      <c r="D944" s="746" t="s">
        <v>4863</v>
      </c>
      <c r="E944" s="747" t="s">
        <v>3191</v>
      </c>
      <c r="F944" s="665" t="s">
        <v>3179</v>
      </c>
      <c r="G944" s="665" t="s">
        <v>3224</v>
      </c>
      <c r="H944" s="665" t="s">
        <v>1650</v>
      </c>
      <c r="I944" s="665" t="s">
        <v>4197</v>
      </c>
      <c r="J944" s="665" t="s">
        <v>1795</v>
      </c>
      <c r="K944" s="665" t="s">
        <v>3318</v>
      </c>
      <c r="L944" s="666">
        <v>117.03</v>
      </c>
      <c r="M944" s="666">
        <v>234.06</v>
      </c>
      <c r="N944" s="665">
        <v>2</v>
      </c>
      <c r="O944" s="748">
        <v>1</v>
      </c>
      <c r="P944" s="666"/>
      <c r="Q944" s="681">
        <v>0</v>
      </c>
      <c r="R944" s="665"/>
      <c r="S944" s="681">
        <v>0</v>
      </c>
      <c r="T944" s="748"/>
      <c r="U944" s="704">
        <v>0</v>
      </c>
    </row>
    <row r="945" spans="1:21" ht="14.4" customHeight="1" x14ac:dyDescent="0.3">
      <c r="A945" s="664">
        <v>50</v>
      </c>
      <c r="B945" s="665" t="s">
        <v>549</v>
      </c>
      <c r="C945" s="665" t="s">
        <v>3184</v>
      </c>
      <c r="D945" s="746" t="s">
        <v>4863</v>
      </c>
      <c r="E945" s="747" t="s">
        <v>3191</v>
      </c>
      <c r="F945" s="665" t="s">
        <v>3179</v>
      </c>
      <c r="G945" s="665" t="s">
        <v>3227</v>
      </c>
      <c r="H945" s="665" t="s">
        <v>1650</v>
      </c>
      <c r="I945" s="665" t="s">
        <v>1914</v>
      </c>
      <c r="J945" s="665" t="s">
        <v>2935</v>
      </c>
      <c r="K945" s="665" t="s">
        <v>2936</v>
      </c>
      <c r="L945" s="666">
        <v>93.43</v>
      </c>
      <c r="M945" s="666">
        <v>280.29000000000002</v>
      </c>
      <c r="N945" s="665">
        <v>3</v>
      </c>
      <c r="O945" s="748">
        <v>0.5</v>
      </c>
      <c r="P945" s="666">
        <v>280.29000000000002</v>
      </c>
      <c r="Q945" s="681">
        <v>1</v>
      </c>
      <c r="R945" s="665">
        <v>3</v>
      </c>
      <c r="S945" s="681">
        <v>1</v>
      </c>
      <c r="T945" s="748">
        <v>0.5</v>
      </c>
      <c r="U945" s="704">
        <v>1</v>
      </c>
    </row>
    <row r="946" spans="1:21" ht="14.4" customHeight="1" x14ac:dyDescent="0.3">
      <c r="A946" s="664">
        <v>50</v>
      </c>
      <c r="B946" s="665" t="s">
        <v>549</v>
      </c>
      <c r="C946" s="665" t="s">
        <v>3184</v>
      </c>
      <c r="D946" s="746" t="s">
        <v>4863</v>
      </c>
      <c r="E946" s="747" t="s">
        <v>3191</v>
      </c>
      <c r="F946" s="665" t="s">
        <v>3179</v>
      </c>
      <c r="G946" s="665" t="s">
        <v>4198</v>
      </c>
      <c r="H946" s="665" t="s">
        <v>550</v>
      </c>
      <c r="I946" s="665" t="s">
        <v>4199</v>
      </c>
      <c r="J946" s="665" t="s">
        <v>4200</v>
      </c>
      <c r="K946" s="665" t="s">
        <v>4201</v>
      </c>
      <c r="L946" s="666">
        <v>65.36</v>
      </c>
      <c r="M946" s="666">
        <v>196.07999999999998</v>
      </c>
      <c r="N946" s="665">
        <v>3</v>
      </c>
      <c r="O946" s="748">
        <v>1.5</v>
      </c>
      <c r="P946" s="666">
        <v>196.07999999999998</v>
      </c>
      <c r="Q946" s="681">
        <v>1</v>
      </c>
      <c r="R946" s="665">
        <v>3</v>
      </c>
      <c r="S946" s="681">
        <v>1</v>
      </c>
      <c r="T946" s="748">
        <v>1.5</v>
      </c>
      <c r="U946" s="704">
        <v>1</v>
      </c>
    </row>
    <row r="947" spans="1:21" ht="14.4" customHeight="1" x14ac:dyDescent="0.3">
      <c r="A947" s="664">
        <v>50</v>
      </c>
      <c r="B947" s="665" t="s">
        <v>549</v>
      </c>
      <c r="C947" s="665" t="s">
        <v>3184</v>
      </c>
      <c r="D947" s="746" t="s">
        <v>4863</v>
      </c>
      <c r="E947" s="747" t="s">
        <v>3191</v>
      </c>
      <c r="F947" s="665" t="s">
        <v>3179</v>
      </c>
      <c r="G947" s="665" t="s">
        <v>3800</v>
      </c>
      <c r="H947" s="665" t="s">
        <v>550</v>
      </c>
      <c r="I947" s="665" t="s">
        <v>3982</v>
      </c>
      <c r="J947" s="665" t="s">
        <v>1351</v>
      </c>
      <c r="K947" s="665" t="s">
        <v>3983</v>
      </c>
      <c r="L947" s="666">
        <v>0</v>
      </c>
      <c r="M947" s="666">
        <v>0</v>
      </c>
      <c r="N947" s="665">
        <v>4</v>
      </c>
      <c r="O947" s="748">
        <v>2</v>
      </c>
      <c r="P947" s="666"/>
      <c r="Q947" s="681"/>
      <c r="R947" s="665"/>
      <c r="S947" s="681">
        <v>0</v>
      </c>
      <c r="T947" s="748"/>
      <c r="U947" s="704">
        <v>0</v>
      </c>
    </row>
    <row r="948" spans="1:21" ht="14.4" customHeight="1" x14ac:dyDescent="0.3">
      <c r="A948" s="664">
        <v>50</v>
      </c>
      <c r="B948" s="665" t="s">
        <v>549</v>
      </c>
      <c r="C948" s="665" t="s">
        <v>3184</v>
      </c>
      <c r="D948" s="746" t="s">
        <v>4863</v>
      </c>
      <c r="E948" s="747" t="s">
        <v>3191</v>
      </c>
      <c r="F948" s="665" t="s">
        <v>3179</v>
      </c>
      <c r="G948" s="665" t="s">
        <v>3228</v>
      </c>
      <c r="H948" s="665" t="s">
        <v>550</v>
      </c>
      <c r="I948" s="665" t="s">
        <v>3229</v>
      </c>
      <c r="J948" s="665" t="s">
        <v>3230</v>
      </c>
      <c r="K948" s="665" t="s">
        <v>3231</v>
      </c>
      <c r="L948" s="666">
        <v>0</v>
      </c>
      <c r="M948" s="666">
        <v>0</v>
      </c>
      <c r="N948" s="665">
        <v>6</v>
      </c>
      <c r="O948" s="748">
        <v>1.5</v>
      </c>
      <c r="P948" s="666">
        <v>0</v>
      </c>
      <c r="Q948" s="681"/>
      <c r="R948" s="665">
        <v>6</v>
      </c>
      <c r="S948" s="681">
        <v>1</v>
      </c>
      <c r="T948" s="748">
        <v>1.5</v>
      </c>
      <c r="U948" s="704">
        <v>1</v>
      </c>
    </row>
    <row r="949" spans="1:21" ht="14.4" customHeight="1" x14ac:dyDescent="0.3">
      <c r="A949" s="664">
        <v>50</v>
      </c>
      <c r="B949" s="665" t="s">
        <v>549</v>
      </c>
      <c r="C949" s="665" t="s">
        <v>3184</v>
      </c>
      <c r="D949" s="746" t="s">
        <v>4863</v>
      </c>
      <c r="E949" s="747" t="s">
        <v>3191</v>
      </c>
      <c r="F949" s="665" t="s">
        <v>3179</v>
      </c>
      <c r="G949" s="665" t="s">
        <v>3228</v>
      </c>
      <c r="H949" s="665" t="s">
        <v>550</v>
      </c>
      <c r="I949" s="665" t="s">
        <v>1022</v>
      </c>
      <c r="J949" s="665" t="s">
        <v>1023</v>
      </c>
      <c r="K949" s="665" t="s">
        <v>3349</v>
      </c>
      <c r="L949" s="666">
        <v>52.75</v>
      </c>
      <c r="M949" s="666">
        <v>52.75</v>
      </c>
      <c r="N949" s="665">
        <v>1</v>
      </c>
      <c r="O949" s="748">
        <v>0.5</v>
      </c>
      <c r="P949" s="666">
        <v>52.75</v>
      </c>
      <c r="Q949" s="681">
        <v>1</v>
      </c>
      <c r="R949" s="665">
        <v>1</v>
      </c>
      <c r="S949" s="681">
        <v>1</v>
      </c>
      <c r="T949" s="748">
        <v>0.5</v>
      </c>
      <c r="U949" s="704">
        <v>1</v>
      </c>
    </row>
    <row r="950" spans="1:21" ht="14.4" customHeight="1" x14ac:dyDescent="0.3">
      <c r="A950" s="664">
        <v>50</v>
      </c>
      <c r="B950" s="665" t="s">
        <v>549</v>
      </c>
      <c r="C950" s="665" t="s">
        <v>3184</v>
      </c>
      <c r="D950" s="746" t="s">
        <v>4863</v>
      </c>
      <c r="E950" s="747" t="s">
        <v>3191</v>
      </c>
      <c r="F950" s="665" t="s">
        <v>3179</v>
      </c>
      <c r="G950" s="665" t="s">
        <v>3228</v>
      </c>
      <c r="H950" s="665" t="s">
        <v>550</v>
      </c>
      <c r="I950" s="665" t="s">
        <v>3350</v>
      </c>
      <c r="J950" s="665" t="s">
        <v>860</v>
      </c>
      <c r="K950" s="665" t="s">
        <v>3351</v>
      </c>
      <c r="L950" s="666">
        <v>0</v>
      </c>
      <c r="M950" s="666">
        <v>0</v>
      </c>
      <c r="N950" s="665">
        <v>2</v>
      </c>
      <c r="O950" s="748">
        <v>0.5</v>
      </c>
      <c r="P950" s="666"/>
      <c r="Q950" s="681"/>
      <c r="R950" s="665"/>
      <c r="S950" s="681">
        <v>0</v>
      </c>
      <c r="T950" s="748"/>
      <c r="U950" s="704">
        <v>0</v>
      </c>
    </row>
    <row r="951" spans="1:21" ht="14.4" customHeight="1" x14ac:dyDescent="0.3">
      <c r="A951" s="664">
        <v>50</v>
      </c>
      <c r="B951" s="665" t="s">
        <v>549</v>
      </c>
      <c r="C951" s="665" t="s">
        <v>3184</v>
      </c>
      <c r="D951" s="746" t="s">
        <v>4863</v>
      </c>
      <c r="E951" s="747" t="s">
        <v>3191</v>
      </c>
      <c r="F951" s="665" t="s">
        <v>3179</v>
      </c>
      <c r="G951" s="665" t="s">
        <v>3228</v>
      </c>
      <c r="H951" s="665" t="s">
        <v>550</v>
      </c>
      <c r="I951" s="665" t="s">
        <v>4006</v>
      </c>
      <c r="J951" s="665" t="s">
        <v>3230</v>
      </c>
      <c r="K951" s="665" t="s">
        <v>4007</v>
      </c>
      <c r="L951" s="666">
        <v>58.62</v>
      </c>
      <c r="M951" s="666">
        <v>293.09999999999997</v>
      </c>
      <c r="N951" s="665">
        <v>5</v>
      </c>
      <c r="O951" s="748">
        <v>2.5</v>
      </c>
      <c r="P951" s="666">
        <v>234.48</v>
      </c>
      <c r="Q951" s="681">
        <v>0.8</v>
      </c>
      <c r="R951" s="665">
        <v>4</v>
      </c>
      <c r="S951" s="681">
        <v>0.8</v>
      </c>
      <c r="T951" s="748">
        <v>2</v>
      </c>
      <c r="U951" s="704">
        <v>0.8</v>
      </c>
    </row>
    <row r="952" spans="1:21" ht="14.4" customHeight="1" x14ac:dyDescent="0.3">
      <c r="A952" s="664">
        <v>50</v>
      </c>
      <c r="B952" s="665" t="s">
        <v>549</v>
      </c>
      <c r="C952" s="665" t="s">
        <v>3184</v>
      </c>
      <c r="D952" s="746" t="s">
        <v>4863</v>
      </c>
      <c r="E952" s="747" t="s">
        <v>3191</v>
      </c>
      <c r="F952" s="665" t="s">
        <v>3179</v>
      </c>
      <c r="G952" s="665" t="s">
        <v>3488</v>
      </c>
      <c r="H952" s="665" t="s">
        <v>1650</v>
      </c>
      <c r="I952" s="665" t="s">
        <v>4202</v>
      </c>
      <c r="J952" s="665" t="s">
        <v>4203</v>
      </c>
      <c r="K952" s="665" t="s">
        <v>4204</v>
      </c>
      <c r="L952" s="666">
        <v>207.45</v>
      </c>
      <c r="M952" s="666">
        <v>622.34999999999991</v>
      </c>
      <c r="N952" s="665">
        <v>3</v>
      </c>
      <c r="O952" s="748">
        <v>3</v>
      </c>
      <c r="P952" s="666">
        <v>414.9</v>
      </c>
      <c r="Q952" s="681">
        <v>0.66666666666666674</v>
      </c>
      <c r="R952" s="665">
        <v>2</v>
      </c>
      <c r="S952" s="681">
        <v>0.66666666666666663</v>
      </c>
      <c r="T952" s="748">
        <v>2</v>
      </c>
      <c r="U952" s="704">
        <v>0.66666666666666663</v>
      </c>
    </row>
    <row r="953" spans="1:21" ht="14.4" customHeight="1" x14ac:dyDescent="0.3">
      <c r="A953" s="664">
        <v>50</v>
      </c>
      <c r="B953" s="665" t="s">
        <v>549</v>
      </c>
      <c r="C953" s="665" t="s">
        <v>3184</v>
      </c>
      <c r="D953" s="746" t="s">
        <v>4863</v>
      </c>
      <c r="E953" s="747" t="s">
        <v>3191</v>
      </c>
      <c r="F953" s="665" t="s">
        <v>3179</v>
      </c>
      <c r="G953" s="665" t="s">
        <v>3492</v>
      </c>
      <c r="H953" s="665" t="s">
        <v>1650</v>
      </c>
      <c r="I953" s="665" t="s">
        <v>2594</v>
      </c>
      <c r="J953" s="665" t="s">
        <v>2595</v>
      </c>
      <c r="K953" s="665" t="s">
        <v>3142</v>
      </c>
      <c r="L953" s="666">
        <v>59.27</v>
      </c>
      <c r="M953" s="666">
        <v>59.27</v>
      </c>
      <c r="N953" s="665">
        <v>1</v>
      </c>
      <c r="O953" s="748">
        <v>1</v>
      </c>
      <c r="P953" s="666"/>
      <c r="Q953" s="681">
        <v>0</v>
      </c>
      <c r="R953" s="665"/>
      <c r="S953" s="681">
        <v>0</v>
      </c>
      <c r="T953" s="748"/>
      <c r="U953" s="704">
        <v>0</v>
      </c>
    </row>
    <row r="954" spans="1:21" ht="14.4" customHeight="1" x14ac:dyDescent="0.3">
      <c r="A954" s="664">
        <v>50</v>
      </c>
      <c r="B954" s="665" t="s">
        <v>549</v>
      </c>
      <c r="C954" s="665" t="s">
        <v>3184</v>
      </c>
      <c r="D954" s="746" t="s">
        <v>4863</v>
      </c>
      <c r="E954" s="747" t="s">
        <v>3191</v>
      </c>
      <c r="F954" s="665" t="s">
        <v>3179</v>
      </c>
      <c r="G954" s="665" t="s">
        <v>3492</v>
      </c>
      <c r="H954" s="665" t="s">
        <v>1650</v>
      </c>
      <c r="I954" s="665" t="s">
        <v>1955</v>
      </c>
      <c r="J954" s="665" t="s">
        <v>1956</v>
      </c>
      <c r="K954" s="665" t="s">
        <v>3013</v>
      </c>
      <c r="L954" s="666">
        <v>79.03</v>
      </c>
      <c r="M954" s="666">
        <v>237.09</v>
      </c>
      <c r="N954" s="665">
        <v>3</v>
      </c>
      <c r="O954" s="748">
        <v>1.5</v>
      </c>
      <c r="P954" s="666"/>
      <c r="Q954" s="681">
        <v>0</v>
      </c>
      <c r="R954" s="665"/>
      <c r="S954" s="681">
        <v>0</v>
      </c>
      <c r="T954" s="748"/>
      <c r="U954" s="704">
        <v>0</v>
      </c>
    </row>
    <row r="955" spans="1:21" ht="14.4" customHeight="1" x14ac:dyDescent="0.3">
      <c r="A955" s="664">
        <v>50</v>
      </c>
      <c r="B955" s="665" t="s">
        <v>549</v>
      </c>
      <c r="C955" s="665" t="s">
        <v>3184</v>
      </c>
      <c r="D955" s="746" t="s">
        <v>4863</v>
      </c>
      <c r="E955" s="747" t="s">
        <v>3191</v>
      </c>
      <c r="F955" s="665" t="s">
        <v>3179</v>
      </c>
      <c r="G955" s="665" t="s">
        <v>3505</v>
      </c>
      <c r="H955" s="665" t="s">
        <v>1650</v>
      </c>
      <c r="I955" s="665" t="s">
        <v>4205</v>
      </c>
      <c r="J955" s="665" t="s">
        <v>4206</v>
      </c>
      <c r="K955" s="665" t="s">
        <v>4207</v>
      </c>
      <c r="L955" s="666">
        <v>280.38</v>
      </c>
      <c r="M955" s="666">
        <v>280.38</v>
      </c>
      <c r="N955" s="665">
        <v>1</v>
      </c>
      <c r="O955" s="748">
        <v>0.5</v>
      </c>
      <c r="P955" s="666"/>
      <c r="Q955" s="681">
        <v>0</v>
      </c>
      <c r="R955" s="665"/>
      <c r="S955" s="681">
        <v>0</v>
      </c>
      <c r="T955" s="748"/>
      <c r="U955" s="704">
        <v>0</v>
      </c>
    </row>
    <row r="956" spans="1:21" ht="14.4" customHeight="1" x14ac:dyDescent="0.3">
      <c r="A956" s="664">
        <v>50</v>
      </c>
      <c r="B956" s="665" t="s">
        <v>549</v>
      </c>
      <c r="C956" s="665" t="s">
        <v>3184</v>
      </c>
      <c r="D956" s="746" t="s">
        <v>4863</v>
      </c>
      <c r="E956" s="747" t="s">
        <v>3191</v>
      </c>
      <c r="F956" s="665" t="s">
        <v>3179</v>
      </c>
      <c r="G956" s="665" t="s">
        <v>3505</v>
      </c>
      <c r="H956" s="665" t="s">
        <v>1650</v>
      </c>
      <c r="I956" s="665" t="s">
        <v>4208</v>
      </c>
      <c r="J956" s="665" t="s">
        <v>1911</v>
      </c>
      <c r="K956" s="665" t="s">
        <v>4209</v>
      </c>
      <c r="L956" s="666">
        <v>0</v>
      </c>
      <c r="M956" s="666">
        <v>0</v>
      </c>
      <c r="N956" s="665">
        <v>1</v>
      </c>
      <c r="O956" s="748">
        <v>0.5</v>
      </c>
      <c r="P956" s="666"/>
      <c r="Q956" s="681"/>
      <c r="R956" s="665"/>
      <c r="S956" s="681">
        <v>0</v>
      </c>
      <c r="T956" s="748"/>
      <c r="U956" s="704">
        <v>0</v>
      </c>
    </row>
    <row r="957" spans="1:21" ht="14.4" customHeight="1" x14ac:dyDescent="0.3">
      <c r="A957" s="664">
        <v>50</v>
      </c>
      <c r="B957" s="665" t="s">
        <v>549</v>
      </c>
      <c r="C957" s="665" t="s">
        <v>3184</v>
      </c>
      <c r="D957" s="746" t="s">
        <v>4863</v>
      </c>
      <c r="E957" s="747" t="s">
        <v>3191</v>
      </c>
      <c r="F957" s="665" t="s">
        <v>3179</v>
      </c>
      <c r="G957" s="665" t="s">
        <v>3505</v>
      </c>
      <c r="H957" s="665" t="s">
        <v>1650</v>
      </c>
      <c r="I957" s="665" t="s">
        <v>4210</v>
      </c>
      <c r="J957" s="665" t="s">
        <v>4206</v>
      </c>
      <c r="K957" s="665" t="s">
        <v>4211</v>
      </c>
      <c r="L957" s="666">
        <v>280.38</v>
      </c>
      <c r="M957" s="666">
        <v>280.38</v>
      </c>
      <c r="N957" s="665">
        <v>1</v>
      </c>
      <c r="O957" s="748">
        <v>0.5</v>
      </c>
      <c r="P957" s="666"/>
      <c r="Q957" s="681">
        <v>0</v>
      </c>
      <c r="R957" s="665"/>
      <c r="S957" s="681">
        <v>0</v>
      </c>
      <c r="T957" s="748"/>
      <c r="U957" s="704">
        <v>0</v>
      </c>
    </row>
    <row r="958" spans="1:21" ht="14.4" customHeight="1" x14ac:dyDescent="0.3">
      <c r="A958" s="664">
        <v>50</v>
      </c>
      <c r="B958" s="665" t="s">
        <v>549</v>
      </c>
      <c r="C958" s="665" t="s">
        <v>3184</v>
      </c>
      <c r="D958" s="746" t="s">
        <v>4863</v>
      </c>
      <c r="E958" s="747" t="s">
        <v>3191</v>
      </c>
      <c r="F958" s="665" t="s">
        <v>3179</v>
      </c>
      <c r="G958" s="665" t="s">
        <v>4212</v>
      </c>
      <c r="H958" s="665" t="s">
        <v>1650</v>
      </c>
      <c r="I958" s="665" t="s">
        <v>4213</v>
      </c>
      <c r="J958" s="665" t="s">
        <v>4214</v>
      </c>
      <c r="K958" s="665" t="s">
        <v>4215</v>
      </c>
      <c r="L958" s="666">
        <v>77.790000000000006</v>
      </c>
      <c r="M958" s="666">
        <v>77.790000000000006</v>
      </c>
      <c r="N958" s="665">
        <v>1</v>
      </c>
      <c r="O958" s="748">
        <v>0.5</v>
      </c>
      <c r="P958" s="666">
        <v>77.790000000000006</v>
      </c>
      <c r="Q958" s="681">
        <v>1</v>
      </c>
      <c r="R958" s="665">
        <v>1</v>
      </c>
      <c r="S958" s="681">
        <v>1</v>
      </c>
      <c r="T958" s="748">
        <v>0.5</v>
      </c>
      <c r="U958" s="704">
        <v>1</v>
      </c>
    </row>
    <row r="959" spans="1:21" ht="14.4" customHeight="1" x14ac:dyDescent="0.3">
      <c r="A959" s="664">
        <v>50</v>
      </c>
      <c r="B959" s="665" t="s">
        <v>549</v>
      </c>
      <c r="C959" s="665" t="s">
        <v>3184</v>
      </c>
      <c r="D959" s="746" t="s">
        <v>4863</v>
      </c>
      <c r="E959" s="747" t="s">
        <v>3191</v>
      </c>
      <c r="F959" s="665" t="s">
        <v>3179</v>
      </c>
      <c r="G959" s="665" t="s">
        <v>3234</v>
      </c>
      <c r="H959" s="665" t="s">
        <v>550</v>
      </c>
      <c r="I959" s="665" t="s">
        <v>796</v>
      </c>
      <c r="J959" s="665" t="s">
        <v>3236</v>
      </c>
      <c r="K959" s="665" t="s">
        <v>3238</v>
      </c>
      <c r="L959" s="666">
        <v>38.04</v>
      </c>
      <c r="M959" s="666">
        <v>190.2</v>
      </c>
      <c r="N959" s="665">
        <v>5</v>
      </c>
      <c r="O959" s="748">
        <v>3</v>
      </c>
      <c r="P959" s="666">
        <v>114.12</v>
      </c>
      <c r="Q959" s="681">
        <v>0.60000000000000009</v>
      </c>
      <c r="R959" s="665">
        <v>3</v>
      </c>
      <c r="S959" s="681">
        <v>0.6</v>
      </c>
      <c r="T959" s="748">
        <v>2</v>
      </c>
      <c r="U959" s="704">
        <v>0.66666666666666663</v>
      </c>
    </row>
    <row r="960" spans="1:21" ht="14.4" customHeight="1" x14ac:dyDescent="0.3">
      <c r="A960" s="664">
        <v>50</v>
      </c>
      <c r="B960" s="665" t="s">
        <v>549</v>
      </c>
      <c r="C960" s="665" t="s">
        <v>3184</v>
      </c>
      <c r="D960" s="746" t="s">
        <v>4863</v>
      </c>
      <c r="E960" s="747" t="s">
        <v>3191</v>
      </c>
      <c r="F960" s="665" t="s">
        <v>3179</v>
      </c>
      <c r="G960" s="665" t="s">
        <v>3234</v>
      </c>
      <c r="H960" s="665" t="s">
        <v>550</v>
      </c>
      <c r="I960" s="665" t="s">
        <v>3354</v>
      </c>
      <c r="J960" s="665" t="s">
        <v>3236</v>
      </c>
      <c r="K960" s="665" t="s">
        <v>3355</v>
      </c>
      <c r="L960" s="666">
        <v>0</v>
      </c>
      <c r="M960" s="666">
        <v>0</v>
      </c>
      <c r="N960" s="665">
        <v>2</v>
      </c>
      <c r="O960" s="748">
        <v>0.5</v>
      </c>
      <c r="P960" s="666"/>
      <c r="Q960" s="681"/>
      <c r="R960" s="665"/>
      <c r="S960" s="681">
        <v>0</v>
      </c>
      <c r="T960" s="748"/>
      <c r="U960" s="704">
        <v>0</v>
      </c>
    </row>
    <row r="961" spans="1:21" ht="14.4" customHeight="1" x14ac:dyDescent="0.3">
      <c r="A961" s="664">
        <v>50</v>
      </c>
      <c r="B961" s="665" t="s">
        <v>549</v>
      </c>
      <c r="C961" s="665" t="s">
        <v>3184</v>
      </c>
      <c r="D961" s="746" t="s">
        <v>4863</v>
      </c>
      <c r="E961" s="747" t="s">
        <v>3191</v>
      </c>
      <c r="F961" s="665" t="s">
        <v>3179</v>
      </c>
      <c r="G961" s="665" t="s">
        <v>3234</v>
      </c>
      <c r="H961" s="665" t="s">
        <v>550</v>
      </c>
      <c r="I961" s="665" t="s">
        <v>4071</v>
      </c>
      <c r="J961" s="665" t="s">
        <v>3236</v>
      </c>
      <c r="K961" s="665" t="s">
        <v>4072</v>
      </c>
      <c r="L961" s="666">
        <v>117.03</v>
      </c>
      <c r="M961" s="666">
        <v>936.24</v>
      </c>
      <c r="N961" s="665">
        <v>8</v>
      </c>
      <c r="O961" s="748">
        <v>1.5</v>
      </c>
      <c r="P961" s="666"/>
      <c r="Q961" s="681">
        <v>0</v>
      </c>
      <c r="R961" s="665"/>
      <c r="S961" s="681">
        <v>0</v>
      </c>
      <c r="T961" s="748"/>
      <c r="U961" s="704">
        <v>0</v>
      </c>
    </row>
    <row r="962" spans="1:21" ht="14.4" customHeight="1" x14ac:dyDescent="0.3">
      <c r="A962" s="664">
        <v>50</v>
      </c>
      <c r="B962" s="665" t="s">
        <v>549</v>
      </c>
      <c r="C962" s="665" t="s">
        <v>3184</v>
      </c>
      <c r="D962" s="746" t="s">
        <v>4863</v>
      </c>
      <c r="E962" s="747" t="s">
        <v>3191</v>
      </c>
      <c r="F962" s="665" t="s">
        <v>3179</v>
      </c>
      <c r="G962" s="665" t="s">
        <v>3234</v>
      </c>
      <c r="H962" s="665" t="s">
        <v>550</v>
      </c>
      <c r="I962" s="665" t="s">
        <v>4216</v>
      </c>
      <c r="J962" s="665" t="s">
        <v>3236</v>
      </c>
      <c r="K962" s="665" t="s">
        <v>4217</v>
      </c>
      <c r="L962" s="666">
        <v>58.52</v>
      </c>
      <c r="M962" s="666">
        <v>117.04</v>
      </c>
      <c r="N962" s="665">
        <v>2</v>
      </c>
      <c r="O962" s="748">
        <v>1.5</v>
      </c>
      <c r="P962" s="666">
        <v>58.52</v>
      </c>
      <c r="Q962" s="681">
        <v>0.5</v>
      </c>
      <c r="R962" s="665">
        <v>1</v>
      </c>
      <c r="S962" s="681">
        <v>0.5</v>
      </c>
      <c r="T962" s="748">
        <v>1</v>
      </c>
      <c r="U962" s="704">
        <v>0.66666666666666663</v>
      </c>
    </row>
    <row r="963" spans="1:21" ht="14.4" customHeight="1" x14ac:dyDescent="0.3">
      <c r="A963" s="664">
        <v>50</v>
      </c>
      <c r="B963" s="665" t="s">
        <v>549</v>
      </c>
      <c r="C963" s="665" t="s">
        <v>3184</v>
      </c>
      <c r="D963" s="746" t="s">
        <v>4863</v>
      </c>
      <c r="E963" s="747" t="s">
        <v>3191</v>
      </c>
      <c r="F963" s="665" t="s">
        <v>3179</v>
      </c>
      <c r="G963" s="665" t="s">
        <v>4218</v>
      </c>
      <c r="H963" s="665" t="s">
        <v>550</v>
      </c>
      <c r="I963" s="665" t="s">
        <v>2661</v>
      </c>
      <c r="J963" s="665" t="s">
        <v>2662</v>
      </c>
      <c r="K963" s="665" t="s">
        <v>4219</v>
      </c>
      <c r="L963" s="666">
        <v>34.19</v>
      </c>
      <c r="M963" s="666">
        <v>68.38</v>
      </c>
      <c r="N963" s="665">
        <v>2</v>
      </c>
      <c r="O963" s="748"/>
      <c r="P963" s="666">
        <v>68.38</v>
      </c>
      <c r="Q963" s="681">
        <v>1</v>
      </c>
      <c r="R963" s="665">
        <v>2</v>
      </c>
      <c r="S963" s="681">
        <v>1</v>
      </c>
      <c r="T963" s="748"/>
      <c r="U963" s="704"/>
    </row>
    <row r="964" spans="1:21" ht="14.4" customHeight="1" x14ac:dyDescent="0.3">
      <c r="A964" s="664">
        <v>50</v>
      </c>
      <c r="B964" s="665" t="s">
        <v>549</v>
      </c>
      <c r="C964" s="665" t="s">
        <v>3184</v>
      </c>
      <c r="D964" s="746" t="s">
        <v>4863</v>
      </c>
      <c r="E964" s="747" t="s">
        <v>3191</v>
      </c>
      <c r="F964" s="665" t="s">
        <v>3179</v>
      </c>
      <c r="G964" s="665" t="s">
        <v>3848</v>
      </c>
      <c r="H964" s="665" t="s">
        <v>550</v>
      </c>
      <c r="I964" s="665" t="s">
        <v>4220</v>
      </c>
      <c r="J964" s="665" t="s">
        <v>3850</v>
      </c>
      <c r="K964" s="665" t="s">
        <v>4221</v>
      </c>
      <c r="L964" s="666">
        <v>459.3</v>
      </c>
      <c r="M964" s="666">
        <v>459.3</v>
      </c>
      <c r="N964" s="665">
        <v>1</v>
      </c>
      <c r="O964" s="748">
        <v>0.5</v>
      </c>
      <c r="P964" s="666"/>
      <c r="Q964" s="681">
        <v>0</v>
      </c>
      <c r="R964" s="665"/>
      <c r="S964" s="681">
        <v>0</v>
      </c>
      <c r="T964" s="748"/>
      <c r="U964" s="704">
        <v>0</v>
      </c>
    </row>
    <row r="965" spans="1:21" ht="14.4" customHeight="1" x14ac:dyDescent="0.3">
      <c r="A965" s="664">
        <v>50</v>
      </c>
      <c r="B965" s="665" t="s">
        <v>549</v>
      </c>
      <c r="C965" s="665" t="s">
        <v>3184</v>
      </c>
      <c r="D965" s="746" t="s">
        <v>4863</v>
      </c>
      <c r="E965" s="747" t="s">
        <v>3191</v>
      </c>
      <c r="F965" s="665" t="s">
        <v>3179</v>
      </c>
      <c r="G965" s="665" t="s">
        <v>3296</v>
      </c>
      <c r="H965" s="665" t="s">
        <v>1650</v>
      </c>
      <c r="I965" s="665" t="s">
        <v>1724</v>
      </c>
      <c r="J965" s="665" t="s">
        <v>1725</v>
      </c>
      <c r="K965" s="665" t="s">
        <v>3300</v>
      </c>
      <c r="L965" s="666">
        <v>1847.49</v>
      </c>
      <c r="M965" s="666">
        <v>7389.96</v>
      </c>
      <c r="N965" s="665">
        <v>4</v>
      </c>
      <c r="O965" s="748">
        <v>2</v>
      </c>
      <c r="P965" s="666">
        <v>7389.96</v>
      </c>
      <c r="Q965" s="681">
        <v>1</v>
      </c>
      <c r="R965" s="665">
        <v>4</v>
      </c>
      <c r="S965" s="681">
        <v>1</v>
      </c>
      <c r="T965" s="748">
        <v>2</v>
      </c>
      <c r="U965" s="704">
        <v>1</v>
      </c>
    </row>
    <row r="966" spans="1:21" ht="14.4" customHeight="1" x14ac:dyDescent="0.3">
      <c r="A966" s="664">
        <v>50</v>
      </c>
      <c r="B966" s="665" t="s">
        <v>549</v>
      </c>
      <c r="C966" s="665" t="s">
        <v>3184</v>
      </c>
      <c r="D966" s="746" t="s">
        <v>4863</v>
      </c>
      <c r="E966" s="747" t="s">
        <v>3191</v>
      </c>
      <c r="F966" s="665" t="s">
        <v>3179</v>
      </c>
      <c r="G966" s="665" t="s">
        <v>3296</v>
      </c>
      <c r="H966" s="665" t="s">
        <v>1650</v>
      </c>
      <c r="I966" s="665" t="s">
        <v>1946</v>
      </c>
      <c r="J966" s="665" t="s">
        <v>1725</v>
      </c>
      <c r="K966" s="665" t="s">
        <v>2927</v>
      </c>
      <c r="L966" s="666">
        <v>2309.36</v>
      </c>
      <c r="M966" s="666">
        <v>4618.72</v>
      </c>
      <c r="N966" s="665">
        <v>2</v>
      </c>
      <c r="O966" s="748">
        <v>1</v>
      </c>
      <c r="P966" s="666">
        <v>4618.72</v>
      </c>
      <c r="Q966" s="681">
        <v>1</v>
      </c>
      <c r="R966" s="665">
        <v>2</v>
      </c>
      <c r="S966" s="681">
        <v>1</v>
      </c>
      <c r="T966" s="748">
        <v>1</v>
      </c>
      <c r="U966" s="704">
        <v>1</v>
      </c>
    </row>
    <row r="967" spans="1:21" ht="14.4" customHeight="1" x14ac:dyDescent="0.3">
      <c r="A967" s="664">
        <v>50</v>
      </c>
      <c r="B967" s="665" t="s">
        <v>549</v>
      </c>
      <c r="C967" s="665" t="s">
        <v>3184</v>
      </c>
      <c r="D967" s="746" t="s">
        <v>4863</v>
      </c>
      <c r="E967" s="747" t="s">
        <v>3191</v>
      </c>
      <c r="F967" s="665" t="s">
        <v>3179</v>
      </c>
      <c r="G967" s="665" t="s">
        <v>3296</v>
      </c>
      <c r="H967" s="665" t="s">
        <v>1650</v>
      </c>
      <c r="I967" s="665" t="s">
        <v>1945</v>
      </c>
      <c r="J967" s="665" t="s">
        <v>1691</v>
      </c>
      <c r="K967" s="665" t="s">
        <v>2929</v>
      </c>
      <c r="L967" s="666">
        <v>815.1</v>
      </c>
      <c r="M967" s="666">
        <v>1630.2</v>
      </c>
      <c r="N967" s="665">
        <v>2</v>
      </c>
      <c r="O967" s="748">
        <v>1</v>
      </c>
      <c r="P967" s="666"/>
      <c r="Q967" s="681">
        <v>0</v>
      </c>
      <c r="R967" s="665"/>
      <c r="S967" s="681">
        <v>0</v>
      </c>
      <c r="T967" s="748"/>
      <c r="U967" s="704">
        <v>0</v>
      </c>
    </row>
    <row r="968" spans="1:21" ht="14.4" customHeight="1" x14ac:dyDescent="0.3">
      <c r="A968" s="664">
        <v>50</v>
      </c>
      <c r="B968" s="665" t="s">
        <v>549</v>
      </c>
      <c r="C968" s="665" t="s">
        <v>3184</v>
      </c>
      <c r="D968" s="746" t="s">
        <v>4863</v>
      </c>
      <c r="E968" s="747" t="s">
        <v>3191</v>
      </c>
      <c r="F968" s="665" t="s">
        <v>3179</v>
      </c>
      <c r="G968" s="665" t="s">
        <v>3356</v>
      </c>
      <c r="H968" s="665" t="s">
        <v>550</v>
      </c>
      <c r="I968" s="665" t="s">
        <v>1070</v>
      </c>
      <c r="J968" s="665" t="s">
        <v>1071</v>
      </c>
      <c r="K968" s="665" t="s">
        <v>3342</v>
      </c>
      <c r="L968" s="666">
        <v>32.76</v>
      </c>
      <c r="M968" s="666">
        <v>32.76</v>
      </c>
      <c r="N968" s="665">
        <v>1</v>
      </c>
      <c r="O968" s="748">
        <v>0.5</v>
      </c>
      <c r="P968" s="666">
        <v>32.76</v>
      </c>
      <c r="Q968" s="681">
        <v>1</v>
      </c>
      <c r="R968" s="665">
        <v>1</v>
      </c>
      <c r="S968" s="681">
        <v>1</v>
      </c>
      <c r="T968" s="748">
        <v>0.5</v>
      </c>
      <c r="U968" s="704">
        <v>1</v>
      </c>
    </row>
    <row r="969" spans="1:21" ht="14.4" customHeight="1" x14ac:dyDescent="0.3">
      <c r="A969" s="664">
        <v>50</v>
      </c>
      <c r="B969" s="665" t="s">
        <v>549</v>
      </c>
      <c r="C969" s="665" t="s">
        <v>3184</v>
      </c>
      <c r="D969" s="746" t="s">
        <v>4863</v>
      </c>
      <c r="E969" s="747" t="s">
        <v>3191</v>
      </c>
      <c r="F969" s="665" t="s">
        <v>3179</v>
      </c>
      <c r="G969" s="665" t="s">
        <v>4222</v>
      </c>
      <c r="H969" s="665" t="s">
        <v>550</v>
      </c>
      <c r="I969" s="665" t="s">
        <v>1569</v>
      </c>
      <c r="J969" s="665" t="s">
        <v>1570</v>
      </c>
      <c r="K969" s="665" t="s">
        <v>4223</v>
      </c>
      <c r="L969" s="666">
        <v>0</v>
      </c>
      <c r="M969" s="666">
        <v>0</v>
      </c>
      <c r="N969" s="665">
        <v>2</v>
      </c>
      <c r="O969" s="748">
        <v>1</v>
      </c>
      <c r="P969" s="666"/>
      <c r="Q969" s="681"/>
      <c r="R969" s="665"/>
      <c r="S969" s="681">
        <v>0</v>
      </c>
      <c r="T969" s="748"/>
      <c r="U969" s="704">
        <v>0</v>
      </c>
    </row>
    <row r="970" spans="1:21" ht="14.4" customHeight="1" x14ac:dyDescent="0.3">
      <c r="A970" s="664">
        <v>50</v>
      </c>
      <c r="B970" s="665" t="s">
        <v>549</v>
      </c>
      <c r="C970" s="665" t="s">
        <v>3184</v>
      </c>
      <c r="D970" s="746" t="s">
        <v>4863</v>
      </c>
      <c r="E970" s="747" t="s">
        <v>3191</v>
      </c>
      <c r="F970" s="665" t="s">
        <v>3179</v>
      </c>
      <c r="G970" s="665" t="s">
        <v>4224</v>
      </c>
      <c r="H970" s="665" t="s">
        <v>550</v>
      </c>
      <c r="I970" s="665" t="s">
        <v>1451</v>
      </c>
      <c r="J970" s="665" t="s">
        <v>1452</v>
      </c>
      <c r="K970" s="665" t="s">
        <v>4225</v>
      </c>
      <c r="L970" s="666">
        <v>36.54</v>
      </c>
      <c r="M970" s="666">
        <v>73.08</v>
      </c>
      <c r="N970" s="665">
        <v>2</v>
      </c>
      <c r="O970" s="748">
        <v>0.5</v>
      </c>
      <c r="P970" s="666">
        <v>73.08</v>
      </c>
      <c r="Q970" s="681">
        <v>1</v>
      </c>
      <c r="R970" s="665">
        <v>2</v>
      </c>
      <c r="S970" s="681">
        <v>1</v>
      </c>
      <c r="T970" s="748">
        <v>0.5</v>
      </c>
      <c r="U970" s="704">
        <v>1</v>
      </c>
    </row>
    <row r="971" spans="1:21" ht="14.4" customHeight="1" x14ac:dyDescent="0.3">
      <c r="A971" s="664">
        <v>50</v>
      </c>
      <c r="B971" s="665" t="s">
        <v>549</v>
      </c>
      <c r="C971" s="665" t="s">
        <v>3184</v>
      </c>
      <c r="D971" s="746" t="s">
        <v>4863</v>
      </c>
      <c r="E971" s="747" t="s">
        <v>3191</v>
      </c>
      <c r="F971" s="665" t="s">
        <v>3179</v>
      </c>
      <c r="G971" s="665" t="s">
        <v>3301</v>
      </c>
      <c r="H971" s="665" t="s">
        <v>1650</v>
      </c>
      <c r="I971" s="665" t="s">
        <v>1845</v>
      </c>
      <c r="J971" s="665" t="s">
        <v>2960</v>
      </c>
      <c r="K971" s="665" t="s">
        <v>2961</v>
      </c>
      <c r="L971" s="666">
        <v>31.09</v>
      </c>
      <c r="M971" s="666">
        <v>528.53</v>
      </c>
      <c r="N971" s="665">
        <v>17</v>
      </c>
      <c r="O971" s="748">
        <v>3.5</v>
      </c>
      <c r="P971" s="666">
        <v>466.34999999999997</v>
      </c>
      <c r="Q971" s="681">
        <v>0.88235294117647056</v>
      </c>
      <c r="R971" s="665">
        <v>15</v>
      </c>
      <c r="S971" s="681">
        <v>0.88235294117647056</v>
      </c>
      <c r="T971" s="748">
        <v>2.5</v>
      </c>
      <c r="U971" s="704">
        <v>0.7142857142857143</v>
      </c>
    </row>
    <row r="972" spans="1:21" ht="14.4" customHeight="1" x14ac:dyDescent="0.3">
      <c r="A972" s="664">
        <v>50</v>
      </c>
      <c r="B972" s="665" t="s">
        <v>549</v>
      </c>
      <c r="C972" s="665" t="s">
        <v>3184</v>
      </c>
      <c r="D972" s="746" t="s">
        <v>4863</v>
      </c>
      <c r="E972" s="747" t="s">
        <v>3191</v>
      </c>
      <c r="F972" s="665" t="s">
        <v>3179</v>
      </c>
      <c r="G972" s="665" t="s">
        <v>3301</v>
      </c>
      <c r="H972" s="665" t="s">
        <v>1650</v>
      </c>
      <c r="I972" s="665" t="s">
        <v>1877</v>
      </c>
      <c r="J972" s="665" t="s">
        <v>2960</v>
      </c>
      <c r="K972" s="665" t="s">
        <v>2962</v>
      </c>
      <c r="L972" s="666">
        <v>103.64</v>
      </c>
      <c r="M972" s="666">
        <v>310.92</v>
      </c>
      <c r="N972" s="665">
        <v>3</v>
      </c>
      <c r="O972" s="748">
        <v>1.5</v>
      </c>
      <c r="P972" s="666">
        <v>310.92</v>
      </c>
      <c r="Q972" s="681">
        <v>1</v>
      </c>
      <c r="R972" s="665">
        <v>3</v>
      </c>
      <c r="S972" s="681">
        <v>1</v>
      </c>
      <c r="T972" s="748">
        <v>1.5</v>
      </c>
      <c r="U972" s="704">
        <v>1</v>
      </c>
    </row>
    <row r="973" spans="1:21" ht="14.4" customHeight="1" x14ac:dyDescent="0.3">
      <c r="A973" s="664">
        <v>50</v>
      </c>
      <c r="B973" s="665" t="s">
        <v>549</v>
      </c>
      <c r="C973" s="665" t="s">
        <v>3184</v>
      </c>
      <c r="D973" s="746" t="s">
        <v>4863</v>
      </c>
      <c r="E973" s="747" t="s">
        <v>3191</v>
      </c>
      <c r="F973" s="665" t="s">
        <v>3179</v>
      </c>
      <c r="G973" s="665" t="s">
        <v>3552</v>
      </c>
      <c r="H973" s="665" t="s">
        <v>550</v>
      </c>
      <c r="I973" s="665" t="s">
        <v>1604</v>
      </c>
      <c r="J973" s="665" t="s">
        <v>1605</v>
      </c>
      <c r="K973" s="665" t="s">
        <v>4226</v>
      </c>
      <c r="L973" s="666">
        <v>301.2</v>
      </c>
      <c r="M973" s="666">
        <v>301.2</v>
      </c>
      <c r="N973" s="665">
        <v>1</v>
      </c>
      <c r="O973" s="748">
        <v>0.5</v>
      </c>
      <c r="P973" s="666"/>
      <c r="Q973" s="681">
        <v>0</v>
      </c>
      <c r="R973" s="665"/>
      <c r="S973" s="681">
        <v>0</v>
      </c>
      <c r="T973" s="748"/>
      <c r="U973" s="704">
        <v>0</v>
      </c>
    </row>
    <row r="974" spans="1:21" ht="14.4" customHeight="1" x14ac:dyDescent="0.3">
      <c r="A974" s="664">
        <v>50</v>
      </c>
      <c r="B974" s="665" t="s">
        <v>549</v>
      </c>
      <c r="C974" s="665" t="s">
        <v>3184</v>
      </c>
      <c r="D974" s="746" t="s">
        <v>4863</v>
      </c>
      <c r="E974" s="747" t="s">
        <v>3191</v>
      </c>
      <c r="F974" s="665" t="s">
        <v>3179</v>
      </c>
      <c r="G974" s="665" t="s">
        <v>3552</v>
      </c>
      <c r="H974" s="665" t="s">
        <v>550</v>
      </c>
      <c r="I974" s="665" t="s">
        <v>4227</v>
      </c>
      <c r="J974" s="665" t="s">
        <v>1605</v>
      </c>
      <c r="K974" s="665" t="s">
        <v>4226</v>
      </c>
      <c r="L974" s="666">
        <v>185.26</v>
      </c>
      <c r="M974" s="666">
        <v>185.26</v>
      </c>
      <c r="N974" s="665">
        <v>1</v>
      </c>
      <c r="O974" s="748">
        <v>0.5</v>
      </c>
      <c r="P974" s="666"/>
      <c r="Q974" s="681">
        <v>0</v>
      </c>
      <c r="R974" s="665"/>
      <c r="S974" s="681">
        <v>0</v>
      </c>
      <c r="T974" s="748"/>
      <c r="U974" s="704">
        <v>0</v>
      </c>
    </row>
    <row r="975" spans="1:21" ht="14.4" customHeight="1" x14ac:dyDescent="0.3">
      <c r="A975" s="664">
        <v>50</v>
      </c>
      <c r="B975" s="665" t="s">
        <v>549</v>
      </c>
      <c r="C975" s="665" t="s">
        <v>3184</v>
      </c>
      <c r="D975" s="746" t="s">
        <v>4863</v>
      </c>
      <c r="E975" s="747" t="s">
        <v>3191</v>
      </c>
      <c r="F975" s="665" t="s">
        <v>3179</v>
      </c>
      <c r="G975" s="665" t="s">
        <v>3308</v>
      </c>
      <c r="H975" s="665" t="s">
        <v>1650</v>
      </c>
      <c r="I975" s="665" t="s">
        <v>1705</v>
      </c>
      <c r="J975" s="665" t="s">
        <v>2897</v>
      </c>
      <c r="K975" s="665" t="s">
        <v>2899</v>
      </c>
      <c r="L975" s="666">
        <v>57.64</v>
      </c>
      <c r="M975" s="666">
        <v>115.28</v>
      </c>
      <c r="N975" s="665">
        <v>2</v>
      </c>
      <c r="O975" s="748">
        <v>1</v>
      </c>
      <c r="P975" s="666"/>
      <c r="Q975" s="681">
        <v>0</v>
      </c>
      <c r="R975" s="665"/>
      <c r="S975" s="681">
        <v>0</v>
      </c>
      <c r="T975" s="748"/>
      <c r="U975" s="704">
        <v>0</v>
      </c>
    </row>
    <row r="976" spans="1:21" ht="14.4" customHeight="1" x14ac:dyDescent="0.3">
      <c r="A976" s="664">
        <v>50</v>
      </c>
      <c r="B976" s="665" t="s">
        <v>549</v>
      </c>
      <c r="C976" s="665" t="s">
        <v>3184</v>
      </c>
      <c r="D976" s="746" t="s">
        <v>4863</v>
      </c>
      <c r="E976" s="747" t="s">
        <v>3191</v>
      </c>
      <c r="F976" s="665" t="s">
        <v>3179</v>
      </c>
      <c r="G976" s="665" t="s">
        <v>4228</v>
      </c>
      <c r="H976" s="665" t="s">
        <v>550</v>
      </c>
      <c r="I976" s="665" t="s">
        <v>4229</v>
      </c>
      <c r="J976" s="665" t="s">
        <v>2531</v>
      </c>
      <c r="K976" s="665" t="s">
        <v>4230</v>
      </c>
      <c r="L976" s="666">
        <v>173.31</v>
      </c>
      <c r="M976" s="666">
        <v>866.55</v>
      </c>
      <c r="N976" s="665">
        <v>5</v>
      </c>
      <c r="O976" s="748">
        <v>1.5</v>
      </c>
      <c r="P976" s="666"/>
      <c r="Q976" s="681">
        <v>0</v>
      </c>
      <c r="R976" s="665"/>
      <c r="S976" s="681">
        <v>0</v>
      </c>
      <c r="T976" s="748"/>
      <c r="U976" s="704">
        <v>0</v>
      </c>
    </row>
    <row r="977" spans="1:21" ht="14.4" customHeight="1" x14ac:dyDescent="0.3">
      <c r="A977" s="664">
        <v>50</v>
      </c>
      <c r="B977" s="665" t="s">
        <v>549</v>
      </c>
      <c r="C977" s="665" t="s">
        <v>3184</v>
      </c>
      <c r="D977" s="746" t="s">
        <v>4863</v>
      </c>
      <c r="E977" s="747" t="s">
        <v>3191</v>
      </c>
      <c r="F977" s="665" t="s">
        <v>3179</v>
      </c>
      <c r="G977" s="665" t="s">
        <v>4228</v>
      </c>
      <c r="H977" s="665" t="s">
        <v>550</v>
      </c>
      <c r="I977" s="665" t="s">
        <v>4231</v>
      </c>
      <c r="J977" s="665" t="s">
        <v>4232</v>
      </c>
      <c r="K977" s="665" t="s">
        <v>4233</v>
      </c>
      <c r="L977" s="666">
        <v>173.31</v>
      </c>
      <c r="M977" s="666">
        <v>346.62</v>
      </c>
      <c r="N977" s="665">
        <v>2</v>
      </c>
      <c r="O977" s="748">
        <v>0.5</v>
      </c>
      <c r="P977" s="666">
        <v>346.62</v>
      </c>
      <c r="Q977" s="681">
        <v>1</v>
      </c>
      <c r="R977" s="665">
        <v>2</v>
      </c>
      <c r="S977" s="681">
        <v>1</v>
      </c>
      <c r="T977" s="748">
        <v>0.5</v>
      </c>
      <c r="U977" s="704">
        <v>1</v>
      </c>
    </row>
    <row r="978" spans="1:21" ht="14.4" customHeight="1" x14ac:dyDescent="0.3">
      <c r="A978" s="664">
        <v>50</v>
      </c>
      <c r="B978" s="665" t="s">
        <v>549</v>
      </c>
      <c r="C978" s="665" t="s">
        <v>3184</v>
      </c>
      <c r="D978" s="746" t="s">
        <v>4863</v>
      </c>
      <c r="E978" s="747" t="s">
        <v>3191</v>
      </c>
      <c r="F978" s="665" t="s">
        <v>3179</v>
      </c>
      <c r="G978" s="665" t="s">
        <v>3242</v>
      </c>
      <c r="H978" s="665" t="s">
        <v>1650</v>
      </c>
      <c r="I978" s="665" t="s">
        <v>1766</v>
      </c>
      <c r="J978" s="665" t="s">
        <v>1767</v>
      </c>
      <c r="K978" s="665" t="s">
        <v>2953</v>
      </c>
      <c r="L978" s="666">
        <v>144.81</v>
      </c>
      <c r="M978" s="666">
        <v>868.86</v>
      </c>
      <c r="N978" s="665">
        <v>6</v>
      </c>
      <c r="O978" s="748">
        <v>5</v>
      </c>
      <c r="P978" s="666">
        <v>289.62</v>
      </c>
      <c r="Q978" s="681">
        <v>0.33333333333333331</v>
      </c>
      <c r="R978" s="665">
        <v>2</v>
      </c>
      <c r="S978" s="681">
        <v>0.33333333333333331</v>
      </c>
      <c r="T978" s="748">
        <v>1</v>
      </c>
      <c r="U978" s="704">
        <v>0.2</v>
      </c>
    </row>
    <row r="979" spans="1:21" ht="14.4" customHeight="1" x14ac:dyDescent="0.3">
      <c r="A979" s="664">
        <v>50</v>
      </c>
      <c r="B979" s="665" t="s">
        <v>549</v>
      </c>
      <c r="C979" s="665" t="s">
        <v>3184</v>
      </c>
      <c r="D979" s="746" t="s">
        <v>4863</v>
      </c>
      <c r="E979" s="747" t="s">
        <v>3191</v>
      </c>
      <c r="F979" s="665" t="s">
        <v>3179</v>
      </c>
      <c r="G979" s="665" t="s">
        <v>3242</v>
      </c>
      <c r="H979" s="665" t="s">
        <v>1650</v>
      </c>
      <c r="I979" s="665" t="s">
        <v>1854</v>
      </c>
      <c r="J979" s="665" t="s">
        <v>1855</v>
      </c>
      <c r="K979" s="665" t="s">
        <v>2966</v>
      </c>
      <c r="L979" s="666">
        <v>289.62</v>
      </c>
      <c r="M979" s="666">
        <v>868.86</v>
      </c>
      <c r="N979" s="665">
        <v>3</v>
      </c>
      <c r="O979" s="748">
        <v>1.5</v>
      </c>
      <c r="P979" s="666"/>
      <c r="Q979" s="681">
        <v>0</v>
      </c>
      <c r="R979" s="665"/>
      <c r="S979" s="681">
        <v>0</v>
      </c>
      <c r="T979" s="748"/>
      <c r="U979" s="704">
        <v>0</v>
      </c>
    </row>
    <row r="980" spans="1:21" ht="14.4" customHeight="1" x14ac:dyDescent="0.3">
      <c r="A980" s="664">
        <v>50</v>
      </c>
      <c r="B980" s="665" t="s">
        <v>549</v>
      </c>
      <c r="C980" s="665" t="s">
        <v>3184</v>
      </c>
      <c r="D980" s="746" t="s">
        <v>4863</v>
      </c>
      <c r="E980" s="747" t="s">
        <v>3191</v>
      </c>
      <c r="F980" s="665" t="s">
        <v>3179</v>
      </c>
      <c r="G980" s="665" t="s">
        <v>3242</v>
      </c>
      <c r="H980" s="665" t="s">
        <v>1650</v>
      </c>
      <c r="I980" s="665" t="s">
        <v>4234</v>
      </c>
      <c r="J980" s="665" t="s">
        <v>4235</v>
      </c>
      <c r="K980" s="665" t="s">
        <v>4236</v>
      </c>
      <c r="L980" s="666">
        <v>321.79000000000002</v>
      </c>
      <c r="M980" s="666">
        <v>321.79000000000002</v>
      </c>
      <c r="N980" s="665">
        <v>1</v>
      </c>
      <c r="O980" s="748">
        <v>0.5</v>
      </c>
      <c r="P980" s="666"/>
      <c r="Q980" s="681">
        <v>0</v>
      </c>
      <c r="R980" s="665"/>
      <c r="S980" s="681">
        <v>0</v>
      </c>
      <c r="T980" s="748"/>
      <c r="U980" s="704">
        <v>0</v>
      </c>
    </row>
    <row r="981" spans="1:21" ht="14.4" customHeight="1" x14ac:dyDescent="0.3">
      <c r="A981" s="664">
        <v>50</v>
      </c>
      <c r="B981" s="665" t="s">
        <v>549</v>
      </c>
      <c r="C981" s="665" t="s">
        <v>3184</v>
      </c>
      <c r="D981" s="746" t="s">
        <v>4863</v>
      </c>
      <c r="E981" s="747" t="s">
        <v>3191</v>
      </c>
      <c r="F981" s="665" t="s">
        <v>3179</v>
      </c>
      <c r="G981" s="665" t="s">
        <v>3246</v>
      </c>
      <c r="H981" s="665" t="s">
        <v>1650</v>
      </c>
      <c r="I981" s="665" t="s">
        <v>4237</v>
      </c>
      <c r="J981" s="665" t="s">
        <v>2974</v>
      </c>
      <c r="K981" s="665" t="s">
        <v>4238</v>
      </c>
      <c r="L981" s="666">
        <v>262.23</v>
      </c>
      <c r="M981" s="666">
        <v>1048.92</v>
      </c>
      <c r="N981" s="665">
        <v>4</v>
      </c>
      <c r="O981" s="748">
        <v>1.5</v>
      </c>
      <c r="P981" s="666"/>
      <c r="Q981" s="681">
        <v>0</v>
      </c>
      <c r="R981" s="665"/>
      <c r="S981" s="681">
        <v>0</v>
      </c>
      <c r="T981" s="748"/>
      <c r="U981" s="704">
        <v>0</v>
      </c>
    </row>
    <row r="982" spans="1:21" ht="14.4" customHeight="1" x14ac:dyDescent="0.3">
      <c r="A982" s="664">
        <v>50</v>
      </c>
      <c r="B982" s="665" t="s">
        <v>549</v>
      </c>
      <c r="C982" s="665" t="s">
        <v>3184</v>
      </c>
      <c r="D982" s="746" t="s">
        <v>4863</v>
      </c>
      <c r="E982" s="747" t="s">
        <v>3191</v>
      </c>
      <c r="F982" s="665" t="s">
        <v>3179</v>
      </c>
      <c r="G982" s="665" t="s">
        <v>3246</v>
      </c>
      <c r="H982" s="665" t="s">
        <v>1650</v>
      </c>
      <c r="I982" s="665" t="s">
        <v>1857</v>
      </c>
      <c r="J982" s="665" t="s">
        <v>2974</v>
      </c>
      <c r="K982" s="665" t="s">
        <v>2977</v>
      </c>
      <c r="L982" s="666">
        <v>583.62</v>
      </c>
      <c r="M982" s="666">
        <v>583.62</v>
      </c>
      <c r="N982" s="665">
        <v>1</v>
      </c>
      <c r="O982" s="748">
        <v>0.5</v>
      </c>
      <c r="P982" s="666">
        <v>583.62</v>
      </c>
      <c r="Q982" s="681">
        <v>1</v>
      </c>
      <c r="R982" s="665">
        <v>1</v>
      </c>
      <c r="S982" s="681">
        <v>1</v>
      </c>
      <c r="T982" s="748">
        <v>0.5</v>
      </c>
      <c r="U982" s="704">
        <v>1</v>
      </c>
    </row>
    <row r="983" spans="1:21" ht="14.4" customHeight="1" x14ac:dyDescent="0.3">
      <c r="A983" s="664">
        <v>50</v>
      </c>
      <c r="B983" s="665" t="s">
        <v>549</v>
      </c>
      <c r="C983" s="665" t="s">
        <v>3184</v>
      </c>
      <c r="D983" s="746" t="s">
        <v>4863</v>
      </c>
      <c r="E983" s="747" t="s">
        <v>3191</v>
      </c>
      <c r="F983" s="665" t="s">
        <v>3179</v>
      </c>
      <c r="G983" s="665" t="s">
        <v>4239</v>
      </c>
      <c r="H983" s="665" t="s">
        <v>550</v>
      </c>
      <c r="I983" s="665" t="s">
        <v>4240</v>
      </c>
      <c r="J983" s="665" t="s">
        <v>2504</v>
      </c>
      <c r="K983" s="665" t="s">
        <v>4241</v>
      </c>
      <c r="L983" s="666">
        <v>52.61</v>
      </c>
      <c r="M983" s="666">
        <v>52.61</v>
      </c>
      <c r="N983" s="665">
        <v>1</v>
      </c>
      <c r="O983" s="748">
        <v>1</v>
      </c>
      <c r="P983" s="666">
        <v>52.61</v>
      </c>
      <c r="Q983" s="681">
        <v>1</v>
      </c>
      <c r="R983" s="665">
        <v>1</v>
      </c>
      <c r="S983" s="681">
        <v>1</v>
      </c>
      <c r="T983" s="748">
        <v>1</v>
      </c>
      <c r="U983" s="704">
        <v>1</v>
      </c>
    </row>
    <row r="984" spans="1:21" ht="14.4" customHeight="1" x14ac:dyDescent="0.3">
      <c r="A984" s="664">
        <v>50</v>
      </c>
      <c r="B984" s="665" t="s">
        <v>549</v>
      </c>
      <c r="C984" s="665" t="s">
        <v>3184</v>
      </c>
      <c r="D984" s="746" t="s">
        <v>4863</v>
      </c>
      <c r="E984" s="747" t="s">
        <v>3191</v>
      </c>
      <c r="F984" s="665" t="s">
        <v>3179</v>
      </c>
      <c r="G984" s="665" t="s">
        <v>3311</v>
      </c>
      <c r="H984" s="665" t="s">
        <v>550</v>
      </c>
      <c r="I984" s="665" t="s">
        <v>635</v>
      </c>
      <c r="J984" s="665" t="s">
        <v>4114</v>
      </c>
      <c r="K984" s="665" t="s">
        <v>4115</v>
      </c>
      <c r="L984" s="666">
        <v>24.78</v>
      </c>
      <c r="M984" s="666">
        <v>49.56</v>
      </c>
      <c r="N984" s="665">
        <v>2</v>
      </c>
      <c r="O984" s="748">
        <v>1</v>
      </c>
      <c r="P984" s="666"/>
      <c r="Q984" s="681">
        <v>0</v>
      </c>
      <c r="R984" s="665"/>
      <c r="S984" s="681">
        <v>0</v>
      </c>
      <c r="T984" s="748"/>
      <c r="U984" s="704">
        <v>0</v>
      </c>
    </row>
    <row r="985" spans="1:21" ht="14.4" customHeight="1" x14ac:dyDescent="0.3">
      <c r="A985" s="664">
        <v>50</v>
      </c>
      <c r="B985" s="665" t="s">
        <v>549</v>
      </c>
      <c r="C985" s="665" t="s">
        <v>3184</v>
      </c>
      <c r="D985" s="746" t="s">
        <v>4863</v>
      </c>
      <c r="E985" s="747" t="s">
        <v>3191</v>
      </c>
      <c r="F985" s="665" t="s">
        <v>3179</v>
      </c>
      <c r="G985" s="665" t="s">
        <v>4242</v>
      </c>
      <c r="H985" s="665" t="s">
        <v>550</v>
      </c>
      <c r="I985" s="665" t="s">
        <v>596</v>
      </c>
      <c r="J985" s="665" t="s">
        <v>2939</v>
      </c>
      <c r="K985" s="665" t="s">
        <v>2940</v>
      </c>
      <c r="L985" s="666">
        <v>320.20999999999998</v>
      </c>
      <c r="M985" s="666">
        <v>3842.5199999999995</v>
      </c>
      <c r="N985" s="665">
        <v>12</v>
      </c>
      <c r="O985" s="748">
        <v>1</v>
      </c>
      <c r="P985" s="666"/>
      <c r="Q985" s="681">
        <v>0</v>
      </c>
      <c r="R985" s="665"/>
      <c r="S985" s="681">
        <v>0</v>
      </c>
      <c r="T985" s="748"/>
      <c r="U985" s="704">
        <v>0</v>
      </c>
    </row>
    <row r="986" spans="1:21" ht="14.4" customHeight="1" x14ac:dyDescent="0.3">
      <c r="A986" s="664">
        <v>50</v>
      </c>
      <c r="B986" s="665" t="s">
        <v>549</v>
      </c>
      <c r="C986" s="665" t="s">
        <v>3184</v>
      </c>
      <c r="D986" s="746" t="s">
        <v>4863</v>
      </c>
      <c r="E986" s="747" t="s">
        <v>3191</v>
      </c>
      <c r="F986" s="665" t="s">
        <v>3179</v>
      </c>
      <c r="G986" s="665" t="s">
        <v>4242</v>
      </c>
      <c r="H986" s="665" t="s">
        <v>1650</v>
      </c>
      <c r="I986" s="665" t="s">
        <v>4243</v>
      </c>
      <c r="J986" s="665" t="s">
        <v>4244</v>
      </c>
      <c r="K986" s="665" t="s">
        <v>2940</v>
      </c>
      <c r="L986" s="666">
        <v>320.20999999999998</v>
      </c>
      <c r="M986" s="666">
        <v>1921.2599999999998</v>
      </c>
      <c r="N986" s="665">
        <v>6</v>
      </c>
      <c r="O986" s="748">
        <v>0.5</v>
      </c>
      <c r="P986" s="666"/>
      <c r="Q986" s="681">
        <v>0</v>
      </c>
      <c r="R986" s="665"/>
      <c r="S986" s="681">
        <v>0</v>
      </c>
      <c r="T986" s="748"/>
      <c r="U986" s="704">
        <v>0</v>
      </c>
    </row>
    <row r="987" spans="1:21" ht="14.4" customHeight="1" x14ac:dyDescent="0.3">
      <c r="A987" s="664">
        <v>50</v>
      </c>
      <c r="B987" s="665" t="s">
        <v>549</v>
      </c>
      <c r="C987" s="665" t="s">
        <v>3184</v>
      </c>
      <c r="D987" s="746" t="s">
        <v>4863</v>
      </c>
      <c r="E987" s="747" t="s">
        <v>3191</v>
      </c>
      <c r="F987" s="665" t="s">
        <v>3179</v>
      </c>
      <c r="G987" s="665" t="s">
        <v>3878</v>
      </c>
      <c r="H987" s="665" t="s">
        <v>550</v>
      </c>
      <c r="I987" s="665" t="s">
        <v>4245</v>
      </c>
      <c r="J987" s="665" t="s">
        <v>4246</v>
      </c>
      <c r="K987" s="665" t="s">
        <v>2898</v>
      </c>
      <c r="L987" s="666">
        <v>205.84</v>
      </c>
      <c r="M987" s="666">
        <v>205.84</v>
      </c>
      <c r="N987" s="665">
        <v>1</v>
      </c>
      <c r="O987" s="748">
        <v>0.5</v>
      </c>
      <c r="P987" s="666">
        <v>205.84</v>
      </c>
      <c r="Q987" s="681">
        <v>1</v>
      </c>
      <c r="R987" s="665">
        <v>1</v>
      </c>
      <c r="S987" s="681">
        <v>1</v>
      </c>
      <c r="T987" s="748">
        <v>0.5</v>
      </c>
      <c r="U987" s="704">
        <v>1</v>
      </c>
    </row>
    <row r="988" spans="1:21" ht="14.4" customHeight="1" x14ac:dyDescent="0.3">
      <c r="A988" s="664">
        <v>50</v>
      </c>
      <c r="B988" s="665" t="s">
        <v>549</v>
      </c>
      <c r="C988" s="665" t="s">
        <v>3184</v>
      </c>
      <c r="D988" s="746" t="s">
        <v>4863</v>
      </c>
      <c r="E988" s="747" t="s">
        <v>3191</v>
      </c>
      <c r="F988" s="665" t="s">
        <v>3179</v>
      </c>
      <c r="G988" s="665" t="s">
        <v>3247</v>
      </c>
      <c r="H988" s="665" t="s">
        <v>1650</v>
      </c>
      <c r="I988" s="665" t="s">
        <v>1677</v>
      </c>
      <c r="J988" s="665" t="s">
        <v>2968</v>
      </c>
      <c r="K988" s="665" t="s">
        <v>2969</v>
      </c>
      <c r="L988" s="666">
        <v>96.53</v>
      </c>
      <c r="M988" s="666">
        <v>2606.3100000000004</v>
      </c>
      <c r="N988" s="665">
        <v>27</v>
      </c>
      <c r="O988" s="748">
        <v>5</v>
      </c>
      <c r="P988" s="666">
        <v>2413.2500000000005</v>
      </c>
      <c r="Q988" s="681">
        <v>0.92592592592592593</v>
      </c>
      <c r="R988" s="665">
        <v>25</v>
      </c>
      <c r="S988" s="681">
        <v>0.92592592592592593</v>
      </c>
      <c r="T988" s="748">
        <v>4.5</v>
      </c>
      <c r="U988" s="704">
        <v>0.9</v>
      </c>
    </row>
    <row r="989" spans="1:21" ht="14.4" customHeight="1" x14ac:dyDescent="0.3">
      <c r="A989" s="664">
        <v>50</v>
      </c>
      <c r="B989" s="665" t="s">
        <v>549</v>
      </c>
      <c r="C989" s="665" t="s">
        <v>3184</v>
      </c>
      <c r="D989" s="746" t="s">
        <v>4863</v>
      </c>
      <c r="E989" s="747" t="s">
        <v>3191</v>
      </c>
      <c r="F989" s="665" t="s">
        <v>3179</v>
      </c>
      <c r="G989" s="665" t="s">
        <v>3247</v>
      </c>
      <c r="H989" s="665" t="s">
        <v>1650</v>
      </c>
      <c r="I989" s="665" t="s">
        <v>3315</v>
      </c>
      <c r="J989" s="665" t="s">
        <v>2968</v>
      </c>
      <c r="K989" s="665" t="s">
        <v>3316</v>
      </c>
      <c r="L989" s="666">
        <v>0</v>
      </c>
      <c r="M989" s="666">
        <v>0</v>
      </c>
      <c r="N989" s="665">
        <v>4</v>
      </c>
      <c r="O989" s="748">
        <v>0.5</v>
      </c>
      <c r="P989" s="666"/>
      <c r="Q989" s="681"/>
      <c r="R989" s="665"/>
      <c r="S989" s="681">
        <v>0</v>
      </c>
      <c r="T989" s="748"/>
      <c r="U989" s="704">
        <v>0</v>
      </c>
    </row>
    <row r="990" spans="1:21" ht="14.4" customHeight="1" x14ac:dyDescent="0.3">
      <c r="A990" s="664">
        <v>50</v>
      </c>
      <c r="B990" s="665" t="s">
        <v>549</v>
      </c>
      <c r="C990" s="665" t="s">
        <v>3184</v>
      </c>
      <c r="D990" s="746" t="s">
        <v>4863</v>
      </c>
      <c r="E990" s="747" t="s">
        <v>3191</v>
      </c>
      <c r="F990" s="665" t="s">
        <v>3179</v>
      </c>
      <c r="G990" s="665" t="s">
        <v>3247</v>
      </c>
      <c r="H990" s="665" t="s">
        <v>1650</v>
      </c>
      <c r="I990" s="665" t="s">
        <v>1716</v>
      </c>
      <c r="J990" s="665" t="s">
        <v>2968</v>
      </c>
      <c r="K990" s="665" t="s">
        <v>2972</v>
      </c>
      <c r="L990" s="666">
        <v>48.27</v>
      </c>
      <c r="M990" s="666">
        <v>386.16</v>
      </c>
      <c r="N990" s="665">
        <v>8</v>
      </c>
      <c r="O990" s="748">
        <v>3</v>
      </c>
      <c r="P990" s="666">
        <v>193.08</v>
      </c>
      <c r="Q990" s="681">
        <v>0.5</v>
      </c>
      <c r="R990" s="665">
        <v>4</v>
      </c>
      <c r="S990" s="681">
        <v>0.5</v>
      </c>
      <c r="T990" s="748">
        <v>2</v>
      </c>
      <c r="U990" s="704">
        <v>0.66666666666666663</v>
      </c>
    </row>
    <row r="991" spans="1:21" ht="14.4" customHeight="1" x14ac:dyDescent="0.3">
      <c r="A991" s="664">
        <v>50</v>
      </c>
      <c r="B991" s="665" t="s">
        <v>549</v>
      </c>
      <c r="C991" s="665" t="s">
        <v>3184</v>
      </c>
      <c r="D991" s="746" t="s">
        <v>4863</v>
      </c>
      <c r="E991" s="747" t="s">
        <v>3191</v>
      </c>
      <c r="F991" s="665" t="s">
        <v>3179</v>
      </c>
      <c r="G991" s="665" t="s">
        <v>3888</v>
      </c>
      <c r="H991" s="665" t="s">
        <v>1650</v>
      </c>
      <c r="I991" s="665" t="s">
        <v>4247</v>
      </c>
      <c r="J991" s="665" t="s">
        <v>4248</v>
      </c>
      <c r="K991" s="665" t="s">
        <v>4249</v>
      </c>
      <c r="L991" s="666">
        <v>341.53</v>
      </c>
      <c r="M991" s="666">
        <v>341.53</v>
      </c>
      <c r="N991" s="665">
        <v>1</v>
      </c>
      <c r="O991" s="748">
        <v>0.5</v>
      </c>
      <c r="P991" s="666"/>
      <c r="Q991" s="681">
        <v>0</v>
      </c>
      <c r="R991" s="665"/>
      <c r="S991" s="681">
        <v>0</v>
      </c>
      <c r="T991" s="748"/>
      <c r="U991" s="704">
        <v>0</v>
      </c>
    </row>
    <row r="992" spans="1:21" ht="14.4" customHeight="1" x14ac:dyDescent="0.3">
      <c r="A992" s="664">
        <v>50</v>
      </c>
      <c r="B992" s="665" t="s">
        <v>549</v>
      </c>
      <c r="C992" s="665" t="s">
        <v>3184</v>
      </c>
      <c r="D992" s="746" t="s">
        <v>4863</v>
      </c>
      <c r="E992" s="747" t="s">
        <v>3191</v>
      </c>
      <c r="F992" s="665" t="s">
        <v>3179</v>
      </c>
      <c r="G992" s="665" t="s">
        <v>3566</v>
      </c>
      <c r="H992" s="665" t="s">
        <v>550</v>
      </c>
      <c r="I992" s="665" t="s">
        <v>979</v>
      </c>
      <c r="J992" s="665" t="s">
        <v>980</v>
      </c>
      <c r="K992" s="665" t="s">
        <v>4250</v>
      </c>
      <c r="L992" s="666">
        <v>316.36</v>
      </c>
      <c r="M992" s="666">
        <v>949.08</v>
      </c>
      <c r="N992" s="665">
        <v>3</v>
      </c>
      <c r="O992" s="748">
        <v>1.5</v>
      </c>
      <c r="P992" s="666"/>
      <c r="Q992" s="681">
        <v>0</v>
      </c>
      <c r="R992" s="665"/>
      <c r="S992" s="681">
        <v>0</v>
      </c>
      <c r="T992" s="748"/>
      <c r="U992" s="704">
        <v>0</v>
      </c>
    </row>
    <row r="993" spans="1:21" ht="14.4" customHeight="1" x14ac:dyDescent="0.3">
      <c r="A993" s="664">
        <v>50</v>
      </c>
      <c r="B993" s="665" t="s">
        <v>549</v>
      </c>
      <c r="C993" s="665" t="s">
        <v>3184</v>
      </c>
      <c r="D993" s="746" t="s">
        <v>4863</v>
      </c>
      <c r="E993" s="747" t="s">
        <v>3191</v>
      </c>
      <c r="F993" s="665" t="s">
        <v>3179</v>
      </c>
      <c r="G993" s="665" t="s">
        <v>3966</v>
      </c>
      <c r="H993" s="665" t="s">
        <v>550</v>
      </c>
      <c r="I993" s="665" t="s">
        <v>4251</v>
      </c>
      <c r="J993" s="665" t="s">
        <v>3967</v>
      </c>
      <c r="K993" s="665" t="s">
        <v>4252</v>
      </c>
      <c r="L993" s="666">
        <v>1982.3</v>
      </c>
      <c r="M993" s="666">
        <v>1982.3</v>
      </c>
      <c r="N993" s="665">
        <v>1</v>
      </c>
      <c r="O993" s="748">
        <v>1</v>
      </c>
      <c r="P993" s="666">
        <v>1982.3</v>
      </c>
      <c r="Q993" s="681">
        <v>1</v>
      </c>
      <c r="R993" s="665">
        <v>1</v>
      </c>
      <c r="S993" s="681">
        <v>1</v>
      </c>
      <c r="T993" s="748">
        <v>1</v>
      </c>
      <c r="U993" s="704">
        <v>1</v>
      </c>
    </row>
    <row r="994" spans="1:21" ht="14.4" customHeight="1" x14ac:dyDescent="0.3">
      <c r="A994" s="664">
        <v>50</v>
      </c>
      <c r="B994" s="665" t="s">
        <v>549</v>
      </c>
      <c r="C994" s="665" t="s">
        <v>3184</v>
      </c>
      <c r="D994" s="746" t="s">
        <v>4863</v>
      </c>
      <c r="E994" s="747" t="s">
        <v>3191</v>
      </c>
      <c r="F994" s="665" t="s">
        <v>3179</v>
      </c>
      <c r="G994" s="665" t="s">
        <v>3966</v>
      </c>
      <c r="H994" s="665" t="s">
        <v>550</v>
      </c>
      <c r="I994" s="665" t="s">
        <v>1465</v>
      </c>
      <c r="J994" s="665" t="s">
        <v>3967</v>
      </c>
      <c r="K994" s="665" t="s">
        <v>3968</v>
      </c>
      <c r="L994" s="666">
        <v>1765.08</v>
      </c>
      <c r="M994" s="666">
        <v>1765.08</v>
      </c>
      <c r="N994" s="665">
        <v>1</v>
      </c>
      <c r="O994" s="748">
        <v>1</v>
      </c>
      <c r="P994" s="666">
        <v>1765.08</v>
      </c>
      <c r="Q994" s="681">
        <v>1</v>
      </c>
      <c r="R994" s="665">
        <v>1</v>
      </c>
      <c r="S994" s="681">
        <v>1</v>
      </c>
      <c r="T994" s="748">
        <v>1</v>
      </c>
      <c r="U994" s="704">
        <v>1</v>
      </c>
    </row>
    <row r="995" spans="1:21" ht="14.4" customHeight="1" x14ac:dyDescent="0.3">
      <c r="A995" s="664">
        <v>50</v>
      </c>
      <c r="B995" s="665" t="s">
        <v>549</v>
      </c>
      <c r="C995" s="665" t="s">
        <v>3184</v>
      </c>
      <c r="D995" s="746" t="s">
        <v>4863</v>
      </c>
      <c r="E995" s="747" t="s">
        <v>3191</v>
      </c>
      <c r="F995" s="665" t="s">
        <v>3179</v>
      </c>
      <c r="G995" s="665" t="s">
        <v>3966</v>
      </c>
      <c r="H995" s="665" t="s">
        <v>550</v>
      </c>
      <c r="I995" s="665" t="s">
        <v>4076</v>
      </c>
      <c r="J995" s="665" t="s">
        <v>3967</v>
      </c>
      <c r="K995" s="665" t="s">
        <v>4077</v>
      </c>
      <c r="L995" s="666">
        <v>6177.8</v>
      </c>
      <c r="M995" s="666">
        <v>18533.400000000001</v>
      </c>
      <c r="N995" s="665">
        <v>3</v>
      </c>
      <c r="O995" s="748">
        <v>2</v>
      </c>
      <c r="P995" s="666">
        <v>6177.8</v>
      </c>
      <c r="Q995" s="681">
        <v>0.33333333333333331</v>
      </c>
      <c r="R995" s="665">
        <v>1</v>
      </c>
      <c r="S995" s="681">
        <v>0.33333333333333331</v>
      </c>
      <c r="T995" s="748">
        <v>1</v>
      </c>
      <c r="U995" s="704">
        <v>0.5</v>
      </c>
    </row>
    <row r="996" spans="1:21" ht="14.4" customHeight="1" x14ac:dyDescent="0.3">
      <c r="A996" s="664">
        <v>50</v>
      </c>
      <c r="B996" s="665" t="s">
        <v>549</v>
      </c>
      <c r="C996" s="665" t="s">
        <v>3184</v>
      </c>
      <c r="D996" s="746" t="s">
        <v>4863</v>
      </c>
      <c r="E996" s="747" t="s">
        <v>3191</v>
      </c>
      <c r="F996" s="665" t="s">
        <v>3179</v>
      </c>
      <c r="G996" s="665" t="s">
        <v>3966</v>
      </c>
      <c r="H996" s="665" t="s">
        <v>550</v>
      </c>
      <c r="I996" s="665" t="s">
        <v>4076</v>
      </c>
      <c r="J996" s="665" t="s">
        <v>3967</v>
      </c>
      <c r="K996" s="665" t="s">
        <v>4077</v>
      </c>
      <c r="L996" s="666">
        <v>6167.15</v>
      </c>
      <c r="M996" s="666">
        <v>30835.75</v>
      </c>
      <c r="N996" s="665">
        <v>5</v>
      </c>
      <c r="O996" s="748">
        <v>3.5</v>
      </c>
      <c r="P996" s="666">
        <v>6167.15</v>
      </c>
      <c r="Q996" s="681">
        <v>0.19999999999999998</v>
      </c>
      <c r="R996" s="665">
        <v>1</v>
      </c>
      <c r="S996" s="681">
        <v>0.2</v>
      </c>
      <c r="T996" s="748">
        <v>1</v>
      </c>
      <c r="U996" s="704">
        <v>0.2857142857142857</v>
      </c>
    </row>
    <row r="997" spans="1:21" ht="14.4" customHeight="1" x14ac:dyDescent="0.3">
      <c r="A997" s="664">
        <v>50</v>
      </c>
      <c r="B997" s="665" t="s">
        <v>549</v>
      </c>
      <c r="C997" s="665" t="s">
        <v>3184</v>
      </c>
      <c r="D997" s="746" t="s">
        <v>4863</v>
      </c>
      <c r="E997" s="747" t="s">
        <v>3191</v>
      </c>
      <c r="F997" s="665" t="s">
        <v>3179</v>
      </c>
      <c r="G997" s="665" t="s">
        <v>3572</v>
      </c>
      <c r="H997" s="665" t="s">
        <v>1650</v>
      </c>
      <c r="I997" s="665" t="s">
        <v>1776</v>
      </c>
      <c r="J997" s="665" t="s">
        <v>2997</v>
      </c>
      <c r="K997" s="665" t="s">
        <v>2998</v>
      </c>
      <c r="L997" s="666">
        <v>543.36</v>
      </c>
      <c r="M997" s="666">
        <v>1086.72</v>
      </c>
      <c r="N997" s="665">
        <v>2</v>
      </c>
      <c r="O997" s="748">
        <v>1.5</v>
      </c>
      <c r="P997" s="666"/>
      <c r="Q997" s="681">
        <v>0</v>
      </c>
      <c r="R997" s="665"/>
      <c r="S997" s="681">
        <v>0</v>
      </c>
      <c r="T997" s="748"/>
      <c r="U997" s="704">
        <v>0</v>
      </c>
    </row>
    <row r="998" spans="1:21" ht="14.4" customHeight="1" x14ac:dyDescent="0.3">
      <c r="A998" s="664">
        <v>50</v>
      </c>
      <c r="B998" s="665" t="s">
        <v>549</v>
      </c>
      <c r="C998" s="665" t="s">
        <v>3184</v>
      </c>
      <c r="D998" s="746" t="s">
        <v>4863</v>
      </c>
      <c r="E998" s="747" t="s">
        <v>3191</v>
      </c>
      <c r="F998" s="665" t="s">
        <v>3179</v>
      </c>
      <c r="G998" s="665" t="s">
        <v>4253</v>
      </c>
      <c r="H998" s="665" t="s">
        <v>1650</v>
      </c>
      <c r="I998" s="665" t="s">
        <v>4254</v>
      </c>
      <c r="J998" s="665" t="s">
        <v>4255</v>
      </c>
      <c r="K998" s="665" t="s">
        <v>3904</v>
      </c>
      <c r="L998" s="666">
        <v>123.2</v>
      </c>
      <c r="M998" s="666">
        <v>123.2</v>
      </c>
      <c r="N998" s="665">
        <v>1</v>
      </c>
      <c r="O998" s="748">
        <v>1</v>
      </c>
      <c r="P998" s="666">
        <v>123.2</v>
      </c>
      <c r="Q998" s="681">
        <v>1</v>
      </c>
      <c r="R998" s="665">
        <v>1</v>
      </c>
      <c r="S998" s="681">
        <v>1</v>
      </c>
      <c r="T998" s="748">
        <v>1</v>
      </c>
      <c r="U998" s="704">
        <v>1</v>
      </c>
    </row>
    <row r="999" spans="1:21" ht="14.4" customHeight="1" x14ac:dyDescent="0.3">
      <c r="A999" s="664">
        <v>50</v>
      </c>
      <c r="B999" s="665" t="s">
        <v>549</v>
      </c>
      <c r="C999" s="665" t="s">
        <v>3184</v>
      </c>
      <c r="D999" s="746" t="s">
        <v>4863</v>
      </c>
      <c r="E999" s="747" t="s">
        <v>3191</v>
      </c>
      <c r="F999" s="665" t="s">
        <v>3179</v>
      </c>
      <c r="G999" s="665" t="s">
        <v>3584</v>
      </c>
      <c r="H999" s="665" t="s">
        <v>1650</v>
      </c>
      <c r="I999" s="665" t="s">
        <v>4256</v>
      </c>
      <c r="J999" s="665" t="s">
        <v>4257</v>
      </c>
      <c r="K999" s="665" t="s">
        <v>4258</v>
      </c>
      <c r="L999" s="666">
        <v>98.11</v>
      </c>
      <c r="M999" s="666">
        <v>294.33</v>
      </c>
      <c r="N999" s="665">
        <v>3</v>
      </c>
      <c r="O999" s="748">
        <v>1.5</v>
      </c>
      <c r="P999" s="666"/>
      <c r="Q999" s="681">
        <v>0</v>
      </c>
      <c r="R999" s="665"/>
      <c r="S999" s="681">
        <v>0</v>
      </c>
      <c r="T999" s="748"/>
      <c r="U999" s="704">
        <v>0</v>
      </c>
    </row>
    <row r="1000" spans="1:21" ht="14.4" customHeight="1" x14ac:dyDescent="0.3">
      <c r="A1000" s="664">
        <v>50</v>
      </c>
      <c r="B1000" s="665" t="s">
        <v>549</v>
      </c>
      <c r="C1000" s="665" t="s">
        <v>3184</v>
      </c>
      <c r="D1000" s="746" t="s">
        <v>4863</v>
      </c>
      <c r="E1000" s="747" t="s">
        <v>3191</v>
      </c>
      <c r="F1000" s="665" t="s">
        <v>3179</v>
      </c>
      <c r="G1000" s="665" t="s">
        <v>3250</v>
      </c>
      <c r="H1000" s="665" t="s">
        <v>550</v>
      </c>
      <c r="I1000" s="665" t="s">
        <v>720</v>
      </c>
      <c r="J1000" s="665" t="s">
        <v>721</v>
      </c>
      <c r="K1000" s="665" t="s">
        <v>3251</v>
      </c>
      <c r="L1000" s="666">
        <v>42.08</v>
      </c>
      <c r="M1000" s="666">
        <v>42.08</v>
      </c>
      <c r="N1000" s="665">
        <v>1</v>
      </c>
      <c r="O1000" s="748">
        <v>0.5</v>
      </c>
      <c r="P1000" s="666"/>
      <c r="Q1000" s="681">
        <v>0</v>
      </c>
      <c r="R1000" s="665"/>
      <c r="S1000" s="681">
        <v>0</v>
      </c>
      <c r="T1000" s="748"/>
      <c r="U1000" s="704">
        <v>0</v>
      </c>
    </row>
    <row r="1001" spans="1:21" ht="14.4" customHeight="1" x14ac:dyDescent="0.3">
      <c r="A1001" s="664">
        <v>50</v>
      </c>
      <c r="B1001" s="665" t="s">
        <v>549</v>
      </c>
      <c r="C1001" s="665" t="s">
        <v>3184</v>
      </c>
      <c r="D1001" s="746" t="s">
        <v>4863</v>
      </c>
      <c r="E1001" s="747" t="s">
        <v>3191</v>
      </c>
      <c r="F1001" s="665" t="s">
        <v>3179</v>
      </c>
      <c r="G1001" s="665" t="s">
        <v>3250</v>
      </c>
      <c r="H1001" s="665" t="s">
        <v>550</v>
      </c>
      <c r="I1001" s="665" t="s">
        <v>4259</v>
      </c>
      <c r="J1001" s="665" t="s">
        <v>721</v>
      </c>
      <c r="K1001" s="665" t="s">
        <v>3318</v>
      </c>
      <c r="L1001" s="666">
        <v>210.38</v>
      </c>
      <c r="M1001" s="666">
        <v>210.38</v>
      </c>
      <c r="N1001" s="665">
        <v>1</v>
      </c>
      <c r="O1001" s="748">
        <v>0.5</v>
      </c>
      <c r="P1001" s="666"/>
      <c r="Q1001" s="681">
        <v>0</v>
      </c>
      <c r="R1001" s="665"/>
      <c r="S1001" s="681">
        <v>0</v>
      </c>
      <c r="T1001" s="748"/>
      <c r="U1001" s="704">
        <v>0</v>
      </c>
    </row>
    <row r="1002" spans="1:21" ht="14.4" customHeight="1" x14ac:dyDescent="0.3">
      <c r="A1002" s="664">
        <v>50</v>
      </c>
      <c r="B1002" s="665" t="s">
        <v>549</v>
      </c>
      <c r="C1002" s="665" t="s">
        <v>3184</v>
      </c>
      <c r="D1002" s="746" t="s">
        <v>4863</v>
      </c>
      <c r="E1002" s="747" t="s">
        <v>3191</v>
      </c>
      <c r="F1002" s="665" t="s">
        <v>3179</v>
      </c>
      <c r="G1002" s="665" t="s">
        <v>3252</v>
      </c>
      <c r="H1002" s="665" t="s">
        <v>550</v>
      </c>
      <c r="I1002" s="665" t="s">
        <v>2023</v>
      </c>
      <c r="J1002" s="665" t="s">
        <v>2024</v>
      </c>
      <c r="K1002" s="665" t="s">
        <v>3253</v>
      </c>
      <c r="L1002" s="666">
        <v>22.44</v>
      </c>
      <c r="M1002" s="666">
        <v>44.88</v>
      </c>
      <c r="N1002" s="665">
        <v>2</v>
      </c>
      <c r="O1002" s="748">
        <v>1</v>
      </c>
      <c r="P1002" s="666"/>
      <c r="Q1002" s="681">
        <v>0</v>
      </c>
      <c r="R1002" s="665"/>
      <c r="S1002" s="681">
        <v>0</v>
      </c>
      <c r="T1002" s="748"/>
      <c r="U1002" s="704">
        <v>0</v>
      </c>
    </row>
    <row r="1003" spans="1:21" ht="14.4" customHeight="1" x14ac:dyDescent="0.3">
      <c r="A1003" s="664">
        <v>50</v>
      </c>
      <c r="B1003" s="665" t="s">
        <v>549</v>
      </c>
      <c r="C1003" s="665" t="s">
        <v>3184</v>
      </c>
      <c r="D1003" s="746" t="s">
        <v>4863</v>
      </c>
      <c r="E1003" s="747" t="s">
        <v>3191</v>
      </c>
      <c r="F1003" s="665" t="s">
        <v>3179</v>
      </c>
      <c r="G1003" s="665" t="s">
        <v>3320</v>
      </c>
      <c r="H1003" s="665" t="s">
        <v>550</v>
      </c>
      <c r="I1003" s="665" t="s">
        <v>2031</v>
      </c>
      <c r="J1003" s="665" t="s">
        <v>2028</v>
      </c>
      <c r="K1003" s="665" t="s">
        <v>3321</v>
      </c>
      <c r="L1003" s="666">
        <v>186.27</v>
      </c>
      <c r="M1003" s="666">
        <v>372.54</v>
      </c>
      <c r="N1003" s="665">
        <v>2</v>
      </c>
      <c r="O1003" s="748">
        <v>1</v>
      </c>
      <c r="P1003" s="666"/>
      <c r="Q1003" s="681">
        <v>0</v>
      </c>
      <c r="R1003" s="665"/>
      <c r="S1003" s="681">
        <v>0</v>
      </c>
      <c r="T1003" s="748"/>
      <c r="U1003" s="704">
        <v>0</v>
      </c>
    </row>
    <row r="1004" spans="1:21" ht="14.4" customHeight="1" x14ac:dyDescent="0.3">
      <c r="A1004" s="664">
        <v>50</v>
      </c>
      <c r="B1004" s="665" t="s">
        <v>549</v>
      </c>
      <c r="C1004" s="665" t="s">
        <v>3184</v>
      </c>
      <c r="D1004" s="746" t="s">
        <v>4863</v>
      </c>
      <c r="E1004" s="747" t="s">
        <v>3191</v>
      </c>
      <c r="F1004" s="665" t="s">
        <v>3179</v>
      </c>
      <c r="G1004" s="665" t="s">
        <v>4260</v>
      </c>
      <c r="H1004" s="665" t="s">
        <v>550</v>
      </c>
      <c r="I1004" s="665" t="s">
        <v>4261</v>
      </c>
      <c r="J1004" s="665" t="s">
        <v>4262</v>
      </c>
      <c r="K1004" s="665" t="s">
        <v>4263</v>
      </c>
      <c r="L1004" s="666">
        <v>0</v>
      </c>
      <c r="M1004" s="666">
        <v>0</v>
      </c>
      <c r="N1004" s="665">
        <v>3</v>
      </c>
      <c r="O1004" s="748">
        <v>0.5</v>
      </c>
      <c r="P1004" s="666">
        <v>0</v>
      </c>
      <c r="Q1004" s="681"/>
      <c r="R1004" s="665">
        <v>3</v>
      </c>
      <c r="S1004" s="681">
        <v>1</v>
      </c>
      <c r="T1004" s="748">
        <v>0.5</v>
      </c>
      <c r="U1004" s="704">
        <v>1</v>
      </c>
    </row>
    <row r="1005" spans="1:21" ht="14.4" customHeight="1" x14ac:dyDescent="0.3">
      <c r="A1005" s="664">
        <v>50</v>
      </c>
      <c r="B1005" s="665" t="s">
        <v>549</v>
      </c>
      <c r="C1005" s="665" t="s">
        <v>3184</v>
      </c>
      <c r="D1005" s="746" t="s">
        <v>4863</v>
      </c>
      <c r="E1005" s="747" t="s">
        <v>3191</v>
      </c>
      <c r="F1005" s="665" t="s">
        <v>3179</v>
      </c>
      <c r="G1005" s="665" t="s">
        <v>3326</v>
      </c>
      <c r="H1005" s="665" t="s">
        <v>1650</v>
      </c>
      <c r="I1005" s="665" t="s">
        <v>4117</v>
      </c>
      <c r="J1005" s="665" t="s">
        <v>2986</v>
      </c>
      <c r="K1005" s="665" t="s">
        <v>4079</v>
      </c>
      <c r="L1005" s="666">
        <v>366.53</v>
      </c>
      <c r="M1005" s="666">
        <v>366.53</v>
      </c>
      <c r="N1005" s="665">
        <v>1</v>
      </c>
      <c r="O1005" s="748">
        <v>0.5</v>
      </c>
      <c r="P1005" s="666"/>
      <c r="Q1005" s="681">
        <v>0</v>
      </c>
      <c r="R1005" s="665"/>
      <c r="S1005" s="681">
        <v>0</v>
      </c>
      <c r="T1005" s="748"/>
      <c r="U1005" s="704">
        <v>0</v>
      </c>
    </row>
    <row r="1006" spans="1:21" ht="14.4" customHeight="1" x14ac:dyDescent="0.3">
      <c r="A1006" s="664">
        <v>50</v>
      </c>
      <c r="B1006" s="665" t="s">
        <v>549</v>
      </c>
      <c r="C1006" s="665" t="s">
        <v>3184</v>
      </c>
      <c r="D1006" s="746" t="s">
        <v>4863</v>
      </c>
      <c r="E1006" s="747" t="s">
        <v>3191</v>
      </c>
      <c r="F1006" s="665" t="s">
        <v>3179</v>
      </c>
      <c r="G1006" s="665" t="s">
        <v>3604</v>
      </c>
      <c r="H1006" s="665" t="s">
        <v>550</v>
      </c>
      <c r="I1006" s="665" t="s">
        <v>3605</v>
      </c>
      <c r="J1006" s="665" t="s">
        <v>3606</v>
      </c>
      <c r="K1006" s="665" t="s">
        <v>3607</v>
      </c>
      <c r="L1006" s="666">
        <v>301.26</v>
      </c>
      <c r="M1006" s="666">
        <v>903.78</v>
      </c>
      <c r="N1006" s="665">
        <v>3</v>
      </c>
      <c r="O1006" s="748">
        <v>1</v>
      </c>
      <c r="P1006" s="666"/>
      <c r="Q1006" s="681">
        <v>0</v>
      </c>
      <c r="R1006" s="665"/>
      <c r="S1006" s="681">
        <v>0</v>
      </c>
      <c r="T1006" s="748"/>
      <c r="U1006" s="704">
        <v>0</v>
      </c>
    </row>
    <row r="1007" spans="1:21" ht="14.4" customHeight="1" x14ac:dyDescent="0.3">
      <c r="A1007" s="664">
        <v>50</v>
      </c>
      <c r="B1007" s="665" t="s">
        <v>549</v>
      </c>
      <c r="C1007" s="665" t="s">
        <v>3184</v>
      </c>
      <c r="D1007" s="746" t="s">
        <v>4863</v>
      </c>
      <c r="E1007" s="747" t="s">
        <v>3191</v>
      </c>
      <c r="F1007" s="665" t="s">
        <v>3179</v>
      </c>
      <c r="G1007" s="665" t="s">
        <v>3327</v>
      </c>
      <c r="H1007" s="665" t="s">
        <v>550</v>
      </c>
      <c r="I1007" s="665" t="s">
        <v>786</v>
      </c>
      <c r="J1007" s="665" t="s">
        <v>3328</v>
      </c>
      <c r="K1007" s="665" t="s">
        <v>3329</v>
      </c>
      <c r="L1007" s="666">
        <v>149.69</v>
      </c>
      <c r="M1007" s="666">
        <v>1496.8999999999999</v>
      </c>
      <c r="N1007" s="665">
        <v>10</v>
      </c>
      <c r="O1007" s="748">
        <v>1.5</v>
      </c>
      <c r="P1007" s="666"/>
      <c r="Q1007" s="681">
        <v>0</v>
      </c>
      <c r="R1007" s="665"/>
      <c r="S1007" s="681">
        <v>0</v>
      </c>
      <c r="T1007" s="748"/>
      <c r="U1007" s="704">
        <v>0</v>
      </c>
    </row>
    <row r="1008" spans="1:21" ht="14.4" customHeight="1" x14ac:dyDescent="0.3">
      <c r="A1008" s="664">
        <v>50</v>
      </c>
      <c r="B1008" s="665" t="s">
        <v>549</v>
      </c>
      <c r="C1008" s="665" t="s">
        <v>3184</v>
      </c>
      <c r="D1008" s="746" t="s">
        <v>4863</v>
      </c>
      <c r="E1008" s="747" t="s">
        <v>3191</v>
      </c>
      <c r="F1008" s="665" t="s">
        <v>3179</v>
      </c>
      <c r="G1008" s="665" t="s">
        <v>4264</v>
      </c>
      <c r="H1008" s="665" t="s">
        <v>550</v>
      </c>
      <c r="I1008" s="665" t="s">
        <v>4265</v>
      </c>
      <c r="J1008" s="665" t="s">
        <v>4266</v>
      </c>
      <c r="K1008" s="665" t="s">
        <v>2948</v>
      </c>
      <c r="L1008" s="666">
        <v>77.13</v>
      </c>
      <c r="M1008" s="666">
        <v>154.26</v>
      </c>
      <c r="N1008" s="665">
        <v>2</v>
      </c>
      <c r="O1008" s="748">
        <v>1</v>
      </c>
      <c r="P1008" s="666">
        <v>154.26</v>
      </c>
      <c r="Q1008" s="681">
        <v>1</v>
      </c>
      <c r="R1008" s="665">
        <v>2</v>
      </c>
      <c r="S1008" s="681">
        <v>1</v>
      </c>
      <c r="T1008" s="748">
        <v>1</v>
      </c>
      <c r="U1008" s="704">
        <v>1</v>
      </c>
    </row>
    <row r="1009" spans="1:21" ht="14.4" customHeight="1" x14ac:dyDescent="0.3">
      <c r="A1009" s="664">
        <v>50</v>
      </c>
      <c r="B1009" s="665" t="s">
        <v>549</v>
      </c>
      <c r="C1009" s="665" t="s">
        <v>3184</v>
      </c>
      <c r="D1009" s="746" t="s">
        <v>4863</v>
      </c>
      <c r="E1009" s="747" t="s">
        <v>3191</v>
      </c>
      <c r="F1009" s="665" t="s">
        <v>3179</v>
      </c>
      <c r="G1009" s="665" t="s">
        <v>3330</v>
      </c>
      <c r="H1009" s="665" t="s">
        <v>550</v>
      </c>
      <c r="I1009" s="665" t="s">
        <v>573</v>
      </c>
      <c r="J1009" s="665" t="s">
        <v>574</v>
      </c>
      <c r="K1009" s="665" t="s">
        <v>2946</v>
      </c>
      <c r="L1009" s="666">
        <v>150.19</v>
      </c>
      <c r="M1009" s="666">
        <v>450.57</v>
      </c>
      <c r="N1009" s="665">
        <v>3</v>
      </c>
      <c r="O1009" s="748">
        <v>0.5</v>
      </c>
      <c r="P1009" s="666"/>
      <c r="Q1009" s="681">
        <v>0</v>
      </c>
      <c r="R1009" s="665"/>
      <c r="S1009" s="681">
        <v>0</v>
      </c>
      <c r="T1009" s="748"/>
      <c r="U1009" s="704">
        <v>0</v>
      </c>
    </row>
    <row r="1010" spans="1:21" ht="14.4" customHeight="1" x14ac:dyDescent="0.3">
      <c r="A1010" s="664">
        <v>50</v>
      </c>
      <c r="B1010" s="665" t="s">
        <v>549</v>
      </c>
      <c r="C1010" s="665" t="s">
        <v>3184</v>
      </c>
      <c r="D1010" s="746" t="s">
        <v>4863</v>
      </c>
      <c r="E1010" s="747" t="s">
        <v>3191</v>
      </c>
      <c r="F1010" s="665" t="s">
        <v>3179</v>
      </c>
      <c r="G1010" s="665" t="s">
        <v>3330</v>
      </c>
      <c r="H1010" s="665" t="s">
        <v>550</v>
      </c>
      <c r="I1010" s="665" t="s">
        <v>573</v>
      </c>
      <c r="J1010" s="665" t="s">
        <v>574</v>
      </c>
      <c r="K1010" s="665" t="s">
        <v>2946</v>
      </c>
      <c r="L1010" s="666">
        <v>131.32</v>
      </c>
      <c r="M1010" s="666">
        <v>787.92</v>
      </c>
      <c r="N1010" s="665">
        <v>6</v>
      </c>
      <c r="O1010" s="748">
        <v>1</v>
      </c>
      <c r="P1010" s="666"/>
      <c r="Q1010" s="681">
        <v>0</v>
      </c>
      <c r="R1010" s="665"/>
      <c r="S1010" s="681">
        <v>0</v>
      </c>
      <c r="T1010" s="748"/>
      <c r="U1010" s="704">
        <v>0</v>
      </c>
    </row>
    <row r="1011" spans="1:21" ht="14.4" customHeight="1" x14ac:dyDescent="0.3">
      <c r="A1011" s="664">
        <v>50</v>
      </c>
      <c r="B1011" s="665" t="s">
        <v>549</v>
      </c>
      <c r="C1011" s="665" t="s">
        <v>3184</v>
      </c>
      <c r="D1011" s="746" t="s">
        <v>4863</v>
      </c>
      <c r="E1011" s="747" t="s">
        <v>3191</v>
      </c>
      <c r="F1011" s="665" t="s">
        <v>3179</v>
      </c>
      <c r="G1011" s="665" t="s">
        <v>3330</v>
      </c>
      <c r="H1011" s="665" t="s">
        <v>550</v>
      </c>
      <c r="I1011" s="665" t="s">
        <v>3976</v>
      </c>
      <c r="J1011" s="665" t="s">
        <v>574</v>
      </c>
      <c r="K1011" s="665" t="s">
        <v>3977</v>
      </c>
      <c r="L1011" s="666">
        <v>393.94</v>
      </c>
      <c r="M1011" s="666">
        <v>393.94</v>
      </c>
      <c r="N1011" s="665">
        <v>1</v>
      </c>
      <c r="O1011" s="748">
        <v>0.5</v>
      </c>
      <c r="P1011" s="666">
        <v>393.94</v>
      </c>
      <c r="Q1011" s="681">
        <v>1</v>
      </c>
      <c r="R1011" s="665">
        <v>1</v>
      </c>
      <c r="S1011" s="681">
        <v>1</v>
      </c>
      <c r="T1011" s="748">
        <v>0.5</v>
      </c>
      <c r="U1011" s="704">
        <v>1</v>
      </c>
    </row>
    <row r="1012" spans="1:21" ht="14.4" customHeight="1" x14ac:dyDescent="0.3">
      <c r="A1012" s="664">
        <v>50</v>
      </c>
      <c r="B1012" s="665" t="s">
        <v>549</v>
      </c>
      <c r="C1012" s="665" t="s">
        <v>3184</v>
      </c>
      <c r="D1012" s="746" t="s">
        <v>4863</v>
      </c>
      <c r="E1012" s="747" t="s">
        <v>3191</v>
      </c>
      <c r="F1012" s="665" t="s">
        <v>3179</v>
      </c>
      <c r="G1012" s="665" t="s">
        <v>3331</v>
      </c>
      <c r="H1012" s="665" t="s">
        <v>550</v>
      </c>
      <c r="I1012" s="665" t="s">
        <v>4024</v>
      </c>
      <c r="J1012" s="665" t="s">
        <v>1573</v>
      </c>
      <c r="K1012" s="665" t="s">
        <v>4025</v>
      </c>
      <c r="L1012" s="666">
        <v>43.94</v>
      </c>
      <c r="M1012" s="666">
        <v>351.52</v>
      </c>
      <c r="N1012" s="665">
        <v>8</v>
      </c>
      <c r="O1012" s="748">
        <v>1</v>
      </c>
      <c r="P1012" s="666"/>
      <c r="Q1012" s="681">
        <v>0</v>
      </c>
      <c r="R1012" s="665"/>
      <c r="S1012" s="681">
        <v>0</v>
      </c>
      <c r="T1012" s="748"/>
      <c r="U1012" s="704">
        <v>0</v>
      </c>
    </row>
    <row r="1013" spans="1:21" ht="14.4" customHeight="1" x14ac:dyDescent="0.3">
      <c r="A1013" s="664">
        <v>50</v>
      </c>
      <c r="B1013" s="665" t="s">
        <v>549</v>
      </c>
      <c r="C1013" s="665" t="s">
        <v>3184</v>
      </c>
      <c r="D1013" s="746" t="s">
        <v>4863</v>
      </c>
      <c r="E1013" s="747" t="s">
        <v>3191</v>
      </c>
      <c r="F1013" s="665" t="s">
        <v>3179</v>
      </c>
      <c r="G1013" s="665" t="s">
        <v>3334</v>
      </c>
      <c r="H1013" s="665" t="s">
        <v>1650</v>
      </c>
      <c r="I1013" s="665" t="s">
        <v>4267</v>
      </c>
      <c r="J1013" s="665" t="s">
        <v>1888</v>
      </c>
      <c r="K1013" s="665" t="s">
        <v>4268</v>
      </c>
      <c r="L1013" s="666">
        <v>503.02</v>
      </c>
      <c r="M1013" s="666">
        <v>503.02</v>
      </c>
      <c r="N1013" s="665">
        <v>1</v>
      </c>
      <c r="O1013" s="748">
        <v>0.5</v>
      </c>
      <c r="P1013" s="666">
        <v>503.02</v>
      </c>
      <c r="Q1013" s="681">
        <v>1</v>
      </c>
      <c r="R1013" s="665">
        <v>1</v>
      </c>
      <c r="S1013" s="681">
        <v>1</v>
      </c>
      <c r="T1013" s="748">
        <v>0.5</v>
      </c>
      <c r="U1013" s="704">
        <v>1</v>
      </c>
    </row>
    <row r="1014" spans="1:21" ht="14.4" customHeight="1" x14ac:dyDescent="0.3">
      <c r="A1014" s="664">
        <v>50</v>
      </c>
      <c r="B1014" s="665" t="s">
        <v>549</v>
      </c>
      <c r="C1014" s="665" t="s">
        <v>3184</v>
      </c>
      <c r="D1014" s="746" t="s">
        <v>4863</v>
      </c>
      <c r="E1014" s="747" t="s">
        <v>3191</v>
      </c>
      <c r="F1014" s="665" t="s">
        <v>3179</v>
      </c>
      <c r="G1014" s="665" t="s">
        <v>3256</v>
      </c>
      <c r="H1014" s="665" t="s">
        <v>1650</v>
      </c>
      <c r="I1014" s="665" t="s">
        <v>4269</v>
      </c>
      <c r="J1014" s="665" t="s">
        <v>2920</v>
      </c>
      <c r="K1014" s="665" t="s">
        <v>4270</v>
      </c>
      <c r="L1014" s="666">
        <v>93.75</v>
      </c>
      <c r="M1014" s="666">
        <v>93.75</v>
      </c>
      <c r="N1014" s="665">
        <v>1</v>
      </c>
      <c r="O1014" s="748">
        <v>0.5</v>
      </c>
      <c r="P1014" s="666">
        <v>93.75</v>
      </c>
      <c r="Q1014" s="681">
        <v>1</v>
      </c>
      <c r="R1014" s="665">
        <v>1</v>
      </c>
      <c r="S1014" s="681">
        <v>1</v>
      </c>
      <c r="T1014" s="748">
        <v>0.5</v>
      </c>
      <c r="U1014" s="704">
        <v>1</v>
      </c>
    </row>
    <row r="1015" spans="1:21" ht="14.4" customHeight="1" x14ac:dyDescent="0.3">
      <c r="A1015" s="664">
        <v>50</v>
      </c>
      <c r="B1015" s="665" t="s">
        <v>549</v>
      </c>
      <c r="C1015" s="665" t="s">
        <v>3184</v>
      </c>
      <c r="D1015" s="746" t="s">
        <v>4863</v>
      </c>
      <c r="E1015" s="747" t="s">
        <v>3191</v>
      </c>
      <c r="F1015" s="665" t="s">
        <v>3179</v>
      </c>
      <c r="G1015" s="665" t="s">
        <v>3256</v>
      </c>
      <c r="H1015" s="665" t="s">
        <v>1650</v>
      </c>
      <c r="I1015" s="665" t="s">
        <v>1748</v>
      </c>
      <c r="J1015" s="665" t="s">
        <v>2920</v>
      </c>
      <c r="K1015" s="665" t="s">
        <v>2921</v>
      </c>
      <c r="L1015" s="666">
        <v>184.74</v>
      </c>
      <c r="M1015" s="666">
        <v>184.74</v>
      </c>
      <c r="N1015" s="665">
        <v>1</v>
      </c>
      <c r="O1015" s="748">
        <v>1</v>
      </c>
      <c r="P1015" s="666"/>
      <c r="Q1015" s="681">
        <v>0</v>
      </c>
      <c r="R1015" s="665"/>
      <c r="S1015" s="681">
        <v>0</v>
      </c>
      <c r="T1015" s="748"/>
      <c r="U1015" s="704">
        <v>0</v>
      </c>
    </row>
    <row r="1016" spans="1:21" ht="14.4" customHeight="1" x14ac:dyDescent="0.3">
      <c r="A1016" s="664">
        <v>50</v>
      </c>
      <c r="B1016" s="665" t="s">
        <v>549</v>
      </c>
      <c r="C1016" s="665" t="s">
        <v>3184</v>
      </c>
      <c r="D1016" s="746" t="s">
        <v>4863</v>
      </c>
      <c r="E1016" s="747" t="s">
        <v>3191</v>
      </c>
      <c r="F1016" s="665" t="s">
        <v>3179</v>
      </c>
      <c r="G1016" s="665" t="s">
        <v>3256</v>
      </c>
      <c r="H1016" s="665" t="s">
        <v>1650</v>
      </c>
      <c r="I1016" s="665" t="s">
        <v>1827</v>
      </c>
      <c r="J1016" s="665" t="s">
        <v>2922</v>
      </c>
      <c r="K1016" s="665" t="s">
        <v>2923</v>
      </c>
      <c r="L1016" s="666">
        <v>120.61</v>
      </c>
      <c r="M1016" s="666">
        <v>120.61</v>
      </c>
      <c r="N1016" s="665">
        <v>1</v>
      </c>
      <c r="O1016" s="748">
        <v>0.5</v>
      </c>
      <c r="P1016" s="666"/>
      <c r="Q1016" s="681">
        <v>0</v>
      </c>
      <c r="R1016" s="665"/>
      <c r="S1016" s="681">
        <v>0</v>
      </c>
      <c r="T1016" s="748"/>
      <c r="U1016" s="704">
        <v>0</v>
      </c>
    </row>
    <row r="1017" spans="1:21" ht="14.4" customHeight="1" x14ac:dyDescent="0.3">
      <c r="A1017" s="664">
        <v>50</v>
      </c>
      <c r="B1017" s="665" t="s">
        <v>549</v>
      </c>
      <c r="C1017" s="665" t="s">
        <v>3184</v>
      </c>
      <c r="D1017" s="746" t="s">
        <v>4863</v>
      </c>
      <c r="E1017" s="747" t="s">
        <v>3191</v>
      </c>
      <c r="F1017" s="665" t="s">
        <v>3179</v>
      </c>
      <c r="G1017" s="665" t="s">
        <v>3256</v>
      </c>
      <c r="H1017" s="665" t="s">
        <v>1650</v>
      </c>
      <c r="I1017" s="665" t="s">
        <v>1762</v>
      </c>
      <c r="J1017" s="665" t="s">
        <v>2922</v>
      </c>
      <c r="K1017" s="665" t="s">
        <v>2924</v>
      </c>
      <c r="L1017" s="666">
        <v>184.74</v>
      </c>
      <c r="M1017" s="666">
        <v>554.22</v>
      </c>
      <c r="N1017" s="665">
        <v>3</v>
      </c>
      <c r="O1017" s="748">
        <v>1</v>
      </c>
      <c r="P1017" s="666">
        <v>369.48</v>
      </c>
      <c r="Q1017" s="681">
        <v>0.66666666666666663</v>
      </c>
      <c r="R1017" s="665">
        <v>2</v>
      </c>
      <c r="S1017" s="681">
        <v>0.66666666666666663</v>
      </c>
      <c r="T1017" s="748">
        <v>0.5</v>
      </c>
      <c r="U1017" s="704">
        <v>0.5</v>
      </c>
    </row>
    <row r="1018" spans="1:21" ht="14.4" customHeight="1" x14ac:dyDescent="0.3">
      <c r="A1018" s="664">
        <v>50</v>
      </c>
      <c r="B1018" s="665" t="s">
        <v>549</v>
      </c>
      <c r="C1018" s="665" t="s">
        <v>3184</v>
      </c>
      <c r="D1018" s="746" t="s">
        <v>4863</v>
      </c>
      <c r="E1018" s="747" t="s">
        <v>3191</v>
      </c>
      <c r="F1018" s="665" t="s">
        <v>3179</v>
      </c>
      <c r="G1018" s="665" t="s">
        <v>3335</v>
      </c>
      <c r="H1018" s="665" t="s">
        <v>1650</v>
      </c>
      <c r="I1018" s="665" t="s">
        <v>2597</v>
      </c>
      <c r="J1018" s="665" t="s">
        <v>3133</v>
      </c>
      <c r="K1018" s="665" t="s">
        <v>3134</v>
      </c>
      <c r="L1018" s="666">
        <v>1906.97</v>
      </c>
      <c r="M1018" s="666">
        <v>3813.94</v>
      </c>
      <c r="N1018" s="665">
        <v>2</v>
      </c>
      <c r="O1018" s="748">
        <v>1</v>
      </c>
      <c r="P1018" s="666"/>
      <c r="Q1018" s="681">
        <v>0</v>
      </c>
      <c r="R1018" s="665"/>
      <c r="S1018" s="681">
        <v>0</v>
      </c>
      <c r="T1018" s="748"/>
      <c r="U1018" s="704">
        <v>0</v>
      </c>
    </row>
    <row r="1019" spans="1:21" ht="14.4" customHeight="1" x14ac:dyDescent="0.3">
      <c r="A1019" s="664">
        <v>50</v>
      </c>
      <c r="B1019" s="665" t="s">
        <v>549</v>
      </c>
      <c r="C1019" s="665" t="s">
        <v>3184</v>
      </c>
      <c r="D1019" s="746" t="s">
        <v>4863</v>
      </c>
      <c r="E1019" s="747" t="s">
        <v>3191</v>
      </c>
      <c r="F1019" s="665" t="s">
        <v>3179</v>
      </c>
      <c r="G1019" s="665" t="s">
        <v>3335</v>
      </c>
      <c r="H1019" s="665" t="s">
        <v>1650</v>
      </c>
      <c r="I1019" s="665" t="s">
        <v>2597</v>
      </c>
      <c r="J1019" s="665" t="s">
        <v>3133</v>
      </c>
      <c r="K1019" s="665" t="s">
        <v>3134</v>
      </c>
      <c r="L1019" s="666">
        <v>1887.9</v>
      </c>
      <c r="M1019" s="666">
        <v>5663.7000000000007</v>
      </c>
      <c r="N1019" s="665">
        <v>3</v>
      </c>
      <c r="O1019" s="748">
        <v>1</v>
      </c>
      <c r="P1019" s="666">
        <v>5663.7000000000007</v>
      </c>
      <c r="Q1019" s="681">
        <v>1</v>
      </c>
      <c r="R1019" s="665">
        <v>3</v>
      </c>
      <c r="S1019" s="681">
        <v>1</v>
      </c>
      <c r="T1019" s="748">
        <v>1</v>
      </c>
      <c r="U1019" s="704">
        <v>1</v>
      </c>
    </row>
    <row r="1020" spans="1:21" ht="14.4" customHeight="1" x14ac:dyDescent="0.3">
      <c r="A1020" s="664">
        <v>50</v>
      </c>
      <c r="B1020" s="665" t="s">
        <v>549</v>
      </c>
      <c r="C1020" s="665" t="s">
        <v>3184</v>
      </c>
      <c r="D1020" s="746" t="s">
        <v>4863</v>
      </c>
      <c r="E1020" s="747" t="s">
        <v>3191</v>
      </c>
      <c r="F1020" s="665" t="s">
        <v>3181</v>
      </c>
      <c r="G1020" s="665" t="s">
        <v>4271</v>
      </c>
      <c r="H1020" s="665" t="s">
        <v>550</v>
      </c>
      <c r="I1020" s="665" t="s">
        <v>4272</v>
      </c>
      <c r="J1020" s="665" t="s">
        <v>4273</v>
      </c>
      <c r="K1020" s="665" t="s">
        <v>4274</v>
      </c>
      <c r="L1020" s="666">
        <v>25</v>
      </c>
      <c r="M1020" s="666">
        <v>6025</v>
      </c>
      <c r="N1020" s="665">
        <v>241</v>
      </c>
      <c r="O1020" s="748">
        <v>56</v>
      </c>
      <c r="P1020" s="666">
        <v>5700</v>
      </c>
      <c r="Q1020" s="681">
        <v>0.94605809128630702</v>
      </c>
      <c r="R1020" s="665">
        <v>228</v>
      </c>
      <c r="S1020" s="681">
        <v>0.94605809128630702</v>
      </c>
      <c r="T1020" s="748">
        <v>52</v>
      </c>
      <c r="U1020" s="704">
        <v>0.9285714285714286</v>
      </c>
    </row>
    <row r="1021" spans="1:21" ht="14.4" customHeight="1" x14ac:dyDescent="0.3">
      <c r="A1021" s="664">
        <v>50</v>
      </c>
      <c r="B1021" s="665" t="s">
        <v>549</v>
      </c>
      <c r="C1021" s="665" t="s">
        <v>3184</v>
      </c>
      <c r="D1021" s="746" t="s">
        <v>4863</v>
      </c>
      <c r="E1021" s="747" t="s">
        <v>3191</v>
      </c>
      <c r="F1021" s="665" t="s">
        <v>3181</v>
      </c>
      <c r="G1021" s="665" t="s">
        <v>4271</v>
      </c>
      <c r="H1021" s="665" t="s">
        <v>550</v>
      </c>
      <c r="I1021" s="665" t="s">
        <v>4275</v>
      </c>
      <c r="J1021" s="665" t="s">
        <v>4273</v>
      </c>
      <c r="K1021" s="665" t="s">
        <v>4276</v>
      </c>
      <c r="L1021" s="666">
        <v>30</v>
      </c>
      <c r="M1021" s="666">
        <v>6030</v>
      </c>
      <c r="N1021" s="665">
        <v>201</v>
      </c>
      <c r="O1021" s="748">
        <v>48</v>
      </c>
      <c r="P1021" s="666">
        <v>5910</v>
      </c>
      <c r="Q1021" s="681">
        <v>0.98009950248756217</v>
      </c>
      <c r="R1021" s="665">
        <v>197</v>
      </c>
      <c r="S1021" s="681">
        <v>0.98009950248756217</v>
      </c>
      <c r="T1021" s="748">
        <v>47</v>
      </c>
      <c r="U1021" s="704">
        <v>0.97916666666666663</v>
      </c>
    </row>
    <row r="1022" spans="1:21" ht="14.4" customHeight="1" x14ac:dyDescent="0.3">
      <c r="A1022" s="664">
        <v>50</v>
      </c>
      <c r="B1022" s="665" t="s">
        <v>549</v>
      </c>
      <c r="C1022" s="665" t="s">
        <v>3184</v>
      </c>
      <c r="D1022" s="746" t="s">
        <v>4863</v>
      </c>
      <c r="E1022" s="747" t="s">
        <v>3191</v>
      </c>
      <c r="F1022" s="665" t="s">
        <v>3181</v>
      </c>
      <c r="G1022" s="665" t="s">
        <v>4277</v>
      </c>
      <c r="H1022" s="665" t="s">
        <v>550</v>
      </c>
      <c r="I1022" s="665" t="s">
        <v>4278</v>
      </c>
      <c r="J1022" s="665" t="s">
        <v>4279</v>
      </c>
      <c r="K1022" s="665" t="s">
        <v>4280</v>
      </c>
      <c r="L1022" s="666">
        <v>410</v>
      </c>
      <c r="M1022" s="666">
        <v>820</v>
      </c>
      <c r="N1022" s="665">
        <v>2</v>
      </c>
      <c r="O1022" s="748">
        <v>2</v>
      </c>
      <c r="P1022" s="666"/>
      <c r="Q1022" s="681">
        <v>0</v>
      </c>
      <c r="R1022" s="665"/>
      <c r="S1022" s="681">
        <v>0</v>
      </c>
      <c r="T1022" s="748"/>
      <c r="U1022" s="704">
        <v>0</v>
      </c>
    </row>
    <row r="1023" spans="1:21" ht="14.4" customHeight="1" x14ac:dyDescent="0.3">
      <c r="A1023" s="664">
        <v>50</v>
      </c>
      <c r="B1023" s="665" t="s">
        <v>549</v>
      </c>
      <c r="C1023" s="665" t="s">
        <v>3184</v>
      </c>
      <c r="D1023" s="746" t="s">
        <v>4863</v>
      </c>
      <c r="E1023" s="747" t="s">
        <v>3191</v>
      </c>
      <c r="F1023" s="665" t="s">
        <v>3181</v>
      </c>
      <c r="G1023" s="665" t="s">
        <v>4277</v>
      </c>
      <c r="H1023" s="665" t="s">
        <v>550</v>
      </c>
      <c r="I1023" s="665" t="s">
        <v>4281</v>
      </c>
      <c r="J1023" s="665" t="s">
        <v>4282</v>
      </c>
      <c r="K1023" s="665" t="s">
        <v>4283</v>
      </c>
      <c r="L1023" s="666">
        <v>566</v>
      </c>
      <c r="M1023" s="666">
        <v>1698</v>
      </c>
      <c r="N1023" s="665">
        <v>3</v>
      </c>
      <c r="O1023" s="748">
        <v>2</v>
      </c>
      <c r="P1023" s="666">
        <v>1698</v>
      </c>
      <c r="Q1023" s="681">
        <v>1</v>
      </c>
      <c r="R1023" s="665">
        <v>3</v>
      </c>
      <c r="S1023" s="681">
        <v>1</v>
      </c>
      <c r="T1023" s="748">
        <v>2</v>
      </c>
      <c r="U1023" s="704">
        <v>1</v>
      </c>
    </row>
    <row r="1024" spans="1:21" ht="14.4" customHeight="1" x14ac:dyDescent="0.3">
      <c r="A1024" s="664">
        <v>50</v>
      </c>
      <c r="B1024" s="665" t="s">
        <v>549</v>
      </c>
      <c r="C1024" s="665" t="s">
        <v>3184</v>
      </c>
      <c r="D1024" s="746" t="s">
        <v>4863</v>
      </c>
      <c r="E1024" s="747" t="s">
        <v>3191</v>
      </c>
      <c r="F1024" s="665" t="s">
        <v>3181</v>
      </c>
      <c r="G1024" s="665" t="s">
        <v>4284</v>
      </c>
      <c r="H1024" s="665" t="s">
        <v>550</v>
      </c>
      <c r="I1024" s="665" t="s">
        <v>4285</v>
      </c>
      <c r="J1024" s="665" t="s">
        <v>4286</v>
      </c>
      <c r="K1024" s="665" t="s">
        <v>4287</v>
      </c>
      <c r="L1024" s="666">
        <v>378.48</v>
      </c>
      <c r="M1024" s="666">
        <v>12868.319999999991</v>
      </c>
      <c r="N1024" s="665">
        <v>34</v>
      </c>
      <c r="O1024" s="748">
        <v>32</v>
      </c>
      <c r="P1024" s="666">
        <v>12489.839999999991</v>
      </c>
      <c r="Q1024" s="681">
        <v>0.97058823529411764</v>
      </c>
      <c r="R1024" s="665">
        <v>33</v>
      </c>
      <c r="S1024" s="681">
        <v>0.97058823529411764</v>
      </c>
      <c r="T1024" s="748">
        <v>31</v>
      </c>
      <c r="U1024" s="704">
        <v>0.96875</v>
      </c>
    </row>
    <row r="1025" spans="1:21" ht="14.4" customHeight="1" x14ac:dyDescent="0.3">
      <c r="A1025" s="664">
        <v>50</v>
      </c>
      <c r="B1025" s="665" t="s">
        <v>549</v>
      </c>
      <c r="C1025" s="665" t="s">
        <v>3184</v>
      </c>
      <c r="D1025" s="746" t="s">
        <v>4863</v>
      </c>
      <c r="E1025" s="747" t="s">
        <v>3191</v>
      </c>
      <c r="F1025" s="665" t="s">
        <v>3181</v>
      </c>
      <c r="G1025" s="665" t="s">
        <v>4284</v>
      </c>
      <c r="H1025" s="665" t="s">
        <v>550</v>
      </c>
      <c r="I1025" s="665" t="s">
        <v>4288</v>
      </c>
      <c r="J1025" s="665" t="s">
        <v>4289</v>
      </c>
      <c r="K1025" s="665" t="s">
        <v>4290</v>
      </c>
      <c r="L1025" s="666">
        <v>378.48</v>
      </c>
      <c r="M1025" s="666">
        <v>11354.399999999992</v>
      </c>
      <c r="N1025" s="665">
        <v>30</v>
      </c>
      <c r="O1025" s="748">
        <v>29</v>
      </c>
      <c r="P1025" s="666">
        <v>11354.399999999992</v>
      </c>
      <c r="Q1025" s="681">
        <v>1</v>
      </c>
      <c r="R1025" s="665">
        <v>30</v>
      </c>
      <c r="S1025" s="681">
        <v>1</v>
      </c>
      <c r="T1025" s="748">
        <v>29</v>
      </c>
      <c r="U1025" s="704">
        <v>1</v>
      </c>
    </row>
    <row r="1026" spans="1:21" ht="14.4" customHeight="1" x14ac:dyDescent="0.3">
      <c r="A1026" s="664">
        <v>50</v>
      </c>
      <c r="B1026" s="665" t="s">
        <v>549</v>
      </c>
      <c r="C1026" s="665" t="s">
        <v>3184</v>
      </c>
      <c r="D1026" s="746" t="s">
        <v>4863</v>
      </c>
      <c r="E1026" s="747" t="s">
        <v>3193</v>
      </c>
      <c r="F1026" s="665" t="s">
        <v>3179</v>
      </c>
      <c r="G1026" s="665" t="s">
        <v>3661</v>
      </c>
      <c r="H1026" s="665" t="s">
        <v>550</v>
      </c>
      <c r="I1026" s="665" t="s">
        <v>4291</v>
      </c>
      <c r="J1026" s="665" t="s">
        <v>4292</v>
      </c>
      <c r="K1026" s="665" t="s">
        <v>3662</v>
      </c>
      <c r="L1026" s="666">
        <v>263.26</v>
      </c>
      <c r="M1026" s="666">
        <v>526.52</v>
      </c>
      <c r="N1026" s="665">
        <v>2</v>
      </c>
      <c r="O1026" s="748">
        <v>1</v>
      </c>
      <c r="P1026" s="666">
        <v>263.26</v>
      </c>
      <c r="Q1026" s="681">
        <v>0.5</v>
      </c>
      <c r="R1026" s="665">
        <v>1</v>
      </c>
      <c r="S1026" s="681">
        <v>0.5</v>
      </c>
      <c r="T1026" s="748">
        <v>0.5</v>
      </c>
      <c r="U1026" s="704">
        <v>0.5</v>
      </c>
    </row>
    <row r="1027" spans="1:21" ht="14.4" customHeight="1" x14ac:dyDescent="0.3">
      <c r="A1027" s="664">
        <v>50</v>
      </c>
      <c r="B1027" s="665" t="s">
        <v>549</v>
      </c>
      <c r="C1027" s="665" t="s">
        <v>3184</v>
      </c>
      <c r="D1027" s="746" t="s">
        <v>4863</v>
      </c>
      <c r="E1027" s="747" t="s">
        <v>3193</v>
      </c>
      <c r="F1027" s="665" t="s">
        <v>3179</v>
      </c>
      <c r="G1027" s="665" t="s">
        <v>3661</v>
      </c>
      <c r="H1027" s="665" t="s">
        <v>550</v>
      </c>
      <c r="I1027" s="665" t="s">
        <v>4293</v>
      </c>
      <c r="J1027" s="665" t="s">
        <v>4292</v>
      </c>
      <c r="K1027" s="665" t="s">
        <v>4294</v>
      </c>
      <c r="L1027" s="666">
        <v>1295.6400000000001</v>
      </c>
      <c r="M1027" s="666">
        <v>1295.6400000000001</v>
      </c>
      <c r="N1027" s="665">
        <v>1</v>
      </c>
      <c r="O1027" s="748">
        <v>1</v>
      </c>
      <c r="P1027" s="666">
        <v>1295.6400000000001</v>
      </c>
      <c r="Q1027" s="681">
        <v>1</v>
      </c>
      <c r="R1027" s="665">
        <v>1</v>
      </c>
      <c r="S1027" s="681">
        <v>1</v>
      </c>
      <c r="T1027" s="748">
        <v>1</v>
      </c>
      <c r="U1027" s="704">
        <v>1</v>
      </c>
    </row>
    <row r="1028" spans="1:21" ht="14.4" customHeight="1" x14ac:dyDescent="0.3">
      <c r="A1028" s="664">
        <v>50</v>
      </c>
      <c r="B1028" s="665" t="s">
        <v>549</v>
      </c>
      <c r="C1028" s="665" t="s">
        <v>3184</v>
      </c>
      <c r="D1028" s="746" t="s">
        <v>4863</v>
      </c>
      <c r="E1028" s="747" t="s">
        <v>3193</v>
      </c>
      <c r="F1028" s="665" t="s">
        <v>3179</v>
      </c>
      <c r="G1028" s="665" t="s">
        <v>3661</v>
      </c>
      <c r="H1028" s="665" t="s">
        <v>550</v>
      </c>
      <c r="I1028" s="665" t="s">
        <v>1439</v>
      </c>
      <c r="J1028" s="665" t="s">
        <v>1440</v>
      </c>
      <c r="K1028" s="665" t="s">
        <v>4295</v>
      </c>
      <c r="L1028" s="666">
        <v>0</v>
      </c>
      <c r="M1028" s="666">
        <v>0</v>
      </c>
      <c r="N1028" s="665">
        <v>2</v>
      </c>
      <c r="O1028" s="748">
        <v>1</v>
      </c>
      <c r="P1028" s="666">
        <v>0</v>
      </c>
      <c r="Q1028" s="681"/>
      <c r="R1028" s="665">
        <v>1</v>
      </c>
      <c r="S1028" s="681">
        <v>0.5</v>
      </c>
      <c r="T1028" s="748">
        <v>0.5</v>
      </c>
      <c r="U1028" s="704">
        <v>0.5</v>
      </c>
    </row>
    <row r="1029" spans="1:21" ht="14.4" customHeight="1" x14ac:dyDescent="0.3">
      <c r="A1029" s="664">
        <v>50</v>
      </c>
      <c r="B1029" s="665" t="s">
        <v>549</v>
      </c>
      <c r="C1029" s="665" t="s">
        <v>3184</v>
      </c>
      <c r="D1029" s="746" t="s">
        <v>4863</v>
      </c>
      <c r="E1029" s="747" t="s">
        <v>3193</v>
      </c>
      <c r="F1029" s="665" t="s">
        <v>3179</v>
      </c>
      <c r="G1029" s="665" t="s">
        <v>4296</v>
      </c>
      <c r="H1029" s="665" t="s">
        <v>550</v>
      </c>
      <c r="I1029" s="665" t="s">
        <v>4297</v>
      </c>
      <c r="J1029" s="665" t="s">
        <v>4298</v>
      </c>
      <c r="K1029" s="665" t="s">
        <v>4299</v>
      </c>
      <c r="L1029" s="666">
        <v>57.76</v>
      </c>
      <c r="M1029" s="666">
        <v>115.52</v>
      </c>
      <c r="N1029" s="665">
        <v>2</v>
      </c>
      <c r="O1029" s="748">
        <v>1.5</v>
      </c>
      <c r="P1029" s="666">
        <v>57.76</v>
      </c>
      <c r="Q1029" s="681">
        <v>0.5</v>
      </c>
      <c r="R1029" s="665">
        <v>1</v>
      </c>
      <c r="S1029" s="681">
        <v>0.5</v>
      </c>
      <c r="T1029" s="748">
        <v>1</v>
      </c>
      <c r="U1029" s="704">
        <v>0.66666666666666663</v>
      </c>
    </row>
    <row r="1030" spans="1:21" ht="14.4" customHeight="1" x14ac:dyDescent="0.3">
      <c r="A1030" s="664">
        <v>50</v>
      </c>
      <c r="B1030" s="665" t="s">
        <v>549</v>
      </c>
      <c r="C1030" s="665" t="s">
        <v>3184</v>
      </c>
      <c r="D1030" s="746" t="s">
        <v>4863</v>
      </c>
      <c r="E1030" s="747" t="s">
        <v>3193</v>
      </c>
      <c r="F1030" s="665" t="s">
        <v>3179</v>
      </c>
      <c r="G1030" s="665" t="s">
        <v>3270</v>
      </c>
      <c r="H1030" s="665" t="s">
        <v>550</v>
      </c>
      <c r="I1030" s="665" t="s">
        <v>2133</v>
      </c>
      <c r="J1030" s="665" t="s">
        <v>2134</v>
      </c>
      <c r="K1030" s="665" t="s">
        <v>3424</v>
      </c>
      <c r="L1030" s="666">
        <v>78.33</v>
      </c>
      <c r="M1030" s="666">
        <v>78.33</v>
      </c>
      <c r="N1030" s="665">
        <v>1</v>
      </c>
      <c r="O1030" s="748">
        <v>1</v>
      </c>
      <c r="P1030" s="666"/>
      <c r="Q1030" s="681">
        <v>0</v>
      </c>
      <c r="R1030" s="665"/>
      <c r="S1030" s="681">
        <v>0</v>
      </c>
      <c r="T1030" s="748"/>
      <c r="U1030" s="704">
        <v>0</v>
      </c>
    </row>
    <row r="1031" spans="1:21" ht="14.4" customHeight="1" x14ac:dyDescent="0.3">
      <c r="A1031" s="664">
        <v>50</v>
      </c>
      <c r="B1031" s="665" t="s">
        <v>549</v>
      </c>
      <c r="C1031" s="665" t="s">
        <v>3184</v>
      </c>
      <c r="D1031" s="746" t="s">
        <v>4863</v>
      </c>
      <c r="E1031" s="747" t="s">
        <v>3193</v>
      </c>
      <c r="F1031" s="665" t="s">
        <v>3179</v>
      </c>
      <c r="G1031" s="665" t="s">
        <v>4300</v>
      </c>
      <c r="H1031" s="665" t="s">
        <v>550</v>
      </c>
      <c r="I1031" s="665" t="s">
        <v>4301</v>
      </c>
      <c r="J1031" s="665" t="s">
        <v>4302</v>
      </c>
      <c r="K1031" s="665" t="s">
        <v>4303</v>
      </c>
      <c r="L1031" s="666">
        <v>90.77</v>
      </c>
      <c r="M1031" s="666">
        <v>90.77</v>
      </c>
      <c r="N1031" s="665">
        <v>1</v>
      </c>
      <c r="O1031" s="748">
        <v>0.5</v>
      </c>
      <c r="P1031" s="666"/>
      <c r="Q1031" s="681">
        <v>0</v>
      </c>
      <c r="R1031" s="665"/>
      <c r="S1031" s="681">
        <v>0</v>
      </c>
      <c r="T1031" s="748"/>
      <c r="U1031" s="704">
        <v>0</v>
      </c>
    </row>
    <row r="1032" spans="1:21" ht="14.4" customHeight="1" x14ac:dyDescent="0.3">
      <c r="A1032" s="664">
        <v>50</v>
      </c>
      <c r="B1032" s="665" t="s">
        <v>549</v>
      </c>
      <c r="C1032" s="665" t="s">
        <v>3184</v>
      </c>
      <c r="D1032" s="746" t="s">
        <v>4863</v>
      </c>
      <c r="E1032" s="747" t="s">
        <v>3193</v>
      </c>
      <c r="F1032" s="665" t="s">
        <v>3179</v>
      </c>
      <c r="G1032" s="665" t="s">
        <v>4304</v>
      </c>
      <c r="H1032" s="665" t="s">
        <v>550</v>
      </c>
      <c r="I1032" s="665" t="s">
        <v>4305</v>
      </c>
      <c r="J1032" s="665" t="s">
        <v>4306</v>
      </c>
      <c r="K1032" s="665" t="s">
        <v>3074</v>
      </c>
      <c r="L1032" s="666">
        <v>30.92</v>
      </c>
      <c r="M1032" s="666">
        <v>92.76</v>
      </c>
      <c r="N1032" s="665">
        <v>3</v>
      </c>
      <c r="O1032" s="748">
        <v>1.5</v>
      </c>
      <c r="P1032" s="666">
        <v>92.76</v>
      </c>
      <c r="Q1032" s="681">
        <v>1</v>
      </c>
      <c r="R1032" s="665">
        <v>3</v>
      </c>
      <c r="S1032" s="681">
        <v>1</v>
      </c>
      <c r="T1032" s="748">
        <v>1.5</v>
      </c>
      <c r="U1032" s="704">
        <v>1</v>
      </c>
    </row>
    <row r="1033" spans="1:21" ht="14.4" customHeight="1" x14ac:dyDescent="0.3">
      <c r="A1033" s="664">
        <v>50</v>
      </c>
      <c r="B1033" s="665" t="s">
        <v>549</v>
      </c>
      <c r="C1033" s="665" t="s">
        <v>3184</v>
      </c>
      <c r="D1033" s="746" t="s">
        <v>4863</v>
      </c>
      <c r="E1033" s="747" t="s">
        <v>3193</v>
      </c>
      <c r="F1033" s="665" t="s">
        <v>3179</v>
      </c>
      <c r="G1033" s="665" t="s">
        <v>4307</v>
      </c>
      <c r="H1033" s="665" t="s">
        <v>550</v>
      </c>
      <c r="I1033" s="665" t="s">
        <v>4308</v>
      </c>
      <c r="J1033" s="665" t="s">
        <v>4309</v>
      </c>
      <c r="K1033" s="665" t="s">
        <v>4310</v>
      </c>
      <c r="L1033" s="666">
        <v>19.89</v>
      </c>
      <c r="M1033" s="666">
        <v>159.12</v>
      </c>
      <c r="N1033" s="665">
        <v>8</v>
      </c>
      <c r="O1033" s="748">
        <v>2.5</v>
      </c>
      <c r="P1033" s="666">
        <v>159.12</v>
      </c>
      <c r="Q1033" s="681">
        <v>1</v>
      </c>
      <c r="R1033" s="665">
        <v>8</v>
      </c>
      <c r="S1033" s="681">
        <v>1</v>
      </c>
      <c r="T1033" s="748">
        <v>2.5</v>
      </c>
      <c r="U1033" s="704">
        <v>1</v>
      </c>
    </row>
    <row r="1034" spans="1:21" ht="14.4" customHeight="1" x14ac:dyDescent="0.3">
      <c r="A1034" s="664">
        <v>50</v>
      </c>
      <c r="B1034" s="665" t="s">
        <v>549</v>
      </c>
      <c r="C1034" s="665" t="s">
        <v>3184</v>
      </c>
      <c r="D1034" s="746" t="s">
        <v>4863</v>
      </c>
      <c r="E1034" s="747" t="s">
        <v>3193</v>
      </c>
      <c r="F1034" s="665" t="s">
        <v>3179</v>
      </c>
      <c r="G1034" s="665" t="s">
        <v>4032</v>
      </c>
      <c r="H1034" s="665" t="s">
        <v>550</v>
      </c>
      <c r="I1034" s="665" t="s">
        <v>4311</v>
      </c>
      <c r="J1034" s="665" t="s">
        <v>4312</v>
      </c>
      <c r="K1034" s="665" t="s">
        <v>4313</v>
      </c>
      <c r="L1034" s="666">
        <v>0</v>
      </c>
      <c r="M1034" s="666">
        <v>0</v>
      </c>
      <c r="N1034" s="665">
        <v>1</v>
      </c>
      <c r="O1034" s="748">
        <v>1</v>
      </c>
      <c r="P1034" s="666"/>
      <c r="Q1034" s="681"/>
      <c r="R1034" s="665"/>
      <c r="S1034" s="681">
        <v>0</v>
      </c>
      <c r="T1034" s="748"/>
      <c r="U1034" s="704">
        <v>0</v>
      </c>
    </row>
    <row r="1035" spans="1:21" ht="14.4" customHeight="1" x14ac:dyDescent="0.3">
      <c r="A1035" s="664">
        <v>50</v>
      </c>
      <c r="B1035" s="665" t="s">
        <v>549</v>
      </c>
      <c r="C1035" s="665" t="s">
        <v>3184</v>
      </c>
      <c r="D1035" s="746" t="s">
        <v>4863</v>
      </c>
      <c r="E1035" s="747" t="s">
        <v>3193</v>
      </c>
      <c r="F1035" s="665" t="s">
        <v>3179</v>
      </c>
      <c r="G1035" s="665" t="s">
        <v>3492</v>
      </c>
      <c r="H1035" s="665" t="s">
        <v>1650</v>
      </c>
      <c r="I1035" s="665" t="s">
        <v>4314</v>
      </c>
      <c r="J1035" s="665" t="s">
        <v>4315</v>
      </c>
      <c r="K1035" s="665" t="s">
        <v>4316</v>
      </c>
      <c r="L1035" s="666">
        <v>118.54</v>
      </c>
      <c r="M1035" s="666">
        <v>355.62</v>
      </c>
      <c r="N1035" s="665">
        <v>3</v>
      </c>
      <c r="O1035" s="748">
        <v>1</v>
      </c>
      <c r="P1035" s="666">
        <v>355.62</v>
      </c>
      <c r="Q1035" s="681">
        <v>1</v>
      </c>
      <c r="R1035" s="665">
        <v>3</v>
      </c>
      <c r="S1035" s="681">
        <v>1</v>
      </c>
      <c r="T1035" s="748">
        <v>1</v>
      </c>
      <c r="U1035" s="704">
        <v>1</v>
      </c>
    </row>
    <row r="1036" spans="1:21" ht="14.4" customHeight="1" x14ac:dyDescent="0.3">
      <c r="A1036" s="664">
        <v>50</v>
      </c>
      <c r="B1036" s="665" t="s">
        <v>549</v>
      </c>
      <c r="C1036" s="665" t="s">
        <v>3184</v>
      </c>
      <c r="D1036" s="746" t="s">
        <v>4863</v>
      </c>
      <c r="E1036" s="747" t="s">
        <v>3193</v>
      </c>
      <c r="F1036" s="665" t="s">
        <v>3179</v>
      </c>
      <c r="G1036" s="665" t="s">
        <v>4317</v>
      </c>
      <c r="H1036" s="665" t="s">
        <v>550</v>
      </c>
      <c r="I1036" s="665" t="s">
        <v>4318</v>
      </c>
      <c r="J1036" s="665" t="s">
        <v>4319</v>
      </c>
      <c r="K1036" s="665" t="s">
        <v>4320</v>
      </c>
      <c r="L1036" s="666">
        <v>0</v>
      </c>
      <c r="M1036" s="666">
        <v>0</v>
      </c>
      <c r="N1036" s="665">
        <v>2</v>
      </c>
      <c r="O1036" s="748">
        <v>0.5</v>
      </c>
      <c r="P1036" s="666"/>
      <c r="Q1036" s="681"/>
      <c r="R1036" s="665"/>
      <c r="S1036" s="681">
        <v>0</v>
      </c>
      <c r="T1036" s="748"/>
      <c r="U1036" s="704">
        <v>0</v>
      </c>
    </row>
    <row r="1037" spans="1:21" ht="14.4" customHeight="1" x14ac:dyDescent="0.3">
      <c r="A1037" s="664">
        <v>50</v>
      </c>
      <c r="B1037" s="665" t="s">
        <v>549</v>
      </c>
      <c r="C1037" s="665" t="s">
        <v>3184</v>
      </c>
      <c r="D1037" s="746" t="s">
        <v>4863</v>
      </c>
      <c r="E1037" s="747" t="s">
        <v>3193</v>
      </c>
      <c r="F1037" s="665" t="s">
        <v>3179</v>
      </c>
      <c r="G1037" s="665" t="s">
        <v>4260</v>
      </c>
      <c r="H1037" s="665" t="s">
        <v>1650</v>
      </c>
      <c r="I1037" s="665" t="s">
        <v>4321</v>
      </c>
      <c r="J1037" s="665" t="s">
        <v>4322</v>
      </c>
      <c r="K1037" s="665" t="s">
        <v>4323</v>
      </c>
      <c r="L1037" s="666">
        <v>99.66</v>
      </c>
      <c r="M1037" s="666">
        <v>99.66</v>
      </c>
      <c r="N1037" s="665">
        <v>1</v>
      </c>
      <c r="O1037" s="748">
        <v>0.5</v>
      </c>
      <c r="P1037" s="666"/>
      <c r="Q1037" s="681">
        <v>0</v>
      </c>
      <c r="R1037" s="665"/>
      <c r="S1037" s="681">
        <v>0</v>
      </c>
      <c r="T1037" s="748"/>
      <c r="U1037" s="704">
        <v>0</v>
      </c>
    </row>
    <row r="1038" spans="1:21" ht="14.4" customHeight="1" x14ac:dyDescent="0.3">
      <c r="A1038" s="664">
        <v>50</v>
      </c>
      <c r="B1038" s="665" t="s">
        <v>549</v>
      </c>
      <c r="C1038" s="665" t="s">
        <v>3184</v>
      </c>
      <c r="D1038" s="746" t="s">
        <v>4863</v>
      </c>
      <c r="E1038" s="747" t="s">
        <v>3193</v>
      </c>
      <c r="F1038" s="665" t="s">
        <v>3179</v>
      </c>
      <c r="G1038" s="665" t="s">
        <v>4324</v>
      </c>
      <c r="H1038" s="665" t="s">
        <v>550</v>
      </c>
      <c r="I1038" s="665" t="s">
        <v>4325</v>
      </c>
      <c r="J1038" s="665" t="s">
        <v>4326</v>
      </c>
      <c r="K1038" s="665" t="s">
        <v>4327</v>
      </c>
      <c r="L1038" s="666">
        <v>0</v>
      </c>
      <c r="M1038" s="666">
        <v>0</v>
      </c>
      <c r="N1038" s="665">
        <v>1</v>
      </c>
      <c r="O1038" s="748">
        <v>1</v>
      </c>
      <c r="P1038" s="666">
        <v>0</v>
      </c>
      <c r="Q1038" s="681"/>
      <c r="R1038" s="665">
        <v>1</v>
      </c>
      <c r="S1038" s="681">
        <v>1</v>
      </c>
      <c r="T1038" s="748">
        <v>1</v>
      </c>
      <c r="U1038" s="704">
        <v>1</v>
      </c>
    </row>
    <row r="1039" spans="1:21" ht="14.4" customHeight="1" x14ac:dyDescent="0.3">
      <c r="A1039" s="664">
        <v>50</v>
      </c>
      <c r="B1039" s="665" t="s">
        <v>549</v>
      </c>
      <c r="C1039" s="665" t="s">
        <v>3184</v>
      </c>
      <c r="D1039" s="746" t="s">
        <v>4863</v>
      </c>
      <c r="E1039" s="747" t="s">
        <v>3194</v>
      </c>
      <c r="F1039" s="665" t="s">
        <v>3179</v>
      </c>
      <c r="G1039" s="665" t="s">
        <v>4136</v>
      </c>
      <c r="H1039" s="665" t="s">
        <v>550</v>
      </c>
      <c r="I1039" s="665" t="s">
        <v>4328</v>
      </c>
      <c r="J1039" s="665" t="s">
        <v>4329</v>
      </c>
      <c r="K1039" s="665" t="s">
        <v>4330</v>
      </c>
      <c r="L1039" s="666">
        <v>61.44</v>
      </c>
      <c r="M1039" s="666">
        <v>61.44</v>
      </c>
      <c r="N1039" s="665">
        <v>1</v>
      </c>
      <c r="O1039" s="748">
        <v>1</v>
      </c>
      <c r="P1039" s="666">
        <v>61.44</v>
      </c>
      <c r="Q1039" s="681">
        <v>1</v>
      </c>
      <c r="R1039" s="665">
        <v>1</v>
      </c>
      <c r="S1039" s="681">
        <v>1</v>
      </c>
      <c r="T1039" s="748">
        <v>1</v>
      </c>
      <c r="U1039" s="704">
        <v>1</v>
      </c>
    </row>
    <row r="1040" spans="1:21" ht="14.4" customHeight="1" x14ac:dyDescent="0.3">
      <c r="A1040" s="664">
        <v>50</v>
      </c>
      <c r="B1040" s="665" t="s">
        <v>549</v>
      </c>
      <c r="C1040" s="665" t="s">
        <v>3184</v>
      </c>
      <c r="D1040" s="746" t="s">
        <v>4863</v>
      </c>
      <c r="E1040" s="747" t="s">
        <v>3194</v>
      </c>
      <c r="F1040" s="665" t="s">
        <v>3179</v>
      </c>
      <c r="G1040" s="665" t="s">
        <v>3207</v>
      </c>
      <c r="H1040" s="665" t="s">
        <v>1650</v>
      </c>
      <c r="I1040" s="665" t="s">
        <v>1928</v>
      </c>
      <c r="J1040" s="665" t="s">
        <v>1699</v>
      </c>
      <c r="K1040" s="665" t="s">
        <v>2953</v>
      </c>
      <c r="L1040" s="666">
        <v>105.32</v>
      </c>
      <c r="M1040" s="666">
        <v>210.64</v>
      </c>
      <c r="N1040" s="665">
        <v>2</v>
      </c>
      <c r="O1040" s="748">
        <v>1</v>
      </c>
      <c r="P1040" s="666">
        <v>210.64</v>
      </c>
      <c r="Q1040" s="681">
        <v>1</v>
      </c>
      <c r="R1040" s="665">
        <v>2</v>
      </c>
      <c r="S1040" s="681">
        <v>1</v>
      </c>
      <c r="T1040" s="748">
        <v>1</v>
      </c>
      <c r="U1040" s="704">
        <v>1</v>
      </c>
    </row>
    <row r="1041" spans="1:21" ht="14.4" customHeight="1" x14ac:dyDescent="0.3">
      <c r="A1041" s="664">
        <v>50</v>
      </c>
      <c r="B1041" s="665" t="s">
        <v>549</v>
      </c>
      <c r="C1041" s="665" t="s">
        <v>3184</v>
      </c>
      <c r="D1041" s="746" t="s">
        <v>4863</v>
      </c>
      <c r="E1041" s="747" t="s">
        <v>3194</v>
      </c>
      <c r="F1041" s="665" t="s">
        <v>3179</v>
      </c>
      <c r="G1041" s="665" t="s">
        <v>3270</v>
      </c>
      <c r="H1041" s="665" t="s">
        <v>550</v>
      </c>
      <c r="I1041" s="665" t="s">
        <v>2133</v>
      </c>
      <c r="J1041" s="665" t="s">
        <v>2134</v>
      </c>
      <c r="K1041" s="665" t="s">
        <v>3424</v>
      </c>
      <c r="L1041" s="666">
        <v>78.33</v>
      </c>
      <c r="M1041" s="666">
        <v>78.33</v>
      </c>
      <c r="N1041" s="665">
        <v>1</v>
      </c>
      <c r="O1041" s="748">
        <v>1</v>
      </c>
      <c r="P1041" s="666">
        <v>78.33</v>
      </c>
      <c r="Q1041" s="681">
        <v>1</v>
      </c>
      <c r="R1041" s="665">
        <v>1</v>
      </c>
      <c r="S1041" s="681">
        <v>1</v>
      </c>
      <c r="T1041" s="748">
        <v>1</v>
      </c>
      <c r="U1041" s="704">
        <v>1</v>
      </c>
    </row>
    <row r="1042" spans="1:21" ht="14.4" customHeight="1" x14ac:dyDescent="0.3">
      <c r="A1042" s="664">
        <v>50</v>
      </c>
      <c r="B1042" s="665" t="s">
        <v>549</v>
      </c>
      <c r="C1042" s="665" t="s">
        <v>3184</v>
      </c>
      <c r="D1042" s="746" t="s">
        <v>4863</v>
      </c>
      <c r="E1042" s="747" t="s">
        <v>3194</v>
      </c>
      <c r="F1042" s="665" t="s">
        <v>3179</v>
      </c>
      <c r="G1042" s="665" t="s">
        <v>4331</v>
      </c>
      <c r="H1042" s="665" t="s">
        <v>550</v>
      </c>
      <c r="I1042" s="665" t="s">
        <v>4332</v>
      </c>
      <c r="J1042" s="665" t="s">
        <v>4333</v>
      </c>
      <c r="K1042" s="665" t="s">
        <v>4334</v>
      </c>
      <c r="L1042" s="666">
        <v>84.9</v>
      </c>
      <c r="M1042" s="666">
        <v>84.9</v>
      </c>
      <c r="N1042" s="665">
        <v>1</v>
      </c>
      <c r="O1042" s="748">
        <v>1</v>
      </c>
      <c r="P1042" s="666">
        <v>84.9</v>
      </c>
      <c r="Q1042" s="681">
        <v>1</v>
      </c>
      <c r="R1042" s="665">
        <v>1</v>
      </c>
      <c r="S1042" s="681">
        <v>1</v>
      </c>
      <c r="T1042" s="748">
        <v>1</v>
      </c>
      <c r="U1042" s="704">
        <v>1</v>
      </c>
    </row>
    <row r="1043" spans="1:21" ht="14.4" customHeight="1" x14ac:dyDescent="0.3">
      <c r="A1043" s="664">
        <v>50</v>
      </c>
      <c r="B1043" s="665" t="s">
        <v>549</v>
      </c>
      <c r="C1043" s="665" t="s">
        <v>3184</v>
      </c>
      <c r="D1043" s="746" t="s">
        <v>4863</v>
      </c>
      <c r="E1043" s="747" t="s">
        <v>3194</v>
      </c>
      <c r="F1043" s="665" t="s">
        <v>3179</v>
      </c>
      <c r="G1043" s="665" t="s">
        <v>3213</v>
      </c>
      <c r="H1043" s="665" t="s">
        <v>550</v>
      </c>
      <c r="I1043" s="665" t="s">
        <v>3214</v>
      </c>
      <c r="J1043" s="665" t="s">
        <v>938</v>
      </c>
      <c r="K1043" s="665" t="s">
        <v>3215</v>
      </c>
      <c r="L1043" s="666">
        <v>0</v>
      </c>
      <c r="M1043" s="666">
        <v>0</v>
      </c>
      <c r="N1043" s="665">
        <v>1</v>
      </c>
      <c r="O1043" s="748">
        <v>0.5</v>
      </c>
      <c r="P1043" s="666"/>
      <c r="Q1043" s="681"/>
      <c r="R1043" s="665"/>
      <c r="S1043" s="681">
        <v>0</v>
      </c>
      <c r="T1043" s="748"/>
      <c r="U1043" s="704">
        <v>0</v>
      </c>
    </row>
    <row r="1044" spans="1:21" ht="14.4" customHeight="1" x14ac:dyDescent="0.3">
      <c r="A1044" s="664">
        <v>50</v>
      </c>
      <c r="B1044" s="665" t="s">
        <v>549</v>
      </c>
      <c r="C1044" s="665" t="s">
        <v>3184</v>
      </c>
      <c r="D1044" s="746" t="s">
        <v>4863</v>
      </c>
      <c r="E1044" s="747" t="s">
        <v>3194</v>
      </c>
      <c r="F1044" s="665" t="s">
        <v>3179</v>
      </c>
      <c r="G1044" s="665" t="s">
        <v>4176</v>
      </c>
      <c r="H1044" s="665" t="s">
        <v>550</v>
      </c>
      <c r="I1044" s="665" t="s">
        <v>863</v>
      </c>
      <c r="J1044" s="665" t="s">
        <v>864</v>
      </c>
      <c r="K1044" s="665" t="s">
        <v>4177</v>
      </c>
      <c r="L1044" s="666">
        <v>107.27</v>
      </c>
      <c r="M1044" s="666">
        <v>321.81</v>
      </c>
      <c r="N1044" s="665">
        <v>3</v>
      </c>
      <c r="O1044" s="748">
        <v>2</v>
      </c>
      <c r="P1044" s="666">
        <v>321.81</v>
      </c>
      <c r="Q1044" s="681">
        <v>1</v>
      </c>
      <c r="R1044" s="665">
        <v>3</v>
      </c>
      <c r="S1044" s="681">
        <v>1</v>
      </c>
      <c r="T1044" s="748">
        <v>2</v>
      </c>
      <c r="U1044" s="704">
        <v>1</v>
      </c>
    </row>
    <row r="1045" spans="1:21" ht="14.4" customHeight="1" x14ac:dyDescent="0.3">
      <c r="A1045" s="664">
        <v>50</v>
      </c>
      <c r="B1045" s="665" t="s">
        <v>549</v>
      </c>
      <c r="C1045" s="665" t="s">
        <v>3184</v>
      </c>
      <c r="D1045" s="746" t="s">
        <v>4863</v>
      </c>
      <c r="E1045" s="747" t="s">
        <v>3194</v>
      </c>
      <c r="F1045" s="665" t="s">
        <v>3179</v>
      </c>
      <c r="G1045" s="665" t="s">
        <v>4335</v>
      </c>
      <c r="H1045" s="665" t="s">
        <v>550</v>
      </c>
      <c r="I1045" s="665" t="s">
        <v>1324</v>
      </c>
      <c r="J1045" s="665" t="s">
        <v>4336</v>
      </c>
      <c r="K1045" s="665" t="s">
        <v>4337</v>
      </c>
      <c r="L1045" s="666">
        <v>79.64</v>
      </c>
      <c r="M1045" s="666">
        <v>159.28</v>
      </c>
      <c r="N1045" s="665">
        <v>2</v>
      </c>
      <c r="O1045" s="748">
        <v>0.5</v>
      </c>
      <c r="P1045" s="666">
        <v>159.28</v>
      </c>
      <c r="Q1045" s="681">
        <v>1</v>
      </c>
      <c r="R1045" s="665">
        <v>2</v>
      </c>
      <c r="S1045" s="681">
        <v>1</v>
      </c>
      <c r="T1045" s="748">
        <v>0.5</v>
      </c>
      <c r="U1045" s="704">
        <v>1</v>
      </c>
    </row>
    <row r="1046" spans="1:21" ht="14.4" customHeight="1" x14ac:dyDescent="0.3">
      <c r="A1046" s="664">
        <v>50</v>
      </c>
      <c r="B1046" s="665" t="s">
        <v>549</v>
      </c>
      <c r="C1046" s="665" t="s">
        <v>3184</v>
      </c>
      <c r="D1046" s="746" t="s">
        <v>4863</v>
      </c>
      <c r="E1046" s="747" t="s">
        <v>3194</v>
      </c>
      <c r="F1046" s="665" t="s">
        <v>3179</v>
      </c>
      <c r="G1046" s="665" t="s">
        <v>3280</v>
      </c>
      <c r="H1046" s="665" t="s">
        <v>550</v>
      </c>
      <c r="I1046" s="665" t="s">
        <v>4184</v>
      </c>
      <c r="J1046" s="665" t="s">
        <v>927</v>
      </c>
      <c r="K1046" s="665" t="s">
        <v>4185</v>
      </c>
      <c r="L1046" s="666">
        <v>152.84</v>
      </c>
      <c r="M1046" s="666">
        <v>305.68</v>
      </c>
      <c r="N1046" s="665">
        <v>2</v>
      </c>
      <c r="O1046" s="748">
        <v>2</v>
      </c>
      <c r="P1046" s="666">
        <v>305.68</v>
      </c>
      <c r="Q1046" s="681">
        <v>1</v>
      </c>
      <c r="R1046" s="665">
        <v>2</v>
      </c>
      <c r="S1046" s="681">
        <v>1</v>
      </c>
      <c r="T1046" s="748">
        <v>2</v>
      </c>
      <c r="U1046" s="704">
        <v>1</v>
      </c>
    </row>
    <row r="1047" spans="1:21" ht="14.4" customHeight="1" x14ac:dyDescent="0.3">
      <c r="A1047" s="664">
        <v>50</v>
      </c>
      <c r="B1047" s="665" t="s">
        <v>549</v>
      </c>
      <c r="C1047" s="665" t="s">
        <v>3184</v>
      </c>
      <c r="D1047" s="746" t="s">
        <v>4863</v>
      </c>
      <c r="E1047" s="747" t="s">
        <v>3194</v>
      </c>
      <c r="F1047" s="665" t="s">
        <v>3179</v>
      </c>
      <c r="G1047" s="665" t="s">
        <v>4338</v>
      </c>
      <c r="H1047" s="665" t="s">
        <v>550</v>
      </c>
      <c r="I1047" s="665" t="s">
        <v>2019</v>
      </c>
      <c r="J1047" s="665" t="s">
        <v>2020</v>
      </c>
      <c r="K1047" s="665" t="s">
        <v>4339</v>
      </c>
      <c r="L1047" s="666">
        <v>48.09</v>
      </c>
      <c r="M1047" s="666">
        <v>48.09</v>
      </c>
      <c r="N1047" s="665">
        <v>1</v>
      </c>
      <c r="O1047" s="748">
        <v>1</v>
      </c>
      <c r="P1047" s="666"/>
      <c r="Q1047" s="681">
        <v>0</v>
      </c>
      <c r="R1047" s="665"/>
      <c r="S1047" s="681">
        <v>0</v>
      </c>
      <c r="T1047" s="748"/>
      <c r="U1047" s="704">
        <v>0</v>
      </c>
    </row>
    <row r="1048" spans="1:21" ht="14.4" customHeight="1" x14ac:dyDescent="0.3">
      <c r="A1048" s="664">
        <v>50</v>
      </c>
      <c r="B1048" s="665" t="s">
        <v>549</v>
      </c>
      <c r="C1048" s="665" t="s">
        <v>3184</v>
      </c>
      <c r="D1048" s="746" t="s">
        <v>4863</v>
      </c>
      <c r="E1048" s="747" t="s">
        <v>3194</v>
      </c>
      <c r="F1048" s="665" t="s">
        <v>3179</v>
      </c>
      <c r="G1048" s="665" t="s">
        <v>4338</v>
      </c>
      <c r="H1048" s="665" t="s">
        <v>550</v>
      </c>
      <c r="I1048" s="665" t="s">
        <v>4340</v>
      </c>
      <c r="J1048" s="665" t="s">
        <v>2118</v>
      </c>
      <c r="K1048" s="665" t="s">
        <v>4341</v>
      </c>
      <c r="L1048" s="666">
        <v>89.91</v>
      </c>
      <c r="M1048" s="666">
        <v>89.91</v>
      </c>
      <c r="N1048" s="665">
        <v>1</v>
      </c>
      <c r="O1048" s="748">
        <v>1</v>
      </c>
      <c r="P1048" s="666">
        <v>89.91</v>
      </c>
      <c r="Q1048" s="681">
        <v>1</v>
      </c>
      <c r="R1048" s="665">
        <v>1</v>
      </c>
      <c r="S1048" s="681">
        <v>1</v>
      </c>
      <c r="T1048" s="748">
        <v>1</v>
      </c>
      <c r="U1048" s="704">
        <v>1</v>
      </c>
    </row>
    <row r="1049" spans="1:21" ht="14.4" customHeight="1" x14ac:dyDescent="0.3">
      <c r="A1049" s="664">
        <v>50</v>
      </c>
      <c r="B1049" s="665" t="s">
        <v>549</v>
      </c>
      <c r="C1049" s="665" t="s">
        <v>3184</v>
      </c>
      <c r="D1049" s="746" t="s">
        <v>4863</v>
      </c>
      <c r="E1049" s="747" t="s">
        <v>3194</v>
      </c>
      <c r="F1049" s="665" t="s">
        <v>3179</v>
      </c>
      <c r="G1049" s="665" t="s">
        <v>4342</v>
      </c>
      <c r="H1049" s="665" t="s">
        <v>550</v>
      </c>
      <c r="I1049" s="665" t="s">
        <v>4343</v>
      </c>
      <c r="J1049" s="665" t="s">
        <v>1626</v>
      </c>
      <c r="K1049" s="665" t="s">
        <v>3715</v>
      </c>
      <c r="L1049" s="666">
        <v>98.75</v>
      </c>
      <c r="M1049" s="666">
        <v>98.75</v>
      </c>
      <c r="N1049" s="665">
        <v>1</v>
      </c>
      <c r="O1049" s="748">
        <v>1</v>
      </c>
      <c r="P1049" s="666">
        <v>98.75</v>
      </c>
      <c r="Q1049" s="681">
        <v>1</v>
      </c>
      <c r="R1049" s="665">
        <v>1</v>
      </c>
      <c r="S1049" s="681">
        <v>1</v>
      </c>
      <c r="T1049" s="748">
        <v>1</v>
      </c>
      <c r="U1049" s="704">
        <v>1</v>
      </c>
    </row>
    <row r="1050" spans="1:21" ht="14.4" customHeight="1" x14ac:dyDescent="0.3">
      <c r="A1050" s="664">
        <v>50</v>
      </c>
      <c r="B1050" s="665" t="s">
        <v>549</v>
      </c>
      <c r="C1050" s="665" t="s">
        <v>3184</v>
      </c>
      <c r="D1050" s="746" t="s">
        <v>4863</v>
      </c>
      <c r="E1050" s="747" t="s">
        <v>3194</v>
      </c>
      <c r="F1050" s="665" t="s">
        <v>3179</v>
      </c>
      <c r="G1050" s="665" t="s">
        <v>3475</v>
      </c>
      <c r="H1050" s="665" t="s">
        <v>550</v>
      </c>
      <c r="I1050" s="665" t="s">
        <v>2058</v>
      </c>
      <c r="J1050" s="665" t="s">
        <v>3476</v>
      </c>
      <c r="K1050" s="665" t="s">
        <v>3477</v>
      </c>
      <c r="L1050" s="666">
        <v>132.97999999999999</v>
      </c>
      <c r="M1050" s="666">
        <v>265.95999999999998</v>
      </c>
      <c r="N1050" s="665">
        <v>2</v>
      </c>
      <c r="O1050" s="748">
        <v>1</v>
      </c>
      <c r="P1050" s="666">
        <v>265.95999999999998</v>
      </c>
      <c r="Q1050" s="681">
        <v>1</v>
      </c>
      <c r="R1050" s="665">
        <v>2</v>
      </c>
      <c r="S1050" s="681">
        <v>1</v>
      </c>
      <c r="T1050" s="748">
        <v>1</v>
      </c>
      <c r="U1050" s="704">
        <v>1</v>
      </c>
    </row>
    <row r="1051" spans="1:21" ht="14.4" customHeight="1" x14ac:dyDescent="0.3">
      <c r="A1051" s="664">
        <v>50</v>
      </c>
      <c r="B1051" s="665" t="s">
        <v>549</v>
      </c>
      <c r="C1051" s="665" t="s">
        <v>3184</v>
      </c>
      <c r="D1051" s="746" t="s">
        <v>4863</v>
      </c>
      <c r="E1051" s="747" t="s">
        <v>3194</v>
      </c>
      <c r="F1051" s="665" t="s">
        <v>3179</v>
      </c>
      <c r="G1051" s="665" t="s">
        <v>3228</v>
      </c>
      <c r="H1051" s="665" t="s">
        <v>550</v>
      </c>
      <c r="I1051" s="665" t="s">
        <v>4344</v>
      </c>
      <c r="J1051" s="665" t="s">
        <v>3485</v>
      </c>
      <c r="K1051" s="665" t="s">
        <v>4345</v>
      </c>
      <c r="L1051" s="666">
        <v>0</v>
      </c>
      <c r="M1051" s="666">
        <v>0</v>
      </c>
      <c r="N1051" s="665">
        <v>1</v>
      </c>
      <c r="O1051" s="748">
        <v>1</v>
      </c>
      <c r="P1051" s="666"/>
      <c r="Q1051" s="681"/>
      <c r="R1051" s="665"/>
      <c r="S1051" s="681">
        <v>0</v>
      </c>
      <c r="T1051" s="748"/>
      <c r="U1051" s="704">
        <v>0</v>
      </c>
    </row>
    <row r="1052" spans="1:21" ht="14.4" customHeight="1" x14ac:dyDescent="0.3">
      <c r="A1052" s="664">
        <v>50</v>
      </c>
      <c r="B1052" s="665" t="s">
        <v>549</v>
      </c>
      <c r="C1052" s="665" t="s">
        <v>3184</v>
      </c>
      <c r="D1052" s="746" t="s">
        <v>4863</v>
      </c>
      <c r="E1052" s="747" t="s">
        <v>3194</v>
      </c>
      <c r="F1052" s="665" t="s">
        <v>3179</v>
      </c>
      <c r="G1052" s="665" t="s">
        <v>3492</v>
      </c>
      <c r="H1052" s="665" t="s">
        <v>1650</v>
      </c>
      <c r="I1052" s="665" t="s">
        <v>4314</v>
      </c>
      <c r="J1052" s="665" t="s">
        <v>4315</v>
      </c>
      <c r="K1052" s="665" t="s">
        <v>4316</v>
      </c>
      <c r="L1052" s="666">
        <v>118.54</v>
      </c>
      <c r="M1052" s="666">
        <v>118.54</v>
      </c>
      <c r="N1052" s="665">
        <v>1</v>
      </c>
      <c r="O1052" s="748">
        <v>1</v>
      </c>
      <c r="P1052" s="666">
        <v>118.54</v>
      </c>
      <c r="Q1052" s="681">
        <v>1</v>
      </c>
      <c r="R1052" s="665">
        <v>1</v>
      </c>
      <c r="S1052" s="681">
        <v>1</v>
      </c>
      <c r="T1052" s="748">
        <v>1</v>
      </c>
      <c r="U1052" s="704">
        <v>1</v>
      </c>
    </row>
    <row r="1053" spans="1:21" ht="14.4" customHeight="1" x14ac:dyDescent="0.3">
      <c r="A1053" s="664">
        <v>50</v>
      </c>
      <c r="B1053" s="665" t="s">
        <v>549</v>
      </c>
      <c r="C1053" s="665" t="s">
        <v>3184</v>
      </c>
      <c r="D1053" s="746" t="s">
        <v>4863</v>
      </c>
      <c r="E1053" s="747" t="s">
        <v>3194</v>
      </c>
      <c r="F1053" s="665" t="s">
        <v>3179</v>
      </c>
      <c r="G1053" s="665" t="s">
        <v>3492</v>
      </c>
      <c r="H1053" s="665" t="s">
        <v>1650</v>
      </c>
      <c r="I1053" s="665" t="s">
        <v>3495</v>
      </c>
      <c r="J1053" s="665" t="s">
        <v>1956</v>
      </c>
      <c r="K1053" s="665" t="s">
        <v>3496</v>
      </c>
      <c r="L1053" s="666">
        <v>79.03</v>
      </c>
      <c r="M1053" s="666">
        <v>79.03</v>
      </c>
      <c r="N1053" s="665">
        <v>1</v>
      </c>
      <c r="O1053" s="748">
        <v>1</v>
      </c>
      <c r="P1053" s="666">
        <v>79.03</v>
      </c>
      <c r="Q1053" s="681">
        <v>1</v>
      </c>
      <c r="R1053" s="665">
        <v>1</v>
      </c>
      <c r="S1053" s="681">
        <v>1</v>
      </c>
      <c r="T1053" s="748">
        <v>1</v>
      </c>
      <c r="U1053" s="704">
        <v>1</v>
      </c>
    </row>
    <row r="1054" spans="1:21" ht="14.4" customHeight="1" x14ac:dyDescent="0.3">
      <c r="A1054" s="664">
        <v>50</v>
      </c>
      <c r="B1054" s="665" t="s">
        <v>549</v>
      </c>
      <c r="C1054" s="665" t="s">
        <v>3184</v>
      </c>
      <c r="D1054" s="746" t="s">
        <v>4863</v>
      </c>
      <c r="E1054" s="747" t="s">
        <v>3194</v>
      </c>
      <c r="F1054" s="665" t="s">
        <v>3179</v>
      </c>
      <c r="G1054" s="665" t="s">
        <v>3492</v>
      </c>
      <c r="H1054" s="665" t="s">
        <v>550</v>
      </c>
      <c r="I1054" s="665" t="s">
        <v>3499</v>
      </c>
      <c r="J1054" s="665" t="s">
        <v>3011</v>
      </c>
      <c r="K1054" s="665" t="s">
        <v>3500</v>
      </c>
      <c r="L1054" s="666">
        <v>79.03</v>
      </c>
      <c r="M1054" s="666">
        <v>79.03</v>
      </c>
      <c r="N1054" s="665">
        <v>1</v>
      </c>
      <c r="O1054" s="748">
        <v>0.5</v>
      </c>
      <c r="P1054" s="666">
        <v>79.03</v>
      </c>
      <c r="Q1054" s="681">
        <v>1</v>
      </c>
      <c r="R1054" s="665">
        <v>1</v>
      </c>
      <c r="S1054" s="681">
        <v>1</v>
      </c>
      <c r="T1054" s="748">
        <v>0.5</v>
      </c>
      <c r="U1054" s="704">
        <v>1</v>
      </c>
    </row>
    <row r="1055" spans="1:21" ht="14.4" customHeight="1" x14ac:dyDescent="0.3">
      <c r="A1055" s="664">
        <v>50</v>
      </c>
      <c r="B1055" s="665" t="s">
        <v>549</v>
      </c>
      <c r="C1055" s="665" t="s">
        <v>3184</v>
      </c>
      <c r="D1055" s="746" t="s">
        <v>4863</v>
      </c>
      <c r="E1055" s="747" t="s">
        <v>3194</v>
      </c>
      <c r="F1055" s="665" t="s">
        <v>3179</v>
      </c>
      <c r="G1055" s="665" t="s">
        <v>4218</v>
      </c>
      <c r="H1055" s="665" t="s">
        <v>550</v>
      </c>
      <c r="I1055" s="665" t="s">
        <v>4346</v>
      </c>
      <c r="J1055" s="665" t="s">
        <v>2662</v>
      </c>
      <c r="K1055" s="665" t="s">
        <v>4347</v>
      </c>
      <c r="L1055" s="666">
        <v>34.19</v>
      </c>
      <c r="M1055" s="666">
        <v>68.38</v>
      </c>
      <c r="N1055" s="665">
        <v>2</v>
      </c>
      <c r="O1055" s="748">
        <v>1</v>
      </c>
      <c r="P1055" s="666">
        <v>68.38</v>
      </c>
      <c r="Q1055" s="681">
        <v>1</v>
      </c>
      <c r="R1055" s="665">
        <v>2</v>
      </c>
      <c r="S1055" s="681">
        <v>1</v>
      </c>
      <c r="T1055" s="748">
        <v>1</v>
      </c>
      <c r="U1055" s="704">
        <v>1</v>
      </c>
    </row>
    <row r="1056" spans="1:21" ht="14.4" customHeight="1" x14ac:dyDescent="0.3">
      <c r="A1056" s="664">
        <v>50</v>
      </c>
      <c r="B1056" s="665" t="s">
        <v>549</v>
      </c>
      <c r="C1056" s="665" t="s">
        <v>3184</v>
      </c>
      <c r="D1056" s="746" t="s">
        <v>4863</v>
      </c>
      <c r="E1056" s="747" t="s">
        <v>3194</v>
      </c>
      <c r="F1056" s="665" t="s">
        <v>3179</v>
      </c>
      <c r="G1056" s="665" t="s">
        <v>4348</v>
      </c>
      <c r="H1056" s="665" t="s">
        <v>550</v>
      </c>
      <c r="I1056" s="665" t="s">
        <v>4349</v>
      </c>
      <c r="J1056" s="665" t="s">
        <v>4350</v>
      </c>
      <c r="K1056" s="665" t="s">
        <v>4351</v>
      </c>
      <c r="L1056" s="666">
        <v>0</v>
      </c>
      <c r="M1056" s="666">
        <v>0</v>
      </c>
      <c r="N1056" s="665">
        <v>1</v>
      </c>
      <c r="O1056" s="748">
        <v>1</v>
      </c>
      <c r="P1056" s="666">
        <v>0</v>
      </c>
      <c r="Q1056" s="681"/>
      <c r="R1056" s="665">
        <v>1</v>
      </c>
      <c r="S1056" s="681">
        <v>1</v>
      </c>
      <c r="T1056" s="748">
        <v>1</v>
      </c>
      <c r="U1056" s="704">
        <v>1</v>
      </c>
    </row>
    <row r="1057" spans="1:21" ht="14.4" customHeight="1" x14ac:dyDescent="0.3">
      <c r="A1057" s="664">
        <v>50</v>
      </c>
      <c r="B1057" s="665" t="s">
        <v>549</v>
      </c>
      <c r="C1057" s="665" t="s">
        <v>3184</v>
      </c>
      <c r="D1057" s="746" t="s">
        <v>4863</v>
      </c>
      <c r="E1057" s="747" t="s">
        <v>3194</v>
      </c>
      <c r="F1057" s="665" t="s">
        <v>3179</v>
      </c>
      <c r="G1057" s="665" t="s">
        <v>3552</v>
      </c>
      <c r="H1057" s="665" t="s">
        <v>550</v>
      </c>
      <c r="I1057" s="665" t="s">
        <v>4352</v>
      </c>
      <c r="J1057" s="665" t="s">
        <v>4353</v>
      </c>
      <c r="K1057" s="665" t="s">
        <v>4226</v>
      </c>
      <c r="L1057" s="666">
        <v>0</v>
      </c>
      <c r="M1057" s="666">
        <v>0</v>
      </c>
      <c r="N1057" s="665">
        <v>1</v>
      </c>
      <c r="O1057" s="748">
        <v>1</v>
      </c>
      <c r="P1057" s="666">
        <v>0</v>
      </c>
      <c r="Q1057" s="681"/>
      <c r="R1057" s="665">
        <v>1</v>
      </c>
      <c r="S1057" s="681">
        <v>1</v>
      </c>
      <c r="T1057" s="748">
        <v>1</v>
      </c>
      <c r="U1057" s="704">
        <v>1</v>
      </c>
    </row>
    <row r="1058" spans="1:21" ht="14.4" customHeight="1" x14ac:dyDescent="0.3">
      <c r="A1058" s="664">
        <v>50</v>
      </c>
      <c r="B1058" s="665" t="s">
        <v>549</v>
      </c>
      <c r="C1058" s="665" t="s">
        <v>3184</v>
      </c>
      <c r="D1058" s="746" t="s">
        <v>4863</v>
      </c>
      <c r="E1058" s="747" t="s">
        <v>3194</v>
      </c>
      <c r="F1058" s="665" t="s">
        <v>3179</v>
      </c>
      <c r="G1058" s="665" t="s">
        <v>3242</v>
      </c>
      <c r="H1058" s="665" t="s">
        <v>1650</v>
      </c>
      <c r="I1058" s="665" t="s">
        <v>1854</v>
      </c>
      <c r="J1058" s="665" t="s">
        <v>1855</v>
      </c>
      <c r="K1058" s="665" t="s">
        <v>2966</v>
      </c>
      <c r="L1058" s="666">
        <v>289.62</v>
      </c>
      <c r="M1058" s="666">
        <v>579.24</v>
      </c>
      <c r="N1058" s="665">
        <v>2</v>
      </c>
      <c r="O1058" s="748">
        <v>1</v>
      </c>
      <c r="P1058" s="666">
        <v>579.24</v>
      </c>
      <c r="Q1058" s="681">
        <v>1</v>
      </c>
      <c r="R1058" s="665">
        <v>2</v>
      </c>
      <c r="S1058" s="681">
        <v>1</v>
      </c>
      <c r="T1058" s="748">
        <v>1</v>
      </c>
      <c r="U1058" s="704">
        <v>1</v>
      </c>
    </row>
    <row r="1059" spans="1:21" ht="14.4" customHeight="1" x14ac:dyDescent="0.3">
      <c r="A1059" s="664">
        <v>50</v>
      </c>
      <c r="B1059" s="665" t="s">
        <v>549</v>
      </c>
      <c r="C1059" s="665" t="s">
        <v>3184</v>
      </c>
      <c r="D1059" s="746" t="s">
        <v>4863</v>
      </c>
      <c r="E1059" s="747" t="s">
        <v>3194</v>
      </c>
      <c r="F1059" s="665" t="s">
        <v>3179</v>
      </c>
      <c r="G1059" s="665" t="s">
        <v>4354</v>
      </c>
      <c r="H1059" s="665" t="s">
        <v>550</v>
      </c>
      <c r="I1059" s="665" t="s">
        <v>4355</v>
      </c>
      <c r="J1059" s="665" t="s">
        <v>4356</v>
      </c>
      <c r="K1059" s="665" t="s">
        <v>4357</v>
      </c>
      <c r="L1059" s="666">
        <v>0</v>
      </c>
      <c r="M1059" s="666">
        <v>0</v>
      </c>
      <c r="N1059" s="665">
        <v>2</v>
      </c>
      <c r="O1059" s="748">
        <v>1</v>
      </c>
      <c r="P1059" s="666">
        <v>0</v>
      </c>
      <c r="Q1059" s="681"/>
      <c r="R1059" s="665">
        <v>2</v>
      </c>
      <c r="S1059" s="681">
        <v>1</v>
      </c>
      <c r="T1059" s="748">
        <v>1</v>
      </c>
      <c r="U1059" s="704">
        <v>1</v>
      </c>
    </row>
    <row r="1060" spans="1:21" ht="14.4" customHeight="1" x14ac:dyDescent="0.3">
      <c r="A1060" s="664">
        <v>50</v>
      </c>
      <c r="B1060" s="665" t="s">
        <v>549</v>
      </c>
      <c r="C1060" s="665" t="s">
        <v>3184</v>
      </c>
      <c r="D1060" s="746" t="s">
        <v>4863</v>
      </c>
      <c r="E1060" s="747" t="s">
        <v>3194</v>
      </c>
      <c r="F1060" s="665" t="s">
        <v>3179</v>
      </c>
      <c r="G1060" s="665" t="s">
        <v>4358</v>
      </c>
      <c r="H1060" s="665" t="s">
        <v>550</v>
      </c>
      <c r="I1060" s="665" t="s">
        <v>4359</v>
      </c>
      <c r="J1060" s="665" t="s">
        <v>4360</v>
      </c>
      <c r="K1060" s="665" t="s">
        <v>4361</v>
      </c>
      <c r="L1060" s="666">
        <v>52.47</v>
      </c>
      <c r="M1060" s="666">
        <v>52.47</v>
      </c>
      <c r="N1060" s="665">
        <v>1</v>
      </c>
      <c r="O1060" s="748">
        <v>1</v>
      </c>
      <c r="P1060" s="666"/>
      <c r="Q1060" s="681">
        <v>0</v>
      </c>
      <c r="R1060" s="665"/>
      <c r="S1060" s="681">
        <v>0</v>
      </c>
      <c r="T1060" s="748"/>
      <c r="U1060" s="704">
        <v>0</v>
      </c>
    </row>
    <row r="1061" spans="1:21" ht="14.4" customHeight="1" x14ac:dyDescent="0.3">
      <c r="A1061" s="664">
        <v>50</v>
      </c>
      <c r="B1061" s="665" t="s">
        <v>549</v>
      </c>
      <c r="C1061" s="665" t="s">
        <v>3184</v>
      </c>
      <c r="D1061" s="746" t="s">
        <v>4863</v>
      </c>
      <c r="E1061" s="747" t="s">
        <v>3194</v>
      </c>
      <c r="F1061" s="665" t="s">
        <v>3179</v>
      </c>
      <c r="G1061" s="665" t="s">
        <v>4362</v>
      </c>
      <c r="H1061" s="665" t="s">
        <v>550</v>
      </c>
      <c r="I1061" s="665" t="s">
        <v>4363</v>
      </c>
      <c r="J1061" s="665" t="s">
        <v>4364</v>
      </c>
      <c r="K1061" s="665" t="s">
        <v>4365</v>
      </c>
      <c r="L1061" s="666">
        <v>0</v>
      </c>
      <c r="M1061" s="666">
        <v>0</v>
      </c>
      <c r="N1061" s="665">
        <v>1</v>
      </c>
      <c r="O1061" s="748">
        <v>0.5</v>
      </c>
      <c r="P1061" s="666"/>
      <c r="Q1061" s="681"/>
      <c r="R1061" s="665"/>
      <c r="S1061" s="681">
        <v>0</v>
      </c>
      <c r="T1061" s="748"/>
      <c r="U1061" s="704">
        <v>0</v>
      </c>
    </row>
    <row r="1062" spans="1:21" ht="14.4" customHeight="1" x14ac:dyDescent="0.3">
      <c r="A1062" s="664">
        <v>50</v>
      </c>
      <c r="B1062" s="665" t="s">
        <v>549</v>
      </c>
      <c r="C1062" s="665" t="s">
        <v>3184</v>
      </c>
      <c r="D1062" s="746" t="s">
        <v>4863</v>
      </c>
      <c r="E1062" s="747" t="s">
        <v>3194</v>
      </c>
      <c r="F1062" s="665" t="s">
        <v>3179</v>
      </c>
      <c r="G1062" s="665" t="s">
        <v>3639</v>
      </c>
      <c r="H1062" s="665" t="s">
        <v>550</v>
      </c>
      <c r="I1062" s="665" t="s">
        <v>4366</v>
      </c>
      <c r="J1062" s="665" t="s">
        <v>4367</v>
      </c>
      <c r="K1062" s="665" t="s">
        <v>3619</v>
      </c>
      <c r="L1062" s="666">
        <v>0</v>
      </c>
      <c r="M1062" s="666">
        <v>0</v>
      </c>
      <c r="N1062" s="665">
        <v>1</v>
      </c>
      <c r="O1062" s="748">
        <v>1</v>
      </c>
      <c r="P1062" s="666"/>
      <c r="Q1062" s="681"/>
      <c r="R1062" s="665"/>
      <c r="S1062" s="681">
        <v>0</v>
      </c>
      <c r="T1062" s="748"/>
      <c r="U1062" s="704">
        <v>0</v>
      </c>
    </row>
    <row r="1063" spans="1:21" ht="14.4" customHeight="1" x14ac:dyDescent="0.3">
      <c r="A1063" s="664">
        <v>50</v>
      </c>
      <c r="B1063" s="665" t="s">
        <v>549</v>
      </c>
      <c r="C1063" s="665" t="s">
        <v>3184</v>
      </c>
      <c r="D1063" s="746" t="s">
        <v>4863</v>
      </c>
      <c r="E1063" s="747" t="s">
        <v>3194</v>
      </c>
      <c r="F1063" s="665" t="s">
        <v>3179</v>
      </c>
      <c r="G1063" s="665" t="s">
        <v>3639</v>
      </c>
      <c r="H1063" s="665" t="s">
        <v>550</v>
      </c>
      <c r="I1063" s="665" t="s">
        <v>4368</v>
      </c>
      <c r="J1063" s="665" t="s">
        <v>4367</v>
      </c>
      <c r="K1063" s="665" t="s">
        <v>4258</v>
      </c>
      <c r="L1063" s="666">
        <v>0</v>
      </c>
      <c r="M1063" s="666">
        <v>0</v>
      </c>
      <c r="N1063" s="665">
        <v>1</v>
      </c>
      <c r="O1063" s="748">
        <v>1</v>
      </c>
      <c r="P1063" s="666"/>
      <c r="Q1063" s="681"/>
      <c r="R1063" s="665"/>
      <c r="S1063" s="681">
        <v>0</v>
      </c>
      <c r="T1063" s="748"/>
      <c r="U1063" s="704">
        <v>0</v>
      </c>
    </row>
    <row r="1064" spans="1:21" ht="14.4" customHeight="1" x14ac:dyDescent="0.3">
      <c r="A1064" s="664">
        <v>50</v>
      </c>
      <c r="B1064" s="665" t="s">
        <v>549</v>
      </c>
      <c r="C1064" s="665" t="s">
        <v>3184</v>
      </c>
      <c r="D1064" s="746" t="s">
        <v>4863</v>
      </c>
      <c r="E1064" s="747" t="s">
        <v>3194</v>
      </c>
      <c r="F1064" s="665" t="s">
        <v>3181</v>
      </c>
      <c r="G1064" s="665" t="s">
        <v>4284</v>
      </c>
      <c r="H1064" s="665" t="s">
        <v>550</v>
      </c>
      <c r="I1064" s="665" t="s">
        <v>4288</v>
      </c>
      <c r="J1064" s="665" t="s">
        <v>4289</v>
      </c>
      <c r="K1064" s="665" t="s">
        <v>4290</v>
      </c>
      <c r="L1064" s="666">
        <v>378.48</v>
      </c>
      <c r="M1064" s="666">
        <v>378.48</v>
      </c>
      <c r="N1064" s="665">
        <v>1</v>
      </c>
      <c r="O1064" s="748">
        <v>1</v>
      </c>
      <c r="P1064" s="666"/>
      <c r="Q1064" s="681">
        <v>0</v>
      </c>
      <c r="R1064" s="665"/>
      <c r="S1064" s="681">
        <v>0</v>
      </c>
      <c r="T1064" s="748"/>
      <c r="U1064" s="704">
        <v>0</v>
      </c>
    </row>
    <row r="1065" spans="1:21" ht="14.4" customHeight="1" x14ac:dyDescent="0.3">
      <c r="A1065" s="664">
        <v>50</v>
      </c>
      <c r="B1065" s="665" t="s">
        <v>549</v>
      </c>
      <c r="C1065" s="665" t="s">
        <v>3184</v>
      </c>
      <c r="D1065" s="746" t="s">
        <v>4863</v>
      </c>
      <c r="E1065" s="747" t="s">
        <v>3195</v>
      </c>
      <c r="F1065" s="665" t="s">
        <v>3179</v>
      </c>
      <c r="G1065" s="665" t="s">
        <v>3205</v>
      </c>
      <c r="H1065" s="665" t="s">
        <v>1650</v>
      </c>
      <c r="I1065" s="665" t="s">
        <v>2147</v>
      </c>
      <c r="J1065" s="665" t="s">
        <v>1933</v>
      </c>
      <c r="K1065" s="665" t="s">
        <v>3026</v>
      </c>
      <c r="L1065" s="666">
        <v>154.36000000000001</v>
      </c>
      <c r="M1065" s="666">
        <v>154.36000000000001</v>
      </c>
      <c r="N1065" s="665">
        <v>1</v>
      </c>
      <c r="O1065" s="748">
        <v>1</v>
      </c>
      <c r="P1065" s="666">
        <v>154.36000000000001</v>
      </c>
      <c r="Q1065" s="681">
        <v>1</v>
      </c>
      <c r="R1065" s="665">
        <v>1</v>
      </c>
      <c r="S1065" s="681">
        <v>1</v>
      </c>
      <c r="T1065" s="748">
        <v>1</v>
      </c>
      <c r="U1065" s="704">
        <v>1</v>
      </c>
    </row>
    <row r="1066" spans="1:21" ht="14.4" customHeight="1" x14ac:dyDescent="0.3">
      <c r="A1066" s="664">
        <v>50</v>
      </c>
      <c r="B1066" s="665" t="s">
        <v>549</v>
      </c>
      <c r="C1066" s="665" t="s">
        <v>3184</v>
      </c>
      <c r="D1066" s="746" t="s">
        <v>4863</v>
      </c>
      <c r="E1066" s="747" t="s">
        <v>3195</v>
      </c>
      <c r="F1066" s="665" t="s">
        <v>3179</v>
      </c>
      <c r="G1066" s="665" t="s">
        <v>3206</v>
      </c>
      <c r="H1066" s="665" t="s">
        <v>1650</v>
      </c>
      <c r="I1066" s="665" t="s">
        <v>1754</v>
      </c>
      <c r="J1066" s="665" t="s">
        <v>2989</v>
      </c>
      <c r="K1066" s="665" t="s">
        <v>2992</v>
      </c>
      <c r="L1066" s="666">
        <v>117.73</v>
      </c>
      <c r="M1066" s="666">
        <v>117.73</v>
      </c>
      <c r="N1066" s="665">
        <v>1</v>
      </c>
      <c r="O1066" s="748">
        <v>0.5</v>
      </c>
      <c r="P1066" s="666"/>
      <c r="Q1066" s="681">
        <v>0</v>
      </c>
      <c r="R1066" s="665"/>
      <c r="S1066" s="681">
        <v>0</v>
      </c>
      <c r="T1066" s="748"/>
      <c r="U1066" s="704">
        <v>0</v>
      </c>
    </row>
    <row r="1067" spans="1:21" ht="14.4" customHeight="1" x14ac:dyDescent="0.3">
      <c r="A1067" s="664">
        <v>50</v>
      </c>
      <c r="B1067" s="665" t="s">
        <v>549</v>
      </c>
      <c r="C1067" s="665" t="s">
        <v>3184</v>
      </c>
      <c r="D1067" s="746" t="s">
        <v>4863</v>
      </c>
      <c r="E1067" s="747" t="s">
        <v>3195</v>
      </c>
      <c r="F1067" s="665" t="s">
        <v>3179</v>
      </c>
      <c r="G1067" s="665" t="s">
        <v>3206</v>
      </c>
      <c r="H1067" s="665" t="s">
        <v>1650</v>
      </c>
      <c r="I1067" s="665" t="s">
        <v>1819</v>
      </c>
      <c r="J1067" s="665" t="s">
        <v>2989</v>
      </c>
      <c r="K1067" s="665" t="s">
        <v>2994</v>
      </c>
      <c r="L1067" s="666">
        <v>181.13</v>
      </c>
      <c r="M1067" s="666">
        <v>362.26</v>
      </c>
      <c r="N1067" s="665">
        <v>2</v>
      </c>
      <c r="O1067" s="748">
        <v>0.5</v>
      </c>
      <c r="P1067" s="666"/>
      <c r="Q1067" s="681">
        <v>0</v>
      </c>
      <c r="R1067" s="665"/>
      <c r="S1067" s="681">
        <v>0</v>
      </c>
      <c r="T1067" s="748"/>
      <c r="U1067" s="704">
        <v>0</v>
      </c>
    </row>
    <row r="1068" spans="1:21" ht="14.4" customHeight="1" x14ac:dyDescent="0.3">
      <c r="A1068" s="664">
        <v>50</v>
      </c>
      <c r="B1068" s="665" t="s">
        <v>549</v>
      </c>
      <c r="C1068" s="665" t="s">
        <v>3184</v>
      </c>
      <c r="D1068" s="746" t="s">
        <v>4863</v>
      </c>
      <c r="E1068" s="747" t="s">
        <v>3195</v>
      </c>
      <c r="F1068" s="665" t="s">
        <v>3179</v>
      </c>
      <c r="G1068" s="665" t="s">
        <v>4369</v>
      </c>
      <c r="H1068" s="665" t="s">
        <v>1650</v>
      </c>
      <c r="I1068" s="665" t="s">
        <v>2159</v>
      </c>
      <c r="J1068" s="665" t="s">
        <v>3040</v>
      </c>
      <c r="K1068" s="665" t="s">
        <v>3041</v>
      </c>
      <c r="L1068" s="666">
        <v>70.540000000000006</v>
      </c>
      <c r="M1068" s="666">
        <v>352.70000000000005</v>
      </c>
      <c r="N1068" s="665">
        <v>5</v>
      </c>
      <c r="O1068" s="748">
        <v>2</v>
      </c>
      <c r="P1068" s="666">
        <v>211.62</v>
      </c>
      <c r="Q1068" s="681">
        <v>0.6</v>
      </c>
      <c r="R1068" s="665">
        <v>3</v>
      </c>
      <c r="S1068" s="681">
        <v>0.6</v>
      </c>
      <c r="T1068" s="748">
        <v>1.5</v>
      </c>
      <c r="U1068" s="704">
        <v>0.75</v>
      </c>
    </row>
    <row r="1069" spans="1:21" ht="14.4" customHeight="1" x14ac:dyDescent="0.3">
      <c r="A1069" s="664">
        <v>50</v>
      </c>
      <c r="B1069" s="665" t="s">
        <v>549</v>
      </c>
      <c r="C1069" s="665" t="s">
        <v>3184</v>
      </c>
      <c r="D1069" s="746" t="s">
        <v>4863</v>
      </c>
      <c r="E1069" s="747" t="s">
        <v>3195</v>
      </c>
      <c r="F1069" s="665" t="s">
        <v>3179</v>
      </c>
      <c r="G1069" s="665" t="s">
        <v>3269</v>
      </c>
      <c r="H1069" s="665" t="s">
        <v>1650</v>
      </c>
      <c r="I1069" s="665" t="s">
        <v>4147</v>
      </c>
      <c r="J1069" s="665" t="s">
        <v>2950</v>
      </c>
      <c r="K1069" s="665" t="s">
        <v>4148</v>
      </c>
      <c r="L1069" s="666">
        <v>229.38</v>
      </c>
      <c r="M1069" s="666">
        <v>229.38</v>
      </c>
      <c r="N1069" s="665">
        <v>1</v>
      </c>
      <c r="O1069" s="748">
        <v>1</v>
      </c>
      <c r="P1069" s="666">
        <v>229.38</v>
      </c>
      <c r="Q1069" s="681">
        <v>1</v>
      </c>
      <c r="R1069" s="665">
        <v>1</v>
      </c>
      <c r="S1069" s="681">
        <v>1</v>
      </c>
      <c r="T1069" s="748">
        <v>1</v>
      </c>
      <c r="U1069" s="704">
        <v>1</v>
      </c>
    </row>
    <row r="1070" spans="1:21" ht="14.4" customHeight="1" x14ac:dyDescent="0.3">
      <c r="A1070" s="664">
        <v>50</v>
      </c>
      <c r="B1070" s="665" t="s">
        <v>549</v>
      </c>
      <c r="C1070" s="665" t="s">
        <v>3184</v>
      </c>
      <c r="D1070" s="746" t="s">
        <v>4863</v>
      </c>
      <c r="E1070" s="747" t="s">
        <v>3195</v>
      </c>
      <c r="F1070" s="665" t="s">
        <v>3179</v>
      </c>
      <c r="G1070" s="665" t="s">
        <v>3207</v>
      </c>
      <c r="H1070" s="665" t="s">
        <v>1650</v>
      </c>
      <c r="I1070" s="665" t="s">
        <v>1698</v>
      </c>
      <c r="J1070" s="665" t="s">
        <v>1699</v>
      </c>
      <c r="K1070" s="665" t="s">
        <v>2954</v>
      </c>
      <c r="L1070" s="666">
        <v>35.11</v>
      </c>
      <c r="M1070" s="666">
        <v>70.22</v>
      </c>
      <c r="N1070" s="665">
        <v>2</v>
      </c>
      <c r="O1070" s="748">
        <v>1</v>
      </c>
      <c r="P1070" s="666">
        <v>70.22</v>
      </c>
      <c r="Q1070" s="681">
        <v>1</v>
      </c>
      <c r="R1070" s="665">
        <v>2</v>
      </c>
      <c r="S1070" s="681">
        <v>1</v>
      </c>
      <c r="T1070" s="748">
        <v>1</v>
      </c>
      <c r="U1070" s="704">
        <v>1</v>
      </c>
    </row>
    <row r="1071" spans="1:21" ht="14.4" customHeight="1" x14ac:dyDescent="0.3">
      <c r="A1071" s="664">
        <v>50</v>
      </c>
      <c r="B1071" s="665" t="s">
        <v>549</v>
      </c>
      <c r="C1071" s="665" t="s">
        <v>3184</v>
      </c>
      <c r="D1071" s="746" t="s">
        <v>4863</v>
      </c>
      <c r="E1071" s="747" t="s">
        <v>3195</v>
      </c>
      <c r="F1071" s="665" t="s">
        <v>3179</v>
      </c>
      <c r="G1071" s="665" t="s">
        <v>3419</v>
      </c>
      <c r="H1071" s="665" t="s">
        <v>550</v>
      </c>
      <c r="I1071" s="665" t="s">
        <v>894</v>
      </c>
      <c r="J1071" s="665" t="s">
        <v>895</v>
      </c>
      <c r="K1071" s="665" t="s">
        <v>3420</v>
      </c>
      <c r="L1071" s="666">
        <v>0</v>
      </c>
      <c r="M1071" s="666">
        <v>0</v>
      </c>
      <c r="N1071" s="665">
        <v>3</v>
      </c>
      <c r="O1071" s="748">
        <v>2</v>
      </c>
      <c r="P1071" s="666"/>
      <c r="Q1071" s="681"/>
      <c r="R1071" s="665"/>
      <c r="S1071" s="681">
        <v>0</v>
      </c>
      <c r="T1071" s="748"/>
      <c r="U1071" s="704">
        <v>0</v>
      </c>
    </row>
    <row r="1072" spans="1:21" ht="14.4" customHeight="1" x14ac:dyDescent="0.3">
      <c r="A1072" s="664">
        <v>50</v>
      </c>
      <c r="B1072" s="665" t="s">
        <v>549</v>
      </c>
      <c r="C1072" s="665" t="s">
        <v>3184</v>
      </c>
      <c r="D1072" s="746" t="s">
        <v>4863</v>
      </c>
      <c r="E1072" s="747" t="s">
        <v>3195</v>
      </c>
      <c r="F1072" s="665" t="s">
        <v>3179</v>
      </c>
      <c r="G1072" s="665" t="s">
        <v>3419</v>
      </c>
      <c r="H1072" s="665" t="s">
        <v>550</v>
      </c>
      <c r="I1072" s="665" t="s">
        <v>3709</v>
      </c>
      <c r="J1072" s="665" t="s">
        <v>895</v>
      </c>
      <c r="K1072" s="665" t="s">
        <v>3420</v>
      </c>
      <c r="L1072" s="666">
        <v>0</v>
      </c>
      <c r="M1072" s="666">
        <v>0</v>
      </c>
      <c r="N1072" s="665">
        <v>1</v>
      </c>
      <c r="O1072" s="748">
        <v>0.5</v>
      </c>
      <c r="P1072" s="666"/>
      <c r="Q1072" s="681"/>
      <c r="R1072" s="665"/>
      <c r="S1072" s="681">
        <v>0</v>
      </c>
      <c r="T1072" s="748"/>
      <c r="U1072" s="704">
        <v>0</v>
      </c>
    </row>
    <row r="1073" spans="1:21" ht="14.4" customHeight="1" x14ac:dyDescent="0.3">
      <c r="A1073" s="664">
        <v>50</v>
      </c>
      <c r="B1073" s="665" t="s">
        <v>549</v>
      </c>
      <c r="C1073" s="665" t="s">
        <v>3184</v>
      </c>
      <c r="D1073" s="746" t="s">
        <v>4863</v>
      </c>
      <c r="E1073" s="747" t="s">
        <v>3195</v>
      </c>
      <c r="F1073" s="665" t="s">
        <v>3179</v>
      </c>
      <c r="G1073" s="665" t="s">
        <v>3712</v>
      </c>
      <c r="H1073" s="665" t="s">
        <v>550</v>
      </c>
      <c r="I1073" s="665" t="s">
        <v>2038</v>
      </c>
      <c r="J1073" s="665" t="s">
        <v>3714</v>
      </c>
      <c r="K1073" s="665" t="s">
        <v>3424</v>
      </c>
      <c r="L1073" s="666">
        <v>170.52</v>
      </c>
      <c r="M1073" s="666">
        <v>170.52</v>
      </c>
      <c r="N1073" s="665">
        <v>1</v>
      </c>
      <c r="O1073" s="748">
        <v>0.5</v>
      </c>
      <c r="P1073" s="666">
        <v>170.52</v>
      </c>
      <c r="Q1073" s="681">
        <v>1</v>
      </c>
      <c r="R1073" s="665">
        <v>1</v>
      </c>
      <c r="S1073" s="681">
        <v>1</v>
      </c>
      <c r="T1073" s="748">
        <v>0.5</v>
      </c>
      <c r="U1073" s="704">
        <v>1</v>
      </c>
    </row>
    <row r="1074" spans="1:21" ht="14.4" customHeight="1" x14ac:dyDescent="0.3">
      <c r="A1074" s="664">
        <v>50</v>
      </c>
      <c r="B1074" s="665" t="s">
        <v>549</v>
      </c>
      <c r="C1074" s="665" t="s">
        <v>3184</v>
      </c>
      <c r="D1074" s="746" t="s">
        <v>4863</v>
      </c>
      <c r="E1074" s="747" t="s">
        <v>3195</v>
      </c>
      <c r="F1074" s="665" t="s">
        <v>3179</v>
      </c>
      <c r="G1074" s="665" t="s">
        <v>3712</v>
      </c>
      <c r="H1074" s="665" t="s">
        <v>550</v>
      </c>
      <c r="I1074" s="665" t="s">
        <v>3713</v>
      </c>
      <c r="J1074" s="665" t="s">
        <v>3714</v>
      </c>
      <c r="K1074" s="665" t="s">
        <v>3715</v>
      </c>
      <c r="L1074" s="666">
        <v>0</v>
      </c>
      <c r="M1074" s="666">
        <v>0</v>
      </c>
      <c r="N1074" s="665">
        <v>3</v>
      </c>
      <c r="O1074" s="748">
        <v>1.5</v>
      </c>
      <c r="P1074" s="666">
        <v>0</v>
      </c>
      <c r="Q1074" s="681"/>
      <c r="R1074" s="665">
        <v>1</v>
      </c>
      <c r="S1074" s="681">
        <v>0.33333333333333331</v>
      </c>
      <c r="T1074" s="748">
        <v>0.5</v>
      </c>
      <c r="U1074" s="704">
        <v>0.33333333333333331</v>
      </c>
    </row>
    <row r="1075" spans="1:21" ht="14.4" customHeight="1" x14ac:dyDescent="0.3">
      <c r="A1075" s="664">
        <v>50</v>
      </c>
      <c r="B1075" s="665" t="s">
        <v>549</v>
      </c>
      <c r="C1075" s="665" t="s">
        <v>3184</v>
      </c>
      <c r="D1075" s="746" t="s">
        <v>4863</v>
      </c>
      <c r="E1075" s="747" t="s">
        <v>3195</v>
      </c>
      <c r="F1075" s="665" t="s">
        <v>3179</v>
      </c>
      <c r="G1075" s="665" t="s">
        <v>3421</v>
      </c>
      <c r="H1075" s="665" t="s">
        <v>1650</v>
      </c>
      <c r="I1075" s="665" t="s">
        <v>2571</v>
      </c>
      <c r="J1075" s="665" t="s">
        <v>1729</v>
      </c>
      <c r="K1075" s="665" t="s">
        <v>3167</v>
      </c>
      <c r="L1075" s="666">
        <v>138.31</v>
      </c>
      <c r="M1075" s="666">
        <v>138.31</v>
      </c>
      <c r="N1075" s="665">
        <v>1</v>
      </c>
      <c r="O1075" s="748">
        <v>0.5</v>
      </c>
      <c r="P1075" s="666"/>
      <c r="Q1075" s="681">
        <v>0</v>
      </c>
      <c r="R1075" s="665"/>
      <c r="S1075" s="681">
        <v>0</v>
      </c>
      <c r="T1075" s="748"/>
      <c r="U1075" s="704">
        <v>0</v>
      </c>
    </row>
    <row r="1076" spans="1:21" ht="14.4" customHeight="1" x14ac:dyDescent="0.3">
      <c r="A1076" s="664">
        <v>50</v>
      </c>
      <c r="B1076" s="665" t="s">
        <v>549</v>
      </c>
      <c r="C1076" s="665" t="s">
        <v>3184</v>
      </c>
      <c r="D1076" s="746" t="s">
        <v>4863</v>
      </c>
      <c r="E1076" s="747" t="s">
        <v>3195</v>
      </c>
      <c r="F1076" s="665" t="s">
        <v>3179</v>
      </c>
      <c r="G1076" s="665" t="s">
        <v>3270</v>
      </c>
      <c r="H1076" s="665" t="s">
        <v>550</v>
      </c>
      <c r="I1076" s="665" t="s">
        <v>2133</v>
      </c>
      <c r="J1076" s="665" t="s">
        <v>2134</v>
      </c>
      <c r="K1076" s="665" t="s">
        <v>3424</v>
      </c>
      <c r="L1076" s="666">
        <v>78.33</v>
      </c>
      <c r="M1076" s="666">
        <v>78.33</v>
      </c>
      <c r="N1076" s="665">
        <v>1</v>
      </c>
      <c r="O1076" s="748">
        <v>1</v>
      </c>
      <c r="P1076" s="666">
        <v>78.33</v>
      </c>
      <c r="Q1076" s="681">
        <v>1</v>
      </c>
      <c r="R1076" s="665">
        <v>1</v>
      </c>
      <c r="S1076" s="681">
        <v>1</v>
      </c>
      <c r="T1076" s="748">
        <v>1</v>
      </c>
      <c r="U1076" s="704">
        <v>1</v>
      </c>
    </row>
    <row r="1077" spans="1:21" ht="14.4" customHeight="1" x14ac:dyDescent="0.3">
      <c r="A1077" s="664">
        <v>50</v>
      </c>
      <c r="B1077" s="665" t="s">
        <v>549</v>
      </c>
      <c r="C1077" s="665" t="s">
        <v>3184</v>
      </c>
      <c r="D1077" s="746" t="s">
        <v>4863</v>
      </c>
      <c r="E1077" s="747" t="s">
        <v>3195</v>
      </c>
      <c r="F1077" s="665" t="s">
        <v>3179</v>
      </c>
      <c r="G1077" s="665" t="s">
        <v>3270</v>
      </c>
      <c r="H1077" s="665" t="s">
        <v>550</v>
      </c>
      <c r="I1077" s="665" t="s">
        <v>3271</v>
      </c>
      <c r="J1077" s="665" t="s">
        <v>3272</v>
      </c>
      <c r="K1077" s="665" t="s">
        <v>3273</v>
      </c>
      <c r="L1077" s="666">
        <v>78.33</v>
      </c>
      <c r="M1077" s="666">
        <v>156.66</v>
      </c>
      <c r="N1077" s="665">
        <v>2</v>
      </c>
      <c r="O1077" s="748">
        <v>1</v>
      </c>
      <c r="P1077" s="666">
        <v>156.66</v>
      </c>
      <c r="Q1077" s="681">
        <v>1</v>
      </c>
      <c r="R1077" s="665">
        <v>2</v>
      </c>
      <c r="S1077" s="681">
        <v>1</v>
      </c>
      <c r="T1077" s="748">
        <v>1</v>
      </c>
      <c r="U1077" s="704">
        <v>1</v>
      </c>
    </row>
    <row r="1078" spans="1:21" ht="14.4" customHeight="1" x14ac:dyDescent="0.3">
      <c r="A1078" s="664">
        <v>50</v>
      </c>
      <c r="B1078" s="665" t="s">
        <v>549</v>
      </c>
      <c r="C1078" s="665" t="s">
        <v>3184</v>
      </c>
      <c r="D1078" s="746" t="s">
        <v>4863</v>
      </c>
      <c r="E1078" s="747" t="s">
        <v>3195</v>
      </c>
      <c r="F1078" s="665" t="s">
        <v>3179</v>
      </c>
      <c r="G1078" s="665" t="s">
        <v>3429</v>
      </c>
      <c r="H1078" s="665" t="s">
        <v>550</v>
      </c>
      <c r="I1078" s="665" t="s">
        <v>4370</v>
      </c>
      <c r="J1078" s="665" t="s">
        <v>4371</v>
      </c>
      <c r="K1078" s="665" t="s">
        <v>4372</v>
      </c>
      <c r="L1078" s="666">
        <v>0</v>
      </c>
      <c r="M1078" s="666">
        <v>0</v>
      </c>
      <c r="N1078" s="665">
        <v>1</v>
      </c>
      <c r="O1078" s="748">
        <v>0.5</v>
      </c>
      <c r="P1078" s="666">
        <v>0</v>
      </c>
      <c r="Q1078" s="681"/>
      <c r="R1078" s="665">
        <v>1</v>
      </c>
      <c r="S1078" s="681">
        <v>1</v>
      </c>
      <c r="T1078" s="748">
        <v>0.5</v>
      </c>
      <c r="U1078" s="704">
        <v>1</v>
      </c>
    </row>
    <row r="1079" spans="1:21" ht="14.4" customHeight="1" x14ac:dyDescent="0.3">
      <c r="A1079" s="664">
        <v>50</v>
      </c>
      <c r="B1079" s="665" t="s">
        <v>549</v>
      </c>
      <c r="C1079" s="665" t="s">
        <v>3184</v>
      </c>
      <c r="D1079" s="746" t="s">
        <v>4863</v>
      </c>
      <c r="E1079" s="747" t="s">
        <v>3195</v>
      </c>
      <c r="F1079" s="665" t="s">
        <v>3179</v>
      </c>
      <c r="G1079" s="665" t="s">
        <v>3431</v>
      </c>
      <c r="H1079" s="665" t="s">
        <v>550</v>
      </c>
      <c r="I1079" s="665" t="s">
        <v>934</v>
      </c>
      <c r="J1079" s="665" t="s">
        <v>752</v>
      </c>
      <c r="K1079" s="665" t="s">
        <v>3524</v>
      </c>
      <c r="L1079" s="666">
        <v>45.56</v>
      </c>
      <c r="M1079" s="666">
        <v>45.56</v>
      </c>
      <c r="N1079" s="665">
        <v>1</v>
      </c>
      <c r="O1079" s="748">
        <v>1</v>
      </c>
      <c r="P1079" s="666">
        <v>45.56</v>
      </c>
      <c r="Q1079" s="681">
        <v>1</v>
      </c>
      <c r="R1079" s="665">
        <v>1</v>
      </c>
      <c r="S1079" s="681">
        <v>1</v>
      </c>
      <c r="T1079" s="748">
        <v>1</v>
      </c>
      <c r="U1079" s="704">
        <v>1</v>
      </c>
    </row>
    <row r="1080" spans="1:21" ht="14.4" customHeight="1" x14ac:dyDescent="0.3">
      <c r="A1080" s="664">
        <v>50</v>
      </c>
      <c r="B1080" s="665" t="s">
        <v>549</v>
      </c>
      <c r="C1080" s="665" t="s">
        <v>3184</v>
      </c>
      <c r="D1080" s="746" t="s">
        <v>4863</v>
      </c>
      <c r="E1080" s="747" t="s">
        <v>3195</v>
      </c>
      <c r="F1080" s="665" t="s">
        <v>3179</v>
      </c>
      <c r="G1080" s="665" t="s">
        <v>4373</v>
      </c>
      <c r="H1080" s="665" t="s">
        <v>550</v>
      </c>
      <c r="I1080" s="665" t="s">
        <v>4374</v>
      </c>
      <c r="J1080" s="665" t="s">
        <v>4375</v>
      </c>
      <c r="K1080" s="665" t="s">
        <v>4376</v>
      </c>
      <c r="L1080" s="666">
        <v>2130.44</v>
      </c>
      <c r="M1080" s="666">
        <v>2130.44</v>
      </c>
      <c r="N1080" s="665">
        <v>1</v>
      </c>
      <c r="O1080" s="748">
        <v>0.5</v>
      </c>
      <c r="P1080" s="666">
        <v>2130.44</v>
      </c>
      <c r="Q1080" s="681">
        <v>1</v>
      </c>
      <c r="R1080" s="665">
        <v>1</v>
      </c>
      <c r="S1080" s="681">
        <v>1</v>
      </c>
      <c r="T1080" s="748">
        <v>0.5</v>
      </c>
      <c r="U1080" s="704">
        <v>1</v>
      </c>
    </row>
    <row r="1081" spans="1:21" ht="14.4" customHeight="1" x14ac:dyDescent="0.3">
      <c r="A1081" s="664">
        <v>50</v>
      </c>
      <c r="B1081" s="665" t="s">
        <v>549</v>
      </c>
      <c r="C1081" s="665" t="s">
        <v>3184</v>
      </c>
      <c r="D1081" s="746" t="s">
        <v>4863</v>
      </c>
      <c r="E1081" s="747" t="s">
        <v>3195</v>
      </c>
      <c r="F1081" s="665" t="s">
        <v>3179</v>
      </c>
      <c r="G1081" s="665" t="s">
        <v>3723</v>
      </c>
      <c r="H1081" s="665" t="s">
        <v>550</v>
      </c>
      <c r="I1081" s="665" t="s">
        <v>890</v>
      </c>
      <c r="J1081" s="665" t="s">
        <v>949</v>
      </c>
      <c r="K1081" s="665" t="s">
        <v>3998</v>
      </c>
      <c r="L1081" s="666">
        <v>123.3</v>
      </c>
      <c r="M1081" s="666">
        <v>123.3</v>
      </c>
      <c r="N1081" s="665">
        <v>1</v>
      </c>
      <c r="O1081" s="748">
        <v>0.5</v>
      </c>
      <c r="P1081" s="666">
        <v>123.3</v>
      </c>
      <c r="Q1081" s="681">
        <v>1</v>
      </c>
      <c r="R1081" s="665">
        <v>1</v>
      </c>
      <c r="S1081" s="681">
        <v>1</v>
      </c>
      <c r="T1081" s="748">
        <v>0.5</v>
      </c>
      <c r="U1081" s="704">
        <v>1</v>
      </c>
    </row>
    <row r="1082" spans="1:21" ht="14.4" customHeight="1" x14ac:dyDescent="0.3">
      <c r="A1082" s="664">
        <v>50</v>
      </c>
      <c r="B1082" s="665" t="s">
        <v>549</v>
      </c>
      <c r="C1082" s="665" t="s">
        <v>3184</v>
      </c>
      <c r="D1082" s="746" t="s">
        <v>4863</v>
      </c>
      <c r="E1082" s="747" t="s">
        <v>3195</v>
      </c>
      <c r="F1082" s="665" t="s">
        <v>3179</v>
      </c>
      <c r="G1082" s="665" t="s">
        <v>3723</v>
      </c>
      <c r="H1082" s="665" t="s">
        <v>550</v>
      </c>
      <c r="I1082" s="665" t="s">
        <v>890</v>
      </c>
      <c r="J1082" s="665" t="s">
        <v>949</v>
      </c>
      <c r="K1082" s="665" t="s">
        <v>3998</v>
      </c>
      <c r="L1082" s="666">
        <v>159.16999999999999</v>
      </c>
      <c r="M1082" s="666">
        <v>159.16999999999999</v>
      </c>
      <c r="N1082" s="665">
        <v>1</v>
      </c>
      <c r="O1082" s="748">
        <v>1</v>
      </c>
      <c r="P1082" s="666">
        <v>159.16999999999999</v>
      </c>
      <c r="Q1082" s="681">
        <v>1</v>
      </c>
      <c r="R1082" s="665">
        <v>1</v>
      </c>
      <c r="S1082" s="681">
        <v>1</v>
      </c>
      <c r="T1082" s="748">
        <v>1</v>
      </c>
      <c r="U1082" s="704">
        <v>1</v>
      </c>
    </row>
    <row r="1083" spans="1:21" ht="14.4" customHeight="1" x14ac:dyDescent="0.3">
      <c r="A1083" s="664">
        <v>50</v>
      </c>
      <c r="B1083" s="665" t="s">
        <v>549</v>
      </c>
      <c r="C1083" s="665" t="s">
        <v>3184</v>
      </c>
      <c r="D1083" s="746" t="s">
        <v>4863</v>
      </c>
      <c r="E1083" s="747" t="s">
        <v>3195</v>
      </c>
      <c r="F1083" s="665" t="s">
        <v>3179</v>
      </c>
      <c r="G1083" s="665" t="s">
        <v>4377</v>
      </c>
      <c r="H1083" s="665" t="s">
        <v>550</v>
      </c>
      <c r="I1083" s="665" t="s">
        <v>4378</v>
      </c>
      <c r="J1083" s="665" t="s">
        <v>4379</v>
      </c>
      <c r="K1083" s="665" t="s">
        <v>4380</v>
      </c>
      <c r="L1083" s="666">
        <v>123.2</v>
      </c>
      <c r="M1083" s="666">
        <v>123.2</v>
      </c>
      <c r="N1083" s="665">
        <v>1</v>
      </c>
      <c r="O1083" s="748">
        <v>0.5</v>
      </c>
      <c r="P1083" s="666"/>
      <c r="Q1083" s="681">
        <v>0</v>
      </c>
      <c r="R1083" s="665"/>
      <c r="S1083" s="681">
        <v>0</v>
      </c>
      <c r="T1083" s="748"/>
      <c r="U1083" s="704">
        <v>0</v>
      </c>
    </row>
    <row r="1084" spans="1:21" ht="14.4" customHeight="1" x14ac:dyDescent="0.3">
      <c r="A1084" s="664">
        <v>50</v>
      </c>
      <c r="B1084" s="665" t="s">
        <v>549</v>
      </c>
      <c r="C1084" s="665" t="s">
        <v>3184</v>
      </c>
      <c r="D1084" s="746" t="s">
        <v>4863</v>
      </c>
      <c r="E1084" s="747" t="s">
        <v>3195</v>
      </c>
      <c r="F1084" s="665" t="s">
        <v>3179</v>
      </c>
      <c r="G1084" s="665" t="s">
        <v>3213</v>
      </c>
      <c r="H1084" s="665" t="s">
        <v>550</v>
      </c>
      <c r="I1084" s="665" t="s">
        <v>3214</v>
      </c>
      <c r="J1084" s="665" t="s">
        <v>938</v>
      </c>
      <c r="K1084" s="665" t="s">
        <v>3215</v>
      </c>
      <c r="L1084" s="666">
        <v>0</v>
      </c>
      <c r="M1084" s="666">
        <v>0</v>
      </c>
      <c r="N1084" s="665">
        <v>2</v>
      </c>
      <c r="O1084" s="748">
        <v>1</v>
      </c>
      <c r="P1084" s="666"/>
      <c r="Q1084" s="681"/>
      <c r="R1084" s="665"/>
      <c r="S1084" s="681">
        <v>0</v>
      </c>
      <c r="T1084" s="748"/>
      <c r="U1084" s="704">
        <v>0</v>
      </c>
    </row>
    <row r="1085" spans="1:21" ht="14.4" customHeight="1" x14ac:dyDescent="0.3">
      <c r="A1085" s="664">
        <v>50</v>
      </c>
      <c r="B1085" s="665" t="s">
        <v>549</v>
      </c>
      <c r="C1085" s="665" t="s">
        <v>3184</v>
      </c>
      <c r="D1085" s="746" t="s">
        <v>4863</v>
      </c>
      <c r="E1085" s="747" t="s">
        <v>3195</v>
      </c>
      <c r="F1085" s="665" t="s">
        <v>3179</v>
      </c>
      <c r="G1085" s="665" t="s">
        <v>4176</v>
      </c>
      <c r="H1085" s="665" t="s">
        <v>550</v>
      </c>
      <c r="I1085" s="665" t="s">
        <v>863</v>
      </c>
      <c r="J1085" s="665" t="s">
        <v>864</v>
      </c>
      <c r="K1085" s="665" t="s">
        <v>4177</v>
      </c>
      <c r="L1085" s="666">
        <v>107.27</v>
      </c>
      <c r="M1085" s="666">
        <v>2145.4</v>
      </c>
      <c r="N1085" s="665">
        <v>20</v>
      </c>
      <c r="O1085" s="748">
        <v>5.5</v>
      </c>
      <c r="P1085" s="666">
        <v>965.43000000000006</v>
      </c>
      <c r="Q1085" s="681">
        <v>0.45</v>
      </c>
      <c r="R1085" s="665">
        <v>9</v>
      </c>
      <c r="S1085" s="681">
        <v>0.45</v>
      </c>
      <c r="T1085" s="748">
        <v>2.5</v>
      </c>
      <c r="U1085" s="704">
        <v>0.45454545454545453</v>
      </c>
    </row>
    <row r="1086" spans="1:21" ht="14.4" customHeight="1" x14ac:dyDescent="0.3">
      <c r="A1086" s="664">
        <v>50</v>
      </c>
      <c r="B1086" s="665" t="s">
        <v>549</v>
      </c>
      <c r="C1086" s="665" t="s">
        <v>3184</v>
      </c>
      <c r="D1086" s="746" t="s">
        <v>4863</v>
      </c>
      <c r="E1086" s="747" t="s">
        <v>3195</v>
      </c>
      <c r="F1086" s="665" t="s">
        <v>3179</v>
      </c>
      <c r="G1086" s="665" t="s">
        <v>4176</v>
      </c>
      <c r="H1086" s="665" t="s">
        <v>550</v>
      </c>
      <c r="I1086" s="665" t="s">
        <v>4381</v>
      </c>
      <c r="J1086" s="665" t="s">
        <v>864</v>
      </c>
      <c r="K1086" s="665" t="s">
        <v>4177</v>
      </c>
      <c r="L1086" s="666">
        <v>107.27</v>
      </c>
      <c r="M1086" s="666">
        <v>429.08</v>
      </c>
      <c r="N1086" s="665">
        <v>4</v>
      </c>
      <c r="O1086" s="748">
        <v>1</v>
      </c>
      <c r="P1086" s="666">
        <v>214.54</v>
      </c>
      <c r="Q1086" s="681">
        <v>0.5</v>
      </c>
      <c r="R1086" s="665">
        <v>2</v>
      </c>
      <c r="S1086" s="681">
        <v>0.5</v>
      </c>
      <c r="T1086" s="748">
        <v>0.5</v>
      </c>
      <c r="U1086" s="704">
        <v>0.5</v>
      </c>
    </row>
    <row r="1087" spans="1:21" ht="14.4" customHeight="1" x14ac:dyDescent="0.3">
      <c r="A1087" s="664">
        <v>50</v>
      </c>
      <c r="B1087" s="665" t="s">
        <v>549</v>
      </c>
      <c r="C1087" s="665" t="s">
        <v>3184</v>
      </c>
      <c r="D1087" s="746" t="s">
        <v>4863</v>
      </c>
      <c r="E1087" s="747" t="s">
        <v>3195</v>
      </c>
      <c r="F1087" s="665" t="s">
        <v>3179</v>
      </c>
      <c r="G1087" s="665" t="s">
        <v>3277</v>
      </c>
      <c r="H1087" s="665" t="s">
        <v>550</v>
      </c>
      <c r="I1087" s="665" t="s">
        <v>991</v>
      </c>
      <c r="J1087" s="665" t="s">
        <v>992</v>
      </c>
      <c r="K1087" s="665" t="s">
        <v>3347</v>
      </c>
      <c r="L1087" s="666">
        <v>33</v>
      </c>
      <c r="M1087" s="666">
        <v>33</v>
      </c>
      <c r="N1087" s="665">
        <v>1</v>
      </c>
      <c r="O1087" s="748">
        <v>0.5</v>
      </c>
      <c r="P1087" s="666"/>
      <c r="Q1087" s="681">
        <v>0</v>
      </c>
      <c r="R1087" s="665"/>
      <c r="S1087" s="681">
        <v>0</v>
      </c>
      <c r="T1087" s="748"/>
      <c r="U1087" s="704">
        <v>0</v>
      </c>
    </row>
    <row r="1088" spans="1:21" ht="14.4" customHeight="1" x14ac:dyDescent="0.3">
      <c r="A1088" s="664">
        <v>50</v>
      </c>
      <c r="B1088" s="665" t="s">
        <v>549</v>
      </c>
      <c r="C1088" s="665" t="s">
        <v>3184</v>
      </c>
      <c r="D1088" s="746" t="s">
        <v>4863</v>
      </c>
      <c r="E1088" s="747" t="s">
        <v>3195</v>
      </c>
      <c r="F1088" s="665" t="s">
        <v>3179</v>
      </c>
      <c r="G1088" s="665" t="s">
        <v>4382</v>
      </c>
      <c r="H1088" s="665" t="s">
        <v>550</v>
      </c>
      <c r="I1088" s="665" t="s">
        <v>4383</v>
      </c>
      <c r="J1088" s="665" t="s">
        <v>4384</v>
      </c>
      <c r="K1088" s="665" t="s">
        <v>4385</v>
      </c>
      <c r="L1088" s="666">
        <v>76.180000000000007</v>
      </c>
      <c r="M1088" s="666">
        <v>76.180000000000007</v>
      </c>
      <c r="N1088" s="665">
        <v>1</v>
      </c>
      <c r="O1088" s="748">
        <v>0.5</v>
      </c>
      <c r="P1088" s="666"/>
      <c r="Q1088" s="681">
        <v>0</v>
      </c>
      <c r="R1088" s="665"/>
      <c r="S1088" s="681">
        <v>0</v>
      </c>
      <c r="T1088" s="748"/>
      <c r="U1088" s="704">
        <v>0</v>
      </c>
    </row>
    <row r="1089" spans="1:21" ht="14.4" customHeight="1" x14ac:dyDescent="0.3">
      <c r="A1089" s="664">
        <v>50</v>
      </c>
      <c r="B1089" s="665" t="s">
        <v>549</v>
      </c>
      <c r="C1089" s="665" t="s">
        <v>3184</v>
      </c>
      <c r="D1089" s="746" t="s">
        <v>4863</v>
      </c>
      <c r="E1089" s="747" t="s">
        <v>3195</v>
      </c>
      <c r="F1089" s="665" t="s">
        <v>3179</v>
      </c>
      <c r="G1089" s="665" t="s">
        <v>4382</v>
      </c>
      <c r="H1089" s="665" t="s">
        <v>550</v>
      </c>
      <c r="I1089" s="665" t="s">
        <v>4386</v>
      </c>
      <c r="J1089" s="665" t="s">
        <v>4384</v>
      </c>
      <c r="K1089" s="665" t="s">
        <v>4387</v>
      </c>
      <c r="L1089" s="666">
        <v>0</v>
      </c>
      <c r="M1089" s="666">
        <v>0</v>
      </c>
      <c r="N1089" s="665">
        <v>1</v>
      </c>
      <c r="O1089" s="748">
        <v>0.5</v>
      </c>
      <c r="P1089" s="666">
        <v>0</v>
      </c>
      <c r="Q1089" s="681"/>
      <c r="R1089" s="665">
        <v>1</v>
      </c>
      <c r="S1089" s="681">
        <v>1</v>
      </c>
      <c r="T1089" s="748">
        <v>0.5</v>
      </c>
      <c r="U1089" s="704">
        <v>1</v>
      </c>
    </row>
    <row r="1090" spans="1:21" ht="14.4" customHeight="1" x14ac:dyDescent="0.3">
      <c r="A1090" s="664">
        <v>50</v>
      </c>
      <c r="B1090" s="665" t="s">
        <v>549</v>
      </c>
      <c r="C1090" s="665" t="s">
        <v>3184</v>
      </c>
      <c r="D1090" s="746" t="s">
        <v>4863</v>
      </c>
      <c r="E1090" s="747" t="s">
        <v>3195</v>
      </c>
      <c r="F1090" s="665" t="s">
        <v>3179</v>
      </c>
      <c r="G1090" s="665" t="s">
        <v>3284</v>
      </c>
      <c r="H1090" s="665" t="s">
        <v>550</v>
      </c>
      <c r="I1090" s="665" t="s">
        <v>844</v>
      </c>
      <c r="J1090" s="665" t="s">
        <v>3286</v>
      </c>
      <c r="K1090" s="665" t="s">
        <v>3287</v>
      </c>
      <c r="L1090" s="666">
        <v>73.989999999999995</v>
      </c>
      <c r="M1090" s="666">
        <v>73.989999999999995</v>
      </c>
      <c r="N1090" s="665">
        <v>1</v>
      </c>
      <c r="O1090" s="748">
        <v>0.5</v>
      </c>
      <c r="P1090" s="666">
        <v>73.989999999999995</v>
      </c>
      <c r="Q1090" s="681">
        <v>1</v>
      </c>
      <c r="R1090" s="665">
        <v>1</v>
      </c>
      <c r="S1090" s="681">
        <v>1</v>
      </c>
      <c r="T1090" s="748">
        <v>0.5</v>
      </c>
      <c r="U1090" s="704">
        <v>1</v>
      </c>
    </row>
    <row r="1091" spans="1:21" ht="14.4" customHeight="1" x14ac:dyDescent="0.3">
      <c r="A1091" s="664">
        <v>50</v>
      </c>
      <c r="B1091" s="665" t="s">
        <v>549</v>
      </c>
      <c r="C1091" s="665" t="s">
        <v>3184</v>
      </c>
      <c r="D1091" s="746" t="s">
        <v>4863</v>
      </c>
      <c r="E1091" s="747" t="s">
        <v>3195</v>
      </c>
      <c r="F1091" s="665" t="s">
        <v>3179</v>
      </c>
      <c r="G1091" s="665" t="s">
        <v>4388</v>
      </c>
      <c r="H1091" s="665" t="s">
        <v>550</v>
      </c>
      <c r="I1091" s="665" t="s">
        <v>4389</v>
      </c>
      <c r="J1091" s="665" t="s">
        <v>4390</v>
      </c>
      <c r="K1091" s="665" t="s">
        <v>4391</v>
      </c>
      <c r="L1091" s="666">
        <v>0</v>
      </c>
      <c r="M1091" s="666">
        <v>0</v>
      </c>
      <c r="N1091" s="665">
        <v>1</v>
      </c>
      <c r="O1091" s="748">
        <v>0.5</v>
      </c>
      <c r="P1091" s="666"/>
      <c r="Q1091" s="681"/>
      <c r="R1091" s="665"/>
      <c r="S1091" s="681">
        <v>0</v>
      </c>
      <c r="T1091" s="748"/>
      <c r="U1091" s="704">
        <v>0</v>
      </c>
    </row>
    <row r="1092" spans="1:21" ht="14.4" customHeight="1" x14ac:dyDescent="0.3">
      <c r="A1092" s="664">
        <v>50</v>
      </c>
      <c r="B1092" s="665" t="s">
        <v>549</v>
      </c>
      <c r="C1092" s="665" t="s">
        <v>3184</v>
      </c>
      <c r="D1092" s="746" t="s">
        <v>4863</v>
      </c>
      <c r="E1092" s="747" t="s">
        <v>3195</v>
      </c>
      <c r="F1092" s="665" t="s">
        <v>3179</v>
      </c>
      <c r="G1092" s="665" t="s">
        <v>3488</v>
      </c>
      <c r="H1092" s="665" t="s">
        <v>1650</v>
      </c>
      <c r="I1092" s="665" t="s">
        <v>4392</v>
      </c>
      <c r="J1092" s="665" t="s">
        <v>4203</v>
      </c>
      <c r="K1092" s="665" t="s">
        <v>4001</v>
      </c>
      <c r="L1092" s="666">
        <v>69.16</v>
      </c>
      <c r="M1092" s="666">
        <v>69.16</v>
      </c>
      <c r="N1092" s="665">
        <v>1</v>
      </c>
      <c r="O1092" s="748">
        <v>0.5</v>
      </c>
      <c r="P1092" s="666"/>
      <c r="Q1092" s="681">
        <v>0</v>
      </c>
      <c r="R1092" s="665"/>
      <c r="S1092" s="681">
        <v>0</v>
      </c>
      <c r="T1092" s="748"/>
      <c r="U1092" s="704">
        <v>0</v>
      </c>
    </row>
    <row r="1093" spans="1:21" ht="14.4" customHeight="1" x14ac:dyDescent="0.3">
      <c r="A1093" s="664">
        <v>50</v>
      </c>
      <c r="B1093" s="665" t="s">
        <v>549</v>
      </c>
      <c r="C1093" s="665" t="s">
        <v>3184</v>
      </c>
      <c r="D1093" s="746" t="s">
        <v>4863</v>
      </c>
      <c r="E1093" s="747" t="s">
        <v>3195</v>
      </c>
      <c r="F1093" s="665" t="s">
        <v>3179</v>
      </c>
      <c r="G1093" s="665" t="s">
        <v>3488</v>
      </c>
      <c r="H1093" s="665" t="s">
        <v>550</v>
      </c>
      <c r="I1093" s="665" t="s">
        <v>4393</v>
      </c>
      <c r="J1093" s="665" t="s">
        <v>4203</v>
      </c>
      <c r="K1093" s="665" t="s">
        <v>4394</v>
      </c>
      <c r="L1093" s="666">
        <v>0</v>
      </c>
      <c r="M1093" s="666">
        <v>0</v>
      </c>
      <c r="N1093" s="665">
        <v>1</v>
      </c>
      <c r="O1093" s="748">
        <v>0.5</v>
      </c>
      <c r="P1093" s="666">
        <v>0</v>
      </c>
      <c r="Q1093" s="681"/>
      <c r="R1093" s="665">
        <v>1</v>
      </c>
      <c r="S1093" s="681">
        <v>1</v>
      </c>
      <c r="T1093" s="748">
        <v>0.5</v>
      </c>
      <c r="U1093" s="704">
        <v>1</v>
      </c>
    </row>
    <row r="1094" spans="1:21" ht="14.4" customHeight="1" x14ac:dyDescent="0.3">
      <c r="A1094" s="664">
        <v>50</v>
      </c>
      <c r="B1094" s="665" t="s">
        <v>549</v>
      </c>
      <c r="C1094" s="665" t="s">
        <v>3184</v>
      </c>
      <c r="D1094" s="746" t="s">
        <v>4863</v>
      </c>
      <c r="E1094" s="747" t="s">
        <v>3195</v>
      </c>
      <c r="F1094" s="665" t="s">
        <v>3179</v>
      </c>
      <c r="G1094" s="665" t="s">
        <v>3488</v>
      </c>
      <c r="H1094" s="665" t="s">
        <v>1650</v>
      </c>
      <c r="I1094" s="665" t="s">
        <v>4202</v>
      </c>
      <c r="J1094" s="665" t="s">
        <v>4203</v>
      </c>
      <c r="K1094" s="665" t="s">
        <v>4204</v>
      </c>
      <c r="L1094" s="666">
        <v>207.45</v>
      </c>
      <c r="M1094" s="666">
        <v>414.9</v>
      </c>
      <c r="N1094" s="665">
        <v>2</v>
      </c>
      <c r="O1094" s="748">
        <v>1</v>
      </c>
      <c r="P1094" s="666">
        <v>207.45</v>
      </c>
      <c r="Q1094" s="681">
        <v>0.5</v>
      </c>
      <c r="R1094" s="665">
        <v>1</v>
      </c>
      <c r="S1094" s="681">
        <v>0.5</v>
      </c>
      <c r="T1094" s="748">
        <v>0.5</v>
      </c>
      <c r="U1094" s="704">
        <v>0.5</v>
      </c>
    </row>
    <row r="1095" spans="1:21" ht="14.4" customHeight="1" x14ac:dyDescent="0.3">
      <c r="A1095" s="664">
        <v>50</v>
      </c>
      <c r="B1095" s="665" t="s">
        <v>549</v>
      </c>
      <c r="C1095" s="665" t="s">
        <v>3184</v>
      </c>
      <c r="D1095" s="746" t="s">
        <v>4863</v>
      </c>
      <c r="E1095" s="747" t="s">
        <v>3195</v>
      </c>
      <c r="F1095" s="665" t="s">
        <v>3179</v>
      </c>
      <c r="G1095" s="665" t="s">
        <v>4395</v>
      </c>
      <c r="H1095" s="665" t="s">
        <v>550</v>
      </c>
      <c r="I1095" s="665" t="s">
        <v>4396</v>
      </c>
      <c r="J1095" s="665" t="s">
        <v>1119</v>
      </c>
      <c r="K1095" s="665" t="s">
        <v>3623</v>
      </c>
      <c r="L1095" s="666">
        <v>0</v>
      </c>
      <c r="M1095" s="666">
        <v>0</v>
      </c>
      <c r="N1095" s="665">
        <v>1</v>
      </c>
      <c r="O1095" s="748">
        <v>0.5</v>
      </c>
      <c r="P1095" s="666">
        <v>0</v>
      </c>
      <c r="Q1095" s="681"/>
      <c r="R1095" s="665">
        <v>1</v>
      </c>
      <c r="S1095" s="681">
        <v>1</v>
      </c>
      <c r="T1095" s="748">
        <v>0.5</v>
      </c>
      <c r="U1095" s="704">
        <v>1</v>
      </c>
    </row>
    <row r="1096" spans="1:21" ht="14.4" customHeight="1" x14ac:dyDescent="0.3">
      <c r="A1096" s="664">
        <v>50</v>
      </c>
      <c r="B1096" s="665" t="s">
        <v>549</v>
      </c>
      <c r="C1096" s="665" t="s">
        <v>3184</v>
      </c>
      <c r="D1096" s="746" t="s">
        <v>4863</v>
      </c>
      <c r="E1096" s="747" t="s">
        <v>3195</v>
      </c>
      <c r="F1096" s="665" t="s">
        <v>3179</v>
      </c>
      <c r="G1096" s="665" t="s">
        <v>4397</v>
      </c>
      <c r="H1096" s="665" t="s">
        <v>550</v>
      </c>
      <c r="I1096" s="665" t="s">
        <v>4398</v>
      </c>
      <c r="J1096" s="665" t="s">
        <v>4399</v>
      </c>
      <c r="K1096" s="665" t="s">
        <v>2943</v>
      </c>
      <c r="L1096" s="666">
        <v>38.56</v>
      </c>
      <c r="M1096" s="666">
        <v>115.68</v>
      </c>
      <c r="N1096" s="665">
        <v>3</v>
      </c>
      <c r="O1096" s="748">
        <v>1</v>
      </c>
      <c r="P1096" s="666">
        <v>115.68</v>
      </c>
      <c r="Q1096" s="681">
        <v>1</v>
      </c>
      <c r="R1096" s="665">
        <v>3</v>
      </c>
      <c r="S1096" s="681">
        <v>1</v>
      </c>
      <c r="T1096" s="748">
        <v>1</v>
      </c>
      <c r="U1096" s="704">
        <v>1</v>
      </c>
    </row>
    <row r="1097" spans="1:21" ht="14.4" customHeight="1" x14ac:dyDescent="0.3">
      <c r="A1097" s="664">
        <v>50</v>
      </c>
      <c r="B1097" s="665" t="s">
        <v>549</v>
      </c>
      <c r="C1097" s="665" t="s">
        <v>3184</v>
      </c>
      <c r="D1097" s="746" t="s">
        <v>4863</v>
      </c>
      <c r="E1097" s="747" t="s">
        <v>3195</v>
      </c>
      <c r="F1097" s="665" t="s">
        <v>3179</v>
      </c>
      <c r="G1097" s="665" t="s">
        <v>4400</v>
      </c>
      <c r="H1097" s="665" t="s">
        <v>550</v>
      </c>
      <c r="I1097" s="665" t="s">
        <v>911</v>
      </c>
      <c r="J1097" s="665" t="s">
        <v>912</v>
      </c>
      <c r="K1097" s="665" t="s">
        <v>4401</v>
      </c>
      <c r="L1097" s="666">
        <v>53.57</v>
      </c>
      <c r="M1097" s="666">
        <v>53.57</v>
      </c>
      <c r="N1097" s="665">
        <v>1</v>
      </c>
      <c r="O1097" s="748">
        <v>0.5</v>
      </c>
      <c r="P1097" s="666">
        <v>53.57</v>
      </c>
      <c r="Q1097" s="681">
        <v>1</v>
      </c>
      <c r="R1097" s="665">
        <v>1</v>
      </c>
      <c r="S1097" s="681">
        <v>1</v>
      </c>
      <c r="T1097" s="748">
        <v>0.5</v>
      </c>
      <c r="U1097" s="704">
        <v>1</v>
      </c>
    </row>
    <row r="1098" spans="1:21" ht="14.4" customHeight="1" x14ac:dyDescent="0.3">
      <c r="A1098" s="664">
        <v>50</v>
      </c>
      <c r="B1098" s="665" t="s">
        <v>549</v>
      </c>
      <c r="C1098" s="665" t="s">
        <v>3184</v>
      </c>
      <c r="D1098" s="746" t="s">
        <v>4863</v>
      </c>
      <c r="E1098" s="747" t="s">
        <v>3195</v>
      </c>
      <c r="F1098" s="665" t="s">
        <v>3179</v>
      </c>
      <c r="G1098" s="665" t="s">
        <v>4218</v>
      </c>
      <c r="H1098" s="665" t="s">
        <v>550</v>
      </c>
      <c r="I1098" s="665" t="s">
        <v>4346</v>
      </c>
      <c r="J1098" s="665" t="s">
        <v>2662</v>
      </c>
      <c r="K1098" s="665" t="s">
        <v>4347</v>
      </c>
      <c r="L1098" s="666">
        <v>34.19</v>
      </c>
      <c r="M1098" s="666">
        <v>34.19</v>
      </c>
      <c r="N1098" s="665">
        <v>1</v>
      </c>
      <c r="O1098" s="748">
        <v>1</v>
      </c>
      <c r="P1098" s="666"/>
      <c r="Q1098" s="681">
        <v>0</v>
      </c>
      <c r="R1098" s="665"/>
      <c r="S1098" s="681">
        <v>0</v>
      </c>
      <c r="T1098" s="748"/>
      <c r="U1098" s="704">
        <v>0</v>
      </c>
    </row>
    <row r="1099" spans="1:21" ht="14.4" customHeight="1" x14ac:dyDescent="0.3">
      <c r="A1099" s="664">
        <v>50</v>
      </c>
      <c r="B1099" s="665" t="s">
        <v>549</v>
      </c>
      <c r="C1099" s="665" t="s">
        <v>3184</v>
      </c>
      <c r="D1099" s="746" t="s">
        <v>4863</v>
      </c>
      <c r="E1099" s="747" t="s">
        <v>3195</v>
      </c>
      <c r="F1099" s="665" t="s">
        <v>3179</v>
      </c>
      <c r="G1099" s="665" t="s">
        <v>4222</v>
      </c>
      <c r="H1099" s="665" t="s">
        <v>550</v>
      </c>
      <c r="I1099" s="665" t="s">
        <v>4402</v>
      </c>
      <c r="J1099" s="665" t="s">
        <v>1570</v>
      </c>
      <c r="K1099" s="665" t="s">
        <v>4223</v>
      </c>
      <c r="L1099" s="666">
        <v>0</v>
      </c>
      <c r="M1099" s="666">
        <v>0</v>
      </c>
      <c r="N1099" s="665">
        <v>2</v>
      </c>
      <c r="O1099" s="748">
        <v>0.5</v>
      </c>
      <c r="P1099" s="666">
        <v>0</v>
      </c>
      <c r="Q1099" s="681"/>
      <c r="R1099" s="665">
        <v>2</v>
      </c>
      <c r="S1099" s="681">
        <v>1</v>
      </c>
      <c r="T1099" s="748">
        <v>0.5</v>
      </c>
      <c r="U1099" s="704">
        <v>1</v>
      </c>
    </row>
    <row r="1100" spans="1:21" ht="14.4" customHeight="1" x14ac:dyDescent="0.3">
      <c r="A1100" s="664">
        <v>50</v>
      </c>
      <c r="B1100" s="665" t="s">
        <v>549</v>
      </c>
      <c r="C1100" s="665" t="s">
        <v>3184</v>
      </c>
      <c r="D1100" s="746" t="s">
        <v>4863</v>
      </c>
      <c r="E1100" s="747" t="s">
        <v>3195</v>
      </c>
      <c r="F1100" s="665" t="s">
        <v>3179</v>
      </c>
      <c r="G1100" s="665" t="s">
        <v>4224</v>
      </c>
      <c r="H1100" s="665" t="s">
        <v>1650</v>
      </c>
      <c r="I1100" s="665" t="s">
        <v>4403</v>
      </c>
      <c r="J1100" s="665" t="s">
        <v>1452</v>
      </c>
      <c r="K1100" s="665" t="s">
        <v>3231</v>
      </c>
      <c r="L1100" s="666">
        <v>48.42</v>
      </c>
      <c r="M1100" s="666">
        <v>96.84</v>
      </c>
      <c r="N1100" s="665">
        <v>2</v>
      </c>
      <c r="O1100" s="748">
        <v>1</v>
      </c>
      <c r="P1100" s="666">
        <v>96.84</v>
      </c>
      <c r="Q1100" s="681">
        <v>1</v>
      </c>
      <c r="R1100" s="665">
        <v>2</v>
      </c>
      <c r="S1100" s="681">
        <v>1</v>
      </c>
      <c r="T1100" s="748">
        <v>1</v>
      </c>
      <c r="U1100" s="704">
        <v>1</v>
      </c>
    </row>
    <row r="1101" spans="1:21" ht="14.4" customHeight="1" x14ac:dyDescent="0.3">
      <c r="A1101" s="664">
        <v>50</v>
      </c>
      <c r="B1101" s="665" t="s">
        <v>549</v>
      </c>
      <c r="C1101" s="665" t="s">
        <v>3184</v>
      </c>
      <c r="D1101" s="746" t="s">
        <v>4863</v>
      </c>
      <c r="E1101" s="747" t="s">
        <v>3195</v>
      </c>
      <c r="F1101" s="665" t="s">
        <v>3179</v>
      </c>
      <c r="G1101" s="665" t="s">
        <v>4224</v>
      </c>
      <c r="H1101" s="665" t="s">
        <v>1650</v>
      </c>
      <c r="I1101" s="665" t="s">
        <v>4403</v>
      </c>
      <c r="J1101" s="665" t="s">
        <v>1452</v>
      </c>
      <c r="K1101" s="665" t="s">
        <v>3231</v>
      </c>
      <c r="L1101" s="666">
        <v>36.54</v>
      </c>
      <c r="M1101" s="666">
        <v>36.54</v>
      </c>
      <c r="N1101" s="665">
        <v>1</v>
      </c>
      <c r="O1101" s="748">
        <v>1</v>
      </c>
      <c r="P1101" s="666">
        <v>36.54</v>
      </c>
      <c r="Q1101" s="681">
        <v>1</v>
      </c>
      <c r="R1101" s="665">
        <v>1</v>
      </c>
      <c r="S1101" s="681">
        <v>1</v>
      </c>
      <c r="T1101" s="748">
        <v>1</v>
      </c>
      <c r="U1101" s="704">
        <v>1</v>
      </c>
    </row>
    <row r="1102" spans="1:21" ht="14.4" customHeight="1" x14ac:dyDescent="0.3">
      <c r="A1102" s="664">
        <v>50</v>
      </c>
      <c r="B1102" s="665" t="s">
        <v>549</v>
      </c>
      <c r="C1102" s="665" t="s">
        <v>3184</v>
      </c>
      <c r="D1102" s="746" t="s">
        <v>4863</v>
      </c>
      <c r="E1102" s="747" t="s">
        <v>3195</v>
      </c>
      <c r="F1102" s="665" t="s">
        <v>3179</v>
      </c>
      <c r="G1102" s="665" t="s">
        <v>4224</v>
      </c>
      <c r="H1102" s="665" t="s">
        <v>1650</v>
      </c>
      <c r="I1102" s="665" t="s">
        <v>4404</v>
      </c>
      <c r="J1102" s="665" t="s">
        <v>1452</v>
      </c>
      <c r="K1102" s="665" t="s">
        <v>4405</v>
      </c>
      <c r="L1102" s="666">
        <v>193.26</v>
      </c>
      <c r="M1102" s="666">
        <v>579.78</v>
      </c>
      <c r="N1102" s="665">
        <v>3</v>
      </c>
      <c r="O1102" s="748">
        <v>1</v>
      </c>
      <c r="P1102" s="666">
        <v>193.26</v>
      </c>
      <c r="Q1102" s="681">
        <v>0.33333333333333331</v>
      </c>
      <c r="R1102" s="665">
        <v>1</v>
      </c>
      <c r="S1102" s="681">
        <v>0.33333333333333331</v>
      </c>
      <c r="T1102" s="748">
        <v>0.5</v>
      </c>
      <c r="U1102" s="704">
        <v>0.5</v>
      </c>
    </row>
    <row r="1103" spans="1:21" ht="14.4" customHeight="1" x14ac:dyDescent="0.3">
      <c r="A1103" s="664">
        <v>50</v>
      </c>
      <c r="B1103" s="665" t="s">
        <v>549</v>
      </c>
      <c r="C1103" s="665" t="s">
        <v>3184</v>
      </c>
      <c r="D1103" s="746" t="s">
        <v>4863</v>
      </c>
      <c r="E1103" s="747" t="s">
        <v>3195</v>
      </c>
      <c r="F1103" s="665" t="s">
        <v>3179</v>
      </c>
      <c r="G1103" s="665" t="s">
        <v>4224</v>
      </c>
      <c r="H1103" s="665" t="s">
        <v>550</v>
      </c>
      <c r="I1103" s="665" t="s">
        <v>4406</v>
      </c>
      <c r="J1103" s="665" t="s">
        <v>4407</v>
      </c>
      <c r="K1103" s="665" t="s">
        <v>4408</v>
      </c>
      <c r="L1103" s="666">
        <v>36.54</v>
      </c>
      <c r="M1103" s="666">
        <v>109.62</v>
      </c>
      <c r="N1103" s="665">
        <v>3</v>
      </c>
      <c r="O1103" s="748">
        <v>1.5</v>
      </c>
      <c r="P1103" s="666">
        <v>73.08</v>
      </c>
      <c r="Q1103" s="681">
        <v>0.66666666666666663</v>
      </c>
      <c r="R1103" s="665">
        <v>2</v>
      </c>
      <c r="S1103" s="681">
        <v>0.66666666666666663</v>
      </c>
      <c r="T1103" s="748">
        <v>1</v>
      </c>
      <c r="U1103" s="704">
        <v>0.66666666666666663</v>
      </c>
    </row>
    <row r="1104" spans="1:21" ht="14.4" customHeight="1" x14ac:dyDescent="0.3">
      <c r="A1104" s="664">
        <v>50</v>
      </c>
      <c r="B1104" s="665" t="s">
        <v>549</v>
      </c>
      <c r="C1104" s="665" t="s">
        <v>3184</v>
      </c>
      <c r="D1104" s="746" t="s">
        <v>4863</v>
      </c>
      <c r="E1104" s="747" t="s">
        <v>3195</v>
      </c>
      <c r="F1104" s="665" t="s">
        <v>3179</v>
      </c>
      <c r="G1104" s="665" t="s">
        <v>4409</v>
      </c>
      <c r="H1104" s="665" t="s">
        <v>550</v>
      </c>
      <c r="I1104" s="665" t="s">
        <v>4410</v>
      </c>
      <c r="J1104" s="665" t="s">
        <v>4411</v>
      </c>
      <c r="K1104" s="665" t="s">
        <v>2972</v>
      </c>
      <c r="L1104" s="666">
        <v>47.53</v>
      </c>
      <c r="M1104" s="666">
        <v>47.53</v>
      </c>
      <c r="N1104" s="665">
        <v>1</v>
      </c>
      <c r="O1104" s="748">
        <v>0.5</v>
      </c>
      <c r="P1104" s="666">
        <v>47.53</v>
      </c>
      <c r="Q1104" s="681">
        <v>1</v>
      </c>
      <c r="R1104" s="665">
        <v>1</v>
      </c>
      <c r="S1104" s="681">
        <v>1</v>
      </c>
      <c r="T1104" s="748">
        <v>0.5</v>
      </c>
      <c r="U1104" s="704">
        <v>1</v>
      </c>
    </row>
    <row r="1105" spans="1:21" ht="14.4" customHeight="1" x14ac:dyDescent="0.3">
      <c r="A1105" s="664">
        <v>50</v>
      </c>
      <c r="B1105" s="665" t="s">
        <v>549</v>
      </c>
      <c r="C1105" s="665" t="s">
        <v>3184</v>
      </c>
      <c r="D1105" s="746" t="s">
        <v>4863</v>
      </c>
      <c r="E1105" s="747" t="s">
        <v>3195</v>
      </c>
      <c r="F1105" s="665" t="s">
        <v>3179</v>
      </c>
      <c r="G1105" s="665" t="s">
        <v>3552</v>
      </c>
      <c r="H1105" s="665" t="s">
        <v>550</v>
      </c>
      <c r="I1105" s="665" t="s">
        <v>1633</v>
      </c>
      <c r="J1105" s="665" t="s">
        <v>1605</v>
      </c>
      <c r="K1105" s="665" t="s">
        <v>4226</v>
      </c>
      <c r="L1105" s="666">
        <v>301.2</v>
      </c>
      <c r="M1105" s="666">
        <v>903.59999999999991</v>
      </c>
      <c r="N1105" s="665">
        <v>3</v>
      </c>
      <c r="O1105" s="748">
        <v>1</v>
      </c>
      <c r="P1105" s="666">
        <v>602.4</v>
      </c>
      <c r="Q1105" s="681">
        <v>0.66666666666666674</v>
      </c>
      <c r="R1105" s="665">
        <v>2</v>
      </c>
      <c r="S1105" s="681">
        <v>0.66666666666666663</v>
      </c>
      <c r="T1105" s="748">
        <v>0.5</v>
      </c>
      <c r="U1105" s="704">
        <v>0.5</v>
      </c>
    </row>
    <row r="1106" spans="1:21" ht="14.4" customHeight="1" x14ac:dyDescent="0.3">
      <c r="A1106" s="664">
        <v>50</v>
      </c>
      <c r="B1106" s="665" t="s">
        <v>549</v>
      </c>
      <c r="C1106" s="665" t="s">
        <v>3184</v>
      </c>
      <c r="D1106" s="746" t="s">
        <v>4863</v>
      </c>
      <c r="E1106" s="747" t="s">
        <v>3195</v>
      </c>
      <c r="F1106" s="665" t="s">
        <v>3179</v>
      </c>
      <c r="G1106" s="665" t="s">
        <v>4412</v>
      </c>
      <c r="H1106" s="665" t="s">
        <v>550</v>
      </c>
      <c r="I1106" s="665" t="s">
        <v>4413</v>
      </c>
      <c r="J1106" s="665" t="s">
        <v>4414</v>
      </c>
      <c r="K1106" s="665" t="s">
        <v>4415</v>
      </c>
      <c r="L1106" s="666">
        <v>18.809999999999999</v>
      </c>
      <c r="M1106" s="666">
        <v>37.619999999999997</v>
      </c>
      <c r="N1106" s="665">
        <v>2</v>
      </c>
      <c r="O1106" s="748">
        <v>1</v>
      </c>
      <c r="P1106" s="666"/>
      <c r="Q1106" s="681">
        <v>0</v>
      </c>
      <c r="R1106" s="665"/>
      <c r="S1106" s="681">
        <v>0</v>
      </c>
      <c r="T1106" s="748"/>
      <c r="U1106" s="704">
        <v>0</v>
      </c>
    </row>
    <row r="1107" spans="1:21" ht="14.4" customHeight="1" x14ac:dyDescent="0.3">
      <c r="A1107" s="664">
        <v>50</v>
      </c>
      <c r="B1107" s="665" t="s">
        <v>549</v>
      </c>
      <c r="C1107" s="665" t="s">
        <v>3184</v>
      </c>
      <c r="D1107" s="746" t="s">
        <v>4863</v>
      </c>
      <c r="E1107" s="747" t="s">
        <v>3195</v>
      </c>
      <c r="F1107" s="665" t="s">
        <v>3179</v>
      </c>
      <c r="G1107" s="665" t="s">
        <v>4239</v>
      </c>
      <c r="H1107" s="665" t="s">
        <v>550</v>
      </c>
      <c r="I1107" s="665" t="s">
        <v>2503</v>
      </c>
      <c r="J1107" s="665" t="s">
        <v>2504</v>
      </c>
      <c r="K1107" s="665" t="s">
        <v>4241</v>
      </c>
      <c r="L1107" s="666">
        <v>108.44</v>
      </c>
      <c r="M1107" s="666">
        <v>216.88</v>
      </c>
      <c r="N1107" s="665">
        <v>2</v>
      </c>
      <c r="O1107" s="748">
        <v>1.5</v>
      </c>
      <c r="P1107" s="666">
        <v>216.88</v>
      </c>
      <c r="Q1107" s="681">
        <v>1</v>
      </c>
      <c r="R1107" s="665">
        <v>2</v>
      </c>
      <c r="S1107" s="681">
        <v>1</v>
      </c>
      <c r="T1107" s="748">
        <v>1.5</v>
      </c>
      <c r="U1107" s="704">
        <v>1</v>
      </c>
    </row>
    <row r="1108" spans="1:21" ht="14.4" customHeight="1" x14ac:dyDescent="0.3">
      <c r="A1108" s="664">
        <v>50</v>
      </c>
      <c r="B1108" s="665" t="s">
        <v>549</v>
      </c>
      <c r="C1108" s="665" t="s">
        <v>3184</v>
      </c>
      <c r="D1108" s="746" t="s">
        <v>4863</v>
      </c>
      <c r="E1108" s="747" t="s">
        <v>3195</v>
      </c>
      <c r="F1108" s="665" t="s">
        <v>3179</v>
      </c>
      <c r="G1108" s="665" t="s">
        <v>4239</v>
      </c>
      <c r="H1108" s="665" t="s">
        <v>550</v>
      </c>
      <c r="I1108" s="665" t="s">
        <v>4416</v>
      </c>
      <c r="J1108" s="665" t="s">
        <v>4417</v>
      </c>
      <c r="K1108" s="665" t="s">
        <v>4418</v>
      </c>
      <c r="L1108" s="666">
        <v>43.37</v>
      </c>
      <c r="M1108" s="666">
        <v>43.37</v>
      </c>
      <c r="N1108" s="665">
        <v>1</v>
      </c>
      <c r="O1108" s="748">
        <v>0.5</v>
      </c>
      <c r="P1108" s="666">
        <v>43.37</v>
      </c>
      <c r="Q1108" s="681">
        <v>1</v>
      </c>
      <c r="R1108" s="665">
        <v>1</v>
      </c>
      <c r="S1108" s="681">
        <v>1</v>
      </c>
      <c r="T1108" s="748">
        <v>0.5</v>
      </c>
      <c r="U1108" s="704">
        <v>1</v>
      </c>
    </row>
    <row r="1109" spans="1:21" ht="14.4" customHeight="1" x14ac:dyDescent="0.3">
      <c r="A1109" s="664">
        <v>50</v>
      </c>
      <c r="B1109" s="665" t="s">
        <v>549</v>
      </c>
      <c r="C1109" s="665" t="s">
        <v>3184</v>
      </c>
      <c r="D1109" s="746" t="s">
        <v>4863</v>
      </c>
      <c r="E1109" s="747" t="s">
        <v>3195</v>
      </c>
      <c r="F1109" s="665" t="s">
        <v>3179</v>
      </c>
      <c r="G1109" s="665" t="s">
        <v>4239</v>
      </c>
      <c r="H1109" s="665" t="s">
        <v>550</v>
      </c>
      <c r="I1109" s="665" t="s">
        <v>4416</v>
      </c>
      <c r="J1109" s="665" t="s">
        <v>4417</v>
      </c>
      <c r="K1109" s="665" t="s">
        <v>4418</v>
      </c>
      <c r="L1109" s="666">
        <v>42.09</v>
      </c>
      <c r="M1109" s="666">
        <v>42.09</v>
      </c>
      <c r="N1109" s="665">
        <v>1</v>
      </c>
      <c r="O1109" s="748">
        <v>0.5</v>
      </c>
      <c r="P1109" s="666">
        <v>42.09</v>
      </c>
      <c r="Q1109" s="681">
        <v>1</v>
      </c>
      <c r="R1109" s="665">
        <v>1</v>
      </c>
      <c r="S1109" s="681">
        <v>1</v>
      </c>
      <c r="T1109" s="748">
        <v>0.5</v>
      </c>
      <c r="U1109" s="704">
        <v>1</v>
      </c>
    </row>
    <row r="1110" spans="1:21" ht="14.4" customHeight="1" x14ac:dyDescent="0.3">
      <c r="A1110" s="664">
        <v>50</v>
      </c>
      <c r="B1110" s="665" t="s">
        <v>549</v>
      </c>
      <c r="C1110" s="665" t="s">
        <v>3184</v>
      </c>
      <c r="D1110" s="746" t="s">
        <v>4863</v>
      </c>
      <c r="E1110" s="747" t="s">
        <v>3195</v>
      </c>
      <c r="F1110" s="665" t="s">
        <v>3179</v>
      </c>
      <c r="G1110" s="665" t="s">
        <v>4419</v>
      </c>
      <c r="H1110" s="665" t="s">
        <v>550</v>
      </c>
      <c r="I1110" s="665" t="s">
        <v>4420</v>
      </c>
      <c r="J1110" s="665" t="s">
        <v>4421</v>
      </c>
      <c r="K1110" s="665" t="s">
        <v>4422</v>
      </c>
      <c r="L1110" s="666">
        <v>41.63</v>
      </c>
      <c r="M1110" s="666">
        <v>124.89000000000001</v>
      </c>
      <c r="N1110" s="665">
        <v>3</v>
      </c>
      <c r="O1110" s="748">
        <v>1</v>
      </c>
      <c r="P1110" s="666">
        <v>124.89000000000001</v>
      </c>
      <c r="Q1110" s="681">
        <v>1</v>
      </c>
      <c r="R1110" s="665">
        <v>3</v>
      </c>
      <c r="S1110" s="681">
        <v>1</v>
      </c>
      <c r="T1110" s="748">
        <v>1</v>
      </c>
      <c r="U1110" s="704">
        <v>1</v>
      </c>
    </row>
    <row r="1111" spans="1:21" ht="14.4" customHeight="1" x14ac:dyDescent="0.3">
      <c r="A1111" s="664">
        <v>50</v>
      </c>
      <c r="B1111" s="665" t="s">
        <v>549</v>
      </c>
      <c r="C1111" s="665" t="s">
        <v>3184</v>
      </c>
      <c r="D1111" s="746" t="s">
        <v>4863</v>
      </c>
      <c r="E1111" s="747" t="s">
        <v>3195</v>
      </c>
      <c r="F1111" s="665" t="s">
        <v>3179</v>
      </c>
      <c r="G1111" s="665" t="s">
        <v>4423</v>
      </c>
      <c r="H1111" s="665" t="s">
        <v>1650</v>
      </c>
      <c r="I1111" s="665" t="s">
        <v>1805</v>
      </c>
      <c r="J1111" s="665" t="s">
        <v>1806</v>
      </c>
      <c r="K1111" s="665" t="s">
        <v>3111</v>
      </c>
      <c r="L1111" s="666">
        <v>63.75</v>
      </c>
      <c r="M1111" s="666">
        <v>127.5</v>
      </c>
      <c r="N1111" s="665">
        <v>2</v>
      </c>
      <c r="O1111" s="748">
        <v>0.5</v>
      </c>
      <c r="P1111" s="666">
        <v>127.5</v>
      </c>
      <c r="Q1111" s="681">
        <v>1</v>
      </c>
      <c r="R1111" s="665">
        <v>2</v>
      </c>
      <c r="S1111" s="681">
        <v>1</v>
      </c>
      <c r="T1111" s="748">
        <v>0.5</v>
      </c>
      <c r="U1111" s="704">
        <v>1</v>
      </c>
    </row>
    <row r="1112" spans="1:21" ht="14.4" customHeight="1" x14ac:dyDescent="0.3">
      <c r="A1112" s="664">
        <v>50</v>
      </c>
      <c r="B1112" s="665" t="s">
        <v>549</v>
      </c>
      <c r="C1112" s="665" t="s">
        <v>3184</v>
      </c>
      <c r="D1112" s="746" t="s">
        <v>4863</v>
      </c>
      <c r="E1112" s="747" t="s">
        <v>3195</v>
      </c>
      <c r="F1112" s="665" t="s">
        <v>3179</v>
      </c>
      <c r="G1112" s="665" t="s">
        <v>3580</v>
      </c>
      <c r="H1112" s="665" t="s">
        <v>550</v>
      </c>
      <c r="I1112" s="665" t="s">
        <v>4424</v>
      </c>
      <c r="J1112" s="665" t="s">
        <v>3582</v>
      </c>
      <c r="K1112" s="665" t="s">
        <v>4425</v>
      </c>
      <c r="L1112" s="666">
        <v>0</v>
      </c>
      <c r="M1112" s="666">
        <v>0</v>
      </c>
      <c r="N1112" s="665">
        <v>1</v>
      </c>
      <c r="O1112" s="748">
        <v>1</v>
      </c>
      <c r="P1112" s="666"/>
      <c r="Q1112" s="681"/>
      <c r="R1112" s="665"/>
      <c r="S1112" s="681">
        <v>0</v>
      </c>
      <c r="T1112" s="748"/>
      <c r="U1112" s="704">
        <v>0</v>
      </c>
    </row>
    <row r="1113" spans="1:21" ht="14.4" customHeight="1" x14ac:dyDescent="0.3">
      <c r="A1113" s="664">
        <v>50</v>
      </c>
      <c r="B1113" s="665" t="s">
        <v>549</v>
      </c>
      <c r="C1113" s="665" t="s">
        <v>3184</v>
      </c>
      <c r="D1113" s="746" t="s">
        <v>4863</v>
      </c>
      <c r="E1113" s="747" t="s">
        <v>3195</v>
      </c>
      <c r="F1113" s="665" t="s">
        <v>3179</v>
      </c>
      <c r="G1113" s="665" t="s">
        <v>3361</v>
      </c>
      <c r="H1113" s="665" t="s">
        <v>550</v>
      </c>
      <c r="I1113" s="665" t="s">
        <v>838</v>
      </c>
      <c r="J1113" s="665" t="s">
        <v>3362</v>
      </c>
      <c r="K1113" s="665" t="s">
        <v>3363</v>
      </c>
      <c r="L1113" s="666">
        <v>0</v>
      </c>
      <c r="M1113" s="666">
        <v>0</v>
      </c>
      <c r="N1113" s="665">
        <v>10</v>
      </c>
      <c r="O1113" s="748">
        <v>5.5</v>
      </c>
      <c r="P1113" s="666">
        <v>0</v>
      </c>
      <c r="Q1113" s="681"/>
      <c r="R1113" s="665">
        <v>2</v>
      </c>
      <c r="S1113" s="681">
        <v>0.2</v>
      </c>
      <c r="T1113" s="748">
        <v>1.5</v>
      </c>
      <c r="U1113" s="704">
        <v>0.27272727272727271</v>
      </c>
    </row>
    <row r="1114" spans="1:21" ht="14.4" customHeight="1" x14ac:dyDescent="0.3">
      <c r="A1114" s="664">
        <v>50</v>
      </c>
      <c r="B1114" s="665" t="s">
        <v>549</v>
      </c>
      <c r="C1114" s="665" t="s">
        <v>3184</v>
      </c>
      <c r="D1114" s="746" t="s">
        <v>4863</v>
      </c>
      <c r="E1114" s="747" t="s">
        <v>3195</v>
      </c>
      <c r="F1114" s="665" t="s">
        <v>3179</v>
      </c>
      <c r="G1114" s="665" t="s">
        <v>3250</v>
      </c>
      <c r="H1114" s="665" t="s">
        <v>550</v>
      </c>
      <c r="I1114" s="665" t="s">
        <v>720</v>
      </c>
      <c r="J1114" s="665" t="s">
        <v>721</v>
      </c>
      <c r="K1114" s="665" t="s">
        <v>3251</v>
      </c>
      <c r="L1114" s="666">
        <v>42.08</v>
      </c>
      <c r="M1114" s="666">
        <v>42.08</v>
      </c>
      <c r="N1114" s="665">
        <v>1</v>
      </c>
      <c r="O1114" s="748">
        <v>0.5</v>
      </c>
      <c r="P1114" s="666"/>
      <c r="Q1114" s="681">
        <v>0</v>
      </c>
      <c r="R1114" s="665"/>
      <c r="S1114" s="681">
        <v>0</v>
      </c>
      <c r="T1114" s="748"/>
      <c r="U1114" s="704">
        <v>0</v>
      </c>
    </row>
    <row r="1115" spans="1:21" ht="14.4" customHeight="1" x14ac:dyDescent="0.3">
      <c r="A1115" s="664">
        <v>50</v>
      </c>
      <c r="B1115" s="665" t="s">
        <v>549</v>
      </c>
      <c r="C1115" s="665" t="s">
        <v>3184</v>
      </c>
      <c r="D1115" s="746" t="s">
        <v>4863</v>
      </c>
      <c r="E1115" s="747" t="s">
        <v>3195</v>
      </c>
      <c r="F1115" s="665" t="s">
        <v>3179</v>
      </c>
      <c r="G1115" s="665" t="s">
        <v>3252</v>
      </c>
      <c r="H1115" s="665" t="s">
        <v>550</v>
      </c>
      <c r="I1115" s="665" t="s">
        <v>2023</v>
      </c>
      <c r="J1115" s="665" t="s">
        <v>2024</v>
      </c>
      <c r="K1115" s="665" t="s">
        <v>3253</v>
      </c>
      <c r="L1115" s="666">
        <v>42.54</v>
      </c>
      <c r="M1115" s="666">
        <v>42.54</v>
      </c>
      <c r="N1115" s="665">
        <v>1</v>
      </c>
      <c r="O1115" s="748">
        <v>1</v>
      </c>
      <c r="P1115" s="666">
        <v>42.54</v>
      </c>
      <c r="Q1115" s="681">
        <v>1</v>
      </c>
      <c r="R1115" s="665">
        <v>1</v>
      </c>
      <c r="S1115" s="681">
        <v>1</v>
      </c>
      <c r="T1115" s="748">
        <v>1</v>
      </c>
      <c r="U1115" s="704">
        <v>1</v>
      </c>
    </row>
    <row r="1116" spans="1:21" ht="14.4" customHeight="1" x14ac:dyDescent="0.3">
      <c r="A1116" s="664">
        <v>50</v>
      </c>
      <c r="B1116" s="665" t="s">
        <v>549</v>
      </c>
      <c r="C1116" s="665" t="s">
        <v>3184</v>
      </c>
      <c r="D1116" s="746" t="s">
        <v>4863</v>
      </c>
      <c r="E1116" s="747" t="s">
        <v>3195</v>
      </c>
      <c r="F1116" s="665" t="s">
        <v>3179</v>
      </c>
      <c r="G1116" s="665" t="s">
        <v>3320</v>
      </c>
      <c r="H1116" s="665" t="s">
        <v>550</v>
      </c>
      <c r="I1116" s="665" t="s">
        <v>2031</v>
      </c>
      <c r="J1116" s="665" t="s">
        <v>2028</v>
      </c>
      <c r="K1116" s="665" t="s">
        <v>3321</v>
      </c>
      <c r="L1116" s="666">
        <v>186.27</v>
      </c>
      <c r="M1116" s="666">
        <v>372.54</v>
      </c>
      <c r="N1116" s="665">
        <v>2</v>
      </c>
      <c r="O1116" s="748">
        <v>0.5</v>
      </c>
      <c r="P1116" s="666">
        <v>372.54</v>
      </c>
      <c r="Q1116" s="681">
        <v>1</v>
      </c>
      <c r="R1116" s="665">
        <v>2</v>
      </c>
      <c r="S1116" s="681">
        <v>1</v>
      </c>
      <c r="T1116" s="748">
        <v>0.5</v>
      </c>
      <c r="U1116" s="704">
        <v>1</v>
      </c>
    </row>
    <row r="1117" spans="1:21" ht="14.4" customHeight="1" x14ac:dyDescent="0.3">
      <c r="A1117" s="664">
        <v>50</v>
      </c>
      <c r="B1117" s="665" t="s">
        <v>549</v>
      </c>
      <c r="C1117" s="665" t="s">
        <v>3184</v>
      </c>
      <c r="D1117" s="746" t="s">
        <v>4863</v>
      </c>
      <c r="E1117" s="747" t="s">
        <v>3195</v>
      </c>
      <c r="F1117" s="665" t="s">
        <v>3179</v>
      </c>
      <c r="G1117" s="665" t="s">
        <v>3922</v>
      </c>
      <c r="H1117" s="665" t="s">
        <v>550</v>
      </c>
      <c r="I1117" s="665" t="s">
        <v>1463</v>
      </c>
      <c r="J1117" s="665" t="s">
        <v>1464</v>
      </c>
      <c r="K1117" s="665" t="s">
        <v>4426</v>
      </c>
      <c r="L1117" s="666">
        <v>50.32</v>
      </c>
      <c r="M1117" s="666">
        <v>100.64</v>
      </c>
      <c r="N1117" s="665">
        <v>2</v>
      </c>
      <c r="O1117" s="748">
        <v>1</v>
      </c>
      <c r="P1117" s="666">
        <v>50.32</v>
      </c>
      <c r="Q1117" s="681">
        <v>0.5</v>
      </c>
      <c r="R1117" s="665">
        <v>1</v>
      </c>
      <c r="S1117" s="681">
        <v>0.5</v>
      </c>
      <c r="T1117" s="748">
        <v>0.5</v>
      </c>
      <c r="U1117" s="704">
        <v>0.5</v>
      </c>
    </row>
    <row r="1118" spans="1:21" ht="14.4" customHeight="1" x14ac:dyDescent="0.3">
      <c r="A1118" s="664">
        <v>50</v>
      </c>
      <c r="B1118" s="665" t="s">
        <v>549</v>
      </c>
      <c r="C1118" s="665" t="s">
        <v>3184</v>
      </c>
      <c r="D1118" s="746" t="s">
        <v>4863</v>
      </c>
      <c r="E1118" s="747" t="s">
        <v>3195</v>
      </c>
      <c r="F1118" s="665" t="s">
        <v>3179</v>
      </c>
      <c r="G1118" s="665" t="s">
        <v>3922</v>
      </c>
      <c r="H1118" s="665" t="s">
        <v>550</v>
      </c>
      <c r="I1118" s="665" t="s">
        <v>4427</v>
      </c>
      <c r="J1118" s="665" t="s">
        <v>1464</v>
      </c>
      <c r="K1118" s="665" t="s">
        <v>4428</v>
      </c>
      <c r="L1118" s="666">
        <v>100.62</v>
      </c>
      <c r="M1118" s="666">
        <v>100.62</v>
      </c>
      <c r="N1118" s="665">
        <v>1</v>
      </c>
      <c r="O1118" s="748">
        <v>0.5</v>
      </c>
      <c r="P1118" s="666">
        <v>100.62</v>
      </c>
      <c r="Q1118" s="681">
        <v>1</v>
      </c>
      <c r="R1118" s="665">
        <v>1</v>
      </c>
      <c r="S1118" s="681">
        <v>1</v>
      </c>
      <c r="T1118" s="748">
        <v>0.5</v>
      </c>
      <c r="U1118" s="704">
        <v>1</v>
      </c>
    </row>
    <row r="1119" spans="1:21" ht="14.4" customHeight="1" x14ac:dyDescent="0.3">
      <c r="A1119" s="664">
        <v>50</v>
      </c>
      <c r="B1119" s="665" t="s">
        <v>549</v>
      </c>
      <c r="C1119" s="665" t="s">
        <v>3184</v>
      </c>
      <c r="D1119" s="746" t="s">
        <v>4863</v>
      </c>
      <c r="E1119" s="747" t="s">
        <v>3195</v>
      </c>
      <c r="F1119" s="665" t="s">
        <v>3179</v>
      </c>
      <c r="G1119" s="665" t="s">
        <v>3639</v>
      </c>
      <c r="H1119" s="665" t="s">
        <v>550</v>
      </c>
      <c r="I1119" s="665" t="s">
        <v>4429</v>
      </c>
      <c r="J1119" s="665" t="s">
        <v>4430</v>
      </c>
      <c r="K1119" s="665" t="s">
        <v>3619</v>
      </c>
      <c r="L1119" s="666">
        <v>0</v>
      </c>
      <c r="M1119" s="666">
        <v>0</v>
      </c>
      <c r="N1119" s="665">
        <v>2</v>
      </c>
      <c r="O1119" s="748">
        <v>0.5</v>
      </c>
      <c r="P1119" s="666"/>
      <c r="Q1119" s="681"/>
      <c r="R1119" s="665"/>
      <c r="S1119" s="681">
        <v>0</v>
      </c>
      <c r="T1119" s="748"/>
      <c r="U1119" s="704">
        <v>0</v>
      </c>
    </row>
    <row r="1120" spans="1:21" ht="14.4" customHeight="1" x14ac:dyDescent="0.3">
      <c r="A1120" s="664">
        <v>50</v>
      </c>
      <c r="B1120" s="665" t="s">
        <v>549</v>
      </c>
      <c r="C1120" s="665" t="s">
        <v>3184</v>
      </c>
      <c r="D1120" s="746" t="s">
        <v>4863</v>
      </c>
      <c r="E1120" s="747" t="s">
        <v>3195</v>
      </c>
      <c r="F1120" s="665" t="s">
        <v>3181</v>
      </c>
      <c r="G1120" s="665" t="s">
        <v>4277</v>
      </c>
      <c r="H1120" s="665" t="s">
        <v>550</v>
      </c>
      <c r="I1120" s="665" t="s">
        <v>4281</v>
      </c>
      <c r="J1120" s="665" t="s">
        <v>4282</v>
      </c>
      <c r="K1120" s="665" t="s">
        <v>4283</v>
      </c>
      <c r="L1120" s="666">
        <v>566</v>
      </c>
      <c r="M1120" s="666">
        <v>1132</v>
      </c>
      <c r="N1120" s="665">
        <v>2</v>
      </c>
      <c r="O1120" s="748">
        <v>2</v>
      </c>
      <c r="P1120" s="666">
        <v>1132</v>
      </c>
      <c r="Q1120" s="681">
        <v>1</v>
      </c>
      <c r="R1120" s="665">
        <v>2</v>
      </c>
      <c r="S1120" s="681">
        <v>1</v>
      </c>
      <c r="T1120" s="748">
        <v>2</v>
      </c>
      <c r="U1120" s="704">
        <v>1</v>
      </c>
    </row>
    <row r="1121" spans="1:21" ht="14.4" customHeight="1" x14ac:dyDescent="0.3">
      <c r="A1121" s="664">
        <v>50</v>
      </c>
      <c r="B1121" s="665" t="s">
        <v>549</v>
      </c>
      <c r="C1121" s="665" t="s">
        <v>3184</v>
      </c>
      <c r="D1121" s="746" t="s">
        <v>4863</v>
      </c>
      <c r="E1121" s="747" t="s">
        <v>3196</v>
      </c>
      <c r="F1121" s="665" t="s">
        <v>3179</v>
      </c>
      <c r="G1121" s="665" t="s">
        <v>3207</v>
      </c>
      <c r="H1121" s="665" t="s">
        <v>1650</v>
      </c>
      <c r="I1121" s="665" t="s">
        <v>1928</v>
      </c>
      <c r="J1121" s="665" t="s">
        <v>1699</v>
      </c>
      <c r="K1121" s="665" t="s">
        <v>2953</v>
      </c>
      <c r="L1121" s="666">
        <v>105.32</v>
      </c>
      <c r="M1121" s="666">
        <v>210.64</v>
      </c>
      <c r="N1121" s="665">
        <v>2</v>
      </c>
      <c r="O1121" s="748">
        <v>1.5</v>
      </c>
      <c r="P1121" s="666">
        <v>210.64</v>
      </c>
      <c r="Q1121" s="681">
        <v>1</v>
      </c>
      <c r="R1121" s="665">
        <v>2</v>
      </c>
      <c r="S1121" s="681">
        <v>1</v>
      </c>
      <c r="T1121" s="748">
        <v>1.5</v>
      </c>
      <c r="U1121" s="704">
        <v>1</v>
      </c>
    </row>
    <row r="1122" spans="1:21" ht="14.4" customHeight="1" x14ac:dyDescent="0.3">
      <c r="A1122" s="664">
        <v>50</v>
      </c>
      <c r="B1122" s="665" t="s">
        <v>549</v>
      </c>
      <c r="C1122" s="665" t="s">
        <v>3184</v>
      </c>
      <c r="D1122" s="746" t="s">
        <v>4863</v>
      </c>
      <c r="E1122" s="747" t="s">
        <v>3196</v>
      </c>
      <c r="F1122" s="665" t="s">
        <v>3179</v>
      </c>
      <c r="G1122" s="665" t="s">
        <v>3207</v>
      </c>
      <c r="H1122" s="665" t="s">
        <v>1650</v>
      </c>
      <c r="I1122" s="665" t="s">
        <v>1698</v>
      </c>
      <c r="J1122" s="665" t="s">
        <v>1699</v>
      </c>
      <c r="K1122" s="665" t="s">
        <v>2954</v>
      </c>
      <c r="L1122" s="666">
        <v>35.11</v>
      </c>
      <c r="M1122" s="666">
        <v>140.44</v>
      </c>
      <c r="N1122" s="665">
        <v>4</v>
      </c>
      <c r="O1122" s="748">
        <v>1.5</v>
      </c>
      <c r="P1122" s="666">
        <v>140.44</v>
      </c>
      <c r="Q1122" s="681">
        <v>1</v>
      </c>
      <c r="R1122" s="665">
        <v>4</v>
      </c>
      <c r="S1122" s="681">
        <v>1</v>
      </c>
      <c r="T1122" s="748">
        <v>1.5</v>
      </c>
      <c r="U1122" s="704">
        <v>1</v>
      </c>
    </row>
    <row r="1123" spans="1:21" ht="14.4" customHeight="1" x14ac:dyDescent="0.3">
      <c r="A1123" s="664">
        <v>50</v>
      </c>
      <c r="B1123" s="665" t="s">
        <v>549</v>
      </c>
      <c r="C1123" s="665" t="s">
        <v>3184</v>
      </c>
      <c r="D1123" s="746" t="s">
        <v>4863</v>
      </c>
      <c r="E1123" s="747" t="s">
        <v>3196</v>
      </c>
      <c r="F1123" s="665" t="s">
        <v>3179</v>
      </c>
      <c r="G1123" s="665" t="s">
        <v>3723</v>
      </c>
      <c r="H1123" s="665" t="s">
        <v>550</v>
      </c>
      <c r="I1123" s="665" t="s">
        <v>3724</v>
      </c>
      <c r="J1123" s="665" t="s">
        <v>949</v>
      </c>
      <c r="K1123" s="665" t="s">
        <v>3725</v>
      </c>
      <c r="L1123" s="666">
        <v>0</v>
      </c>
      <c r="M1123" s="666">
        <v>0</v>
      </c>
      <c r="N1123" s="665">
        <v>2</v>
      </c>
      <c r="O1123" s="748">
        <v>0.5</v>
      </c>
      <c r="P1123" s="666">
        <v>0</v>
      </c>
      <c r="Q1123" s="681"/>
      <c r="R1123" s="665">
        <v>2</v>
      </c>
      <c r="S1123" s="681">
        <v>1</v>
      </c>
      <c r="T1123" s="748">
        <v>0.5</v>
      </c>
      <c r="U1123" s="704">
        <v>1</v>
      </c>
    </row>
    <row r="1124" spans="1:21" ht="14.4" customHeight="1" x14ac:dyDescent="0.3">
      <c r="A1124" s="664">
        <v>50</v>
      </c>
      <c r="B1124" s="665" t="s">
        <v>549</v>
      </c>
      <c r="C1124" s="665" t="s">
        <v>3184</v>
      </c>
      <c r="D1124" s="746" t="s">
        <v>4863</v>
      </c>
      <c r="E1124" s="747" t="s">
        <v>3196</v>
      </c>
      <c r="F1124" s="665" t="s">
        <v>3179</v>
      </c>
      <c r="G1124" s="665" t="s">
        <v>3446</v>
      </c>
      <c r="H1124" s="665" t="s">
        <v>550</v>
      </c>
      <c r="I1124" s="665" t="s">
        <v>3447</v>
      </c>
      <c r="J1124" s="665" t="s">
        <v>768</v>
      </c>
      <c r="K1124" s="665" t="s">
        <v>3448</v>
      </c>
      <c r="L1124" s="666">
        <v>0</v>
      </c>
      <c r="M1124" s="666">
        <v>0</v>
      </c>
      <c r="N1124" s="665">
        <v>5</v>
      </c>
      <c r="O1124" s="748">
        <v>0.5</v>
      </c>
      <c r="P1124" s="666">
        <v>0</v>
      </c>
      <c r="Q1124" s="681"/>
      <c r="R1124" s="665">
        <v>5</v>
      </c>
      <c r="S1124" s="681">
        <v>1</v>
      </c>
      <c r="T1124" s="748">
        <v>0.5</v>
      </c>
      <c r="U1124" s="704">
        <v>1</v>
      </c>
    </row>
    <row r="1125" spans="1:21" ht="14.4" customHeight="1" x14ac:dyDescent="0.3">
      <c r="A1125" s="664">
        <v>50</v>
      </c>
      <c r="B1125" s="665" t="s">
        <v>549</v>
      </c>
      <c r="C1125" s="665" t="s">
        <v>3184</v>
      </c>
      <c r="D1125" s="746" t="s">
        <v>4863</v>
      </c>
      <c r="E1125" s="747" t="s">
        <v>3196</v>
      </c>
      <c r="F1125" s="665" t="s">
        <v>3179</v>
      </c>
      <c r="G1125" s="665" t="s">
        <v>3446</v>
      </c>
      <c r="H1125" s="665" t="s">
        <v>550</v>
      </c>
      <c r="I1125" s="665" t="s">
        <v>4431</v>
      </c>
      <c r="J1125" s="665" t="s">
        <v>768</v>
      </c>
      <c r="K1125" s="665" t="s">
        <v>4432</v>
      </c>
      <c r="L1125" s="666">
        <v>0</v>
      </c>
      <c r="M1125" s="666">
        <v>0</v>
      </c>
      <c r="N1125" s="665">
        <v>3</v>
      </c>
      <c r="O1125" s="748">
        <v>0.5</v>
      </c>
      <c r="P1125" s="666">
        <v>0</v>
      </c>
      <c r="Q1125" s="681"/>
      <c r="R1125" s="665">
        <v>3</v>
      </c>
      <c r="S1125" s="681">
        <v>1</v>
      </c>
      <c r="T1125" s="748">
        <v>0.5</v>
      </c>
      <c r="U1125" s="704">
        <v>1</v>
      </c>
    </row>
    <row r="1126" spans="1:21" ht="14.4" customHeight="1" x14ac:dyDescent="0.3">
      <c r="A1126" s="664">
        <v>50</v>
      </c>
      <c r="B1126" s="665" t="s">
        <v>549</v>
      </c>
      <c r="C1126" s="665" t="s">
        <v>3184</v>
      </c>
      <c r="D1126" s="746" t="s">
        <v>4863</v>
      </c>
      <c r="E1126" s="747" t="s">
        <v>3196</v>
      </c>
      <c r="F1126" s="665" t="s">
        <v>3179</v>
      </c>
      <c r="G1126" s="665" t="s">
        <v>4338</v>
      </c>
      <c r="H1126" s="665" t="s">
        <v>550</v>
      </c>
      <c r="I1126" s="665" t="s">
        <v>2019</v>
      </c>
      <c r="J1126" s="665" t="s">
        <v>2020</v>
      </c>
      <c r="K1126" s="665" t="s">
        <v>4339</v>
      </c>
      <c r="L1126" s="666">
        <v>48.09</v>
      </c>
      <c r="M1126" s="666">
        <v>96.18</v>
      </c>
      <c r="N1126" s="665">
        <v>2</v>
      </c>
      <c r="O1126" s="748">
        <v>0.5</v>
      </c>
      <c r="P1126" s="666">
        <v>96.18</v>
      </c>
      <c r="Q1126" s="681">
        <v>1</v>
      </c>
      <c r="R1126" s="665">
        <v>2</v>
      </c>
      <c r="S1126" s="681">
        <v>1</v>
      </c>
      <c r="T1126" s="748">
        <v>0.5</v>
      </c>
      <c r="U1126" s="704">
        <v>1</v>
      </c>
    </row>
    <row r="1127" spans="1:21" ht="14.4" customHeight="1" x14ac:dyDescent="0.3">
      <c r="A1127" s="664">
        <v>50</v>
      </c>
      <c r="B1127" s="665" t="s">
        <v>549</v>
      </c>
      <c r="C1127" s="665" t="s">
        <v>3184</v>
      </c>
      <c r="D1127" s="746" t="s">
        <v>4863</v>
      </c>
      <c r="E1127" s="747" t="s">
        <v>3196</v>
      </c>
      <c r="F1127" s="665" t="s">
        <v>3179</v>
      </c>
      <c r="G1127" s="665" t="s">
        <v>4342</v>
      </c>
      <c r="H1127" s="665" t="s">
        <v>550</v>
      </c>
      <c r="I1127" s="665" t="s">
        <v>4433</v>
      </c>
      <c r="J1127" s="665" t="s">
        <v>1626</v>
      </c>
      <c r="K1127" s="665" t="s">
        <v>3363</v>
      </c>
      <c r="L1127" s="666">
        <v>0</v>
      </c>
      <c r="M1127" s="666">
        <v>0</v>
      </c>
      <c r="N1127" s="665">
        <v>2</v>
      </c>
      <c r="O1127" s="748">
        <v>0.5</v>
      </c>
      <c r="P1127" s="666">
        <v>0</v>
      </c>
      <c r="Q1127" s="681"/>
      <c r="R1127" s="665">
        <v>2</v>
      </c>
      <c r="S1127" s="681">
        <v>1</v>
      </c>
      <c r="T1127" s="748">
        <v>0.5</v>
      </c>
      <c r="U1127" s="704">
        <v>1</v>
      </c>
    </row>
    <row r="1128" spans="1:21" ht="14.4" customHeight="1" x14ac:dyDescent="0.3">
      <c r="A1128" s="664">
        <v>50</v>
      </c>
      <c r="B1128" s="665" t="s">
        <v>549</v>
      </c>
      <c r="C1128" s="665" t="s">
        <v>3184</v>
      </c>
      <c r="D1128" s="746" t="s">
        <v>4863</v>
      </c>
      <c r="E1128" s="747" t="s">
        <v>3196</v>
      </c>
      <c r="F1128" s="665" t="s">
        <v>3179</v>
      </c>
      <c r="G1128" s="665" t="s">
        <v>4342</v>
      </c>
      <c r="H1128" s="665" t="s">
        <v>550</v>
      </c>
      <c r="I1128" s="665" t="s">
        <v>4434</v>
      </c>
      <c r="J1128" s="665" t="s">
        <v>4435</v>
      </c>
      <c r="K1128" s="665" t="s">
        <v>4436</v>
      </c>
      <c r="L1128" s="666">
        <v>49.38</v>
      </c>
      <c r="M1128" s="666">
        <v>197.52</v>
      </c>
      <c r="N1128" s="665">
        <v>4</v>
      </c>
      <c r="O1128" s="748">
        <v>2</v>
      </c>
      <c r="P1128" s="666">
        <v>148.14000000000001</v>
      </c>
      <c r="Q1128" s="681">
        <v>0.75</v>
      </c>
      <c r="R1128" s="665">
        <v>3</v>
      </c>
      <c r="S1128" s="681">
        <v>0.75</v>
      </c>
      <c r="T1128" s="748">
        <v>1</v>
      </c>
      <c r="U1128" s="704">
        <v>0.5</v>
      </c>
    </row>
    <row r="1129" spans="1:21" ht="14.4" customHeight="1" x14ac:dyDescent="0.3">
      <c r="A1129" s="664">
        <v>50</v>
      </c>
      <c r="B1129" s="665" t="s">
        <v>549</v>
      </c>
      <c r="C1129" s="665" t="s">
        <v>3184</v>
      </c>
      <c r="D1129" s="746" t="s">
        <v>4863</v>
      </c>
      <c r="E1129" s="747" t="s">
        <v>3196</v>
      </c>
      <c r="F1129" s="665" t="s">
        <v>3179</v>
      </c>
      <c r="G1129" s="665" t="s">
        <v>3284</v>
      </c>
      <c r="H1129" s="665" t="s">
        <v>550</v>
      </c>
      <c r="I1129" s="665" t="s">
        <v>3285</v>
      </c>
      <c r="J1129" s="665" t="s">
        <v>3286</v>
      </c>
      <c r="K1129" s="665" t="s">
        <v>3287</v>
      </c>
      <c r="L1129" s="666">
        <v>0</v>
      </c>
      <c r="M1129" s="666">
        <v>0</v>
      </c>
      <c r="N1129" s="665">
        <v>2</v>
      </c>
      <c r="O1129" s="748">
        <v>0.5</v>
      </c>
      <c r="P1129" s="666">
        <v>0</v>
      </c>
      <c r="Q1129" s="681"/>
      <c r="R1129" s="665">
        <v>2</v>
      </c>
      <c r="S1129" s="681">
        <v>1</v>
      </c>
      <c r="T1129" s="748">
        <v>0.5</v>
      </c>
      <c r="U1129" s="704">
        <v>1</v>
      </c>
    </row>
    <row r="1130" spans="1:21" ht="14.4" customHeight="1" x14ac:dyDescent="0.3">
      <c r="A1130" s="664">
        <v>50</v>
      </c>
      <c r="B1130" s="665" t="s">
        <v>549</v>
      </c>
      <c r="C1130" s="665" t="s">
        <v>3184</v>
      </c>
      <c r="D1130" s="746" t="s">
        <v>4863</v>
      </c>
      <c r="E1130" s="747" t="s">
        <v>3196</v>
      </c>
      <c r="F1130" s="665" t="s">
        <v>3179</v>
      </c>
      <c r="G1130" s="665" t="s">
        <v>4437</v>
      </c>
      <c r="H1130" s="665" t="s">
        <v>550</v>
      </c>
      <c r="I1130" s="665" t="s">
        <v>4438</v>
      </c>
      <c r="J1130" s="665" t="s">
        <v>4439</v>
      </c>
      <c r="K1130" s="665" t="s">
        <v>4440</v>
      </c>
      <c r="L1130" s="666">
        <v>0</v>
      </c>
      <c r="M1130" s="666">
        <v>0</v>
      </c>
      <c r="N1130" s="665">
        <v>2</v>
      </c>
      <c r="O1130" s="748">
        <v>1</v>
      </c>
      <c r="P1130" s="666">
        <v>0</v>
      </c>
      <c r="Q1130" s="681"/>
      <c r="R1130" s="665">
        <v>2</v>
      </c>
      <c r="S1130" s="681">
        <v>1</v>
      </c>
      <c r="T1130" s="748">
        <v>1</v>
      </c>
      <c r="U1130" s="704">
        <v>1</v>
      </c>
    </row>
    <row r="1131" spans="1:21" ht="14.4" customHeight="1" x14ac:dyDescent="0.3">
      <c r="A1131" s="664">
        <v>50</v>
      </c>
      <c r="B1131" s="665" t="s">
        <v>549</v>
      </c>
      <c r="C1131" s="665" t="s">
        <v>3184</v>
      </c>
      <c r="D1131" s="746" t="s">
        <v>4863</v>
      </c>
      <c r="E1131" s="747" t="s">
        <v>3196</v>
      </c>
      <c r="F1131" s="665" t="s">
        <v>3179</v>
      </c>
      <c r="G1131" s="665" t="s">
        <v>3959</v>
      </c>
      <c r="H1131" s="665" t="s">
        <v>1650</v>
      </c>
      <c r="I1131" s="665" t="s">
        <v>1673</v>
      </c>
      <c r="J1131" s="665" t="s">
        <v>570</v>
      </c>
      <c r="K1131" s="665" t="s">
        <v>3099</v>
      </c>
      <c r="L1131" s="666">
        <v>0</v>
      </c>
      <c r="M1131" s="666">
        <v>0</v>
      </c>
      <c r="N1131" s="665">
        <v>24</v>
      </c>
      <c r="O1131" s="748">
        <v>8.5</v>
      </c>
      <c r="P1131" s="666">
        <v>0</v>
      </c>
      <c r="Q1131" s="681"/>
      <c r="R1131" s="665">
        <v>23</v>
      </c>
      <c r="S1131" s="681">
        <v>0.95833333333333337</v>
      </c>
      <c r="T1131" s="748">
        <v>7.5</v>
      </c>
      <c r="U1131" s="704">
        <v>0.88235294117647056</v>
      </c>
    </row>
    <row r="1132" spans="1:21" ht="14.4" customHeight="1" x14ac:dyDescent="0.3">
      <c r="A1132" s="664">
        <v>50</v>
      </c>
      <c r="B1132" s="665" t="s">
        <v>549</v>
      </c>
      <c r="C1132" s="665" t="s">
        <v>3184</v>
      </c>
      <c r="D1132" s="746" t="s">
        <v>4863</v>
      </c>
      <c r="E1132" s="747" t="s">
        <v>3196</v>
      </c>
      <c r="F1132" s="665" t="s">
        <v>3179</v>
      </c>
      <c r="G1132" s="665" t="s">
        <v>4441</v>
      </c>
      <c r="H1132" s="665" t="s">
        <v>550</v>
      </c>
      <c r="I1132" s="665" t="s">
        <v>4442</v>
      </c>
      <c r="J1132" s="665" t="s">
        <v>4443</v>
      </c>
      <c r="K1132" s="665" t="s">
        <v>4444</v>
      </c>
      <c r="L1132" s="666">
        <v>0</v>
      </c>
      <c r="M1132" s="666">
        <v>0</v>
      </c>
      <c r="N1132" s="665">
        <v>2</v>
      </c>
      <c r="O1132" s="748">
        <v>0.5</v>
      </c>
      <c r="P1132" s="666">
        <v>0</v>
      </c>
      <c r="Q1132" s="681"/>
      <c r="R1132" s="665">
        <v>2</v>
      </c>
      <c r="S1132" s="681">
        <v>1</v>
      </c>
      <c r="T1132" s="748">
        <v>0.5</v>
      </c>
      <c r="U1132" s="704">
        <v>1</v>
      </c>
    </row>
    <row r="1133" spans="1:21" ht="14.4" customHeight="1" x14ac:dyDescent="0.3">
      <c r="A1133" s="664">
        <v>50</v>
      </c>
      <c r="B1133" s="665" t="s">
        <v>549</v>
      </c>
      <c r="C1133" s="665" t="s">
        <v>3184</v>
      </c>
      <c r="D1133" s="746" t="s">
        <v>4863</v>
      </c>
      <c r="E1133" s="747" t="s">
        <v>3198</v>
      </c>
      <c r="F1133" s="665" t="s">
        <v>3179</v>
      </c>
      <c r="G1133" s="665" t="s">
        <v>3656</v>
      </c>
      <c r="H1133" s="665" t="s">
        <v>550</v>
      </c>
      <c r="I1133" s="665" t="s">
        <v>3657</v>
      </c>
      <c r="J1133" s="665" t="s">
        <v>3658</v>
      </c>
      <c r="K1133" s="665" t="s">
        <v>3659</v>
      </c>
      <c r="L1133" s="666">
        <v>35.11</v>
      </c>
      <c r="M1133" s="666">
        <v>421.32000000000005</v>
      </c>
      <c r="N1133" s="665">
        <v>12</v>
      </c>
      <c r="O1133" s="748">
        <v>2.5</v>
      </c>
      <c r="P1133" s="666">
        <v>351.1</v>
      </c>
      <c r="Q1133" s="681">
        <v>0.83333333333333326</v>
      </c>
      <c r="R1133" s="665">
        <v>10</v>
      </c>
      <c r="S1133" s="681">
        <v>0.83333333333333337</v>
      </c>
      <c r="T1133" s="748">
        <v>2</v>
      </c>
      <c r="U1133" s="704">
        <v>0.8</v>
      </c>
    </row>
    <row r="1134" spans="1:21" ht="14.4" customHeight="1" x14ac:dyDescent="0.3">
      <c r="A1134" s="664">
        <v>50</v>
      </c>
      <c r="B1134" s="665" t="s">
        <v>549</v>
      </c>
      <c r="C1134" s="665" t="s">
        <v>3184</v>
      </c>
      <c r="D1134" s="746" t="s">
        <v>4863</v>
      </c>
      <c r="E1134" s="747" t="s">
        <v>3198</v>
      </c>
      <c r="F1134" s="665" t="s">
        <v>3179</v>
      </c>
      <c r="G1134" s="665" t="s">
        <v>3661</v>
      </c>
      <c r="H1134" s="665" t="s">
        <v>550</v>
      </c>
      <c r="I1134" s="665" t="s">
        <v>4291</v>
      </c>
      <c r="J1134" s="665" t="s">
        <v>4292</v>
      </c>
      <c r="K1134" s="665" t="s">
        <v>3662</v>
      </c>
      <c r="L1134" s="666">
        <v>263.26</v>
      </c>
      <c r="M1134" s="666">
        <v>526.52</v>
      </c>
      <c r="N1134" s="665">
        <v>2</v>
      </c>
      <c r="O1134" s="748">
        <v>0.5</v>
      </c>
      <c r="P1134" s="666"/>
      <c r="Q1134" s="681">
        <v>0</v>
      </c>
      <c r="R1134" s="665"/>
      <c r="S1134" s="681">
        <v>0</v>
      </c>
      <c r="T1134" s="748"/>
      <c r="U1134" s="704">
        <v>0</v>
      </c>
    </row>
    <row r="1135" spans="1:21" ht="14.4" customHeight="1" x14ac:dyDescent="0.3">
      <c r="A1135" s="664">
        <v>50</v>
      </c>
      <c r="B1135" s="665" t="s">
        <v>549</v>
      </c>
      <c r="C1135" s="665" t="s">
        <v>3184</v>
      </c>
      <c r="D1135" s="746" t="s">
        <v>4863</v>
      </c>
      <c r="E1135" s="747" t="s">
        <v>3198</v>
      </c>
      <c r="F1135" s="665" t="s">
        <v>3179</v>
      </c>
      <c r="G1135" s="665" t="s">
        <v>3261</v>
      </c>
      <c r="H1135" s="665" t="s">
        <v>550</v>
      </c>
      <c r="I1135" s="665" t="s">
        <v>1010</v>
      </c>
      <c r="J1135" s="665" t="s">
        <v>1011</v>
      </c>
      <c r="K1135" s="665" t="s">
        <v>4007</v>
      </c>
      <c r="L1135" s="666">
        <v>72.55</v>
      </c>
      <c r="M1135" s="666">
        <v>798.05</v>
      </c>
      <c r="N1135" s="665">
        <v>11</v>
      </c>
      <c r="O1135" s="748">
        <v>6.5</v>
      </c>
      <c r="P1135" s="666">
        <v>145.1</v>
      </c>
      <c r="Q1135" s="681">
        <v>0.18181818181818182</v>
      </c>
      <c r="R1135" s="665">
        <v>2</v>
      </c>
      <c r="S1135" s="681">
        <v>0.18181818181818182</v>
      </c>
      <c r="T1135" s="748">
        <v>1</v>
      </c>
      <c r="U1135" s="704">
        <v>0.15384615384615385</v>
      </c>
    </row>
    <row r="1136" spans="1:21" ht="14.4" customHeight="1" x14ac:dyDescent="0.3">
      <c r="A1136" s="664">
        <v>50</v>
      </c>
      <c r="B1136" s="665" t="s">
        <v>549</v>
      </c>
      <c r="C1136" s="665" t="s">
        <v>3184</v>
      </c>
      <c r="D1136" s="746" t="s">
        <v>4863</v>
      </c>
      <c r="E1136" s="747" t="s">
        <v>3198</v>
      </c>
      <c r="F1136" s="665" t="s">
        <v>3179</v>
      </c>
      <c r="G1136" s="665" t="s">
        <v>3261</v>
      </c>
      <c r="H1136" s="665" t="s">
        <v>550</v>
      </c>
      <c r="I1136" s="665" t="s">
        <v>4130</v>
      </c>
      <c r="J1136" s="665" t="s">
        <v>705</v>
      </c>
      <c r="K1136" s="665" t="s">
        <v>4007</v>
      </c>
      <c r="L1136" s="666">
        <v>0</v>
      </c>
      <c r="M1136" s="666">
        <v>0</v>
      </c>
      <c r="N1136" s="665">
        <v>4</v>
      </c>
      <c r="O1136" s="748">
        <v>1.5</v>
      </c>
      <c r="P1136" s="666"/>
      <c r="Q1136" s="681"/>
      <c r="R1136" s="665"/>
      <c r="S1136" s="681">
        <v>0</v>
      </c>
      <c r="T1136" s="748"/>
      <c r="U1136" s="704">
        <v>0</v>
      </c>
    </row>
    <row r="1137" spans="1:21" ht="14.4" customHeight="1" x14ac:dyDescent="0.3">
      <c r="A1137" s="664">
        <v>50</v>
      </c>
      <c r="B1137" s="665" t="s">
        <v>549</v>
      </c>
      <c r="C1137" s="665" t="s">
        <v>3184</v>
      </c>
      <c r="D1137" s="746" t="s">
        <v>4863</v>
      </c>
      <c r="E1137" s="747" t="s">
        <v>3198</v>
      </c>
      <c r="F1137" s="665" t="s">
        <v>3179</v>
      </c>
      <c r="G1137" s="665" t="s">
        <v>3261</v>
      </c>
      <c r="H1137" s="665" t="s">
        <v>550</v>
      </c>
      <c r="I1137" s="665" t="s">
        <v>4445</v>
      </c>
      <c r="J1137" s="665" t="s">
        <v>3381</v>
      </c>
      <c r="K1137" s="665" t="s">
        <v>4446</v>
      </c>
      <c r="L1137" s="666">
        <v>0</v>
      </c>
      <c r="M1137" s="666">
        <v>0</v>
      </c>
      <c r="N1137" s="665">
        <v>2</v>
      </c>
      <c r="O1137" s="748">
        <v>0.5</v>
      </c>
      <c r="P1137" s="666"/>
      <c r="Q1137" s="681"/>
      <c r="R1137" s="665"/>
      <c r="S1137" s="681">
        <v>0</v>
      </c>
      <c r="T1137" s="748"/>
      <c r="U1137" s="704">
        <v>0</v>
      </c>
    </row>
    <row r="1138" spans="1:21" ht="14.4" customHeight="1" x14ac:dyDescent="0.3">
      <c r="A1138" s="664">
        <v>50</v>
      </c>
      <c r="B1138" s="665" t="s">
        <v>549</v>
      </c>
      <c r="C1138" s="665" t="s">
        <v>3184</v>
      </c>
      <c r="D1138" s="746" t="s">
        <v>4863</v>
      </c>
      <c r="E1138" s="747" t="s">
        <v>3198</v>
      </c>
      <c r="F1138" s="665" t="s">
        <v>3179</v>
      </c>
      <c r="G1138" s="665" t="s">
        <v>3668</v>
      </c>
      <c r="H1138" s="665" t="s">
        <v>550</v>
      </c>
      <c r="I1138" s="665" t="s">
        <v>4447</v>
      </c>
      <c r="J1138" s="665" t="s">
        <v>4448</v>
      </c>
      <c r="K1138" s="665" t="s">
        <v>3671</v>
      </c>
      <c r="L1138" s="666">
        <v>9.4</v>
      </c>
      <c r="M1138" s="666">
        <v>18.8</v>
      </c>
      <c r="N1138" s="665">
        <v>2</v>
      </c>
      <c r="O1138" s="748">
        <v>0.5</v>
      </c>
      <c r="P1138" s="666">
        <v>18.8</v>
      </c>
      <c r="Q1138" s="681">
        <v>1</v>
      </c>
      <c r="R1138" s="665">
        <v>2</v>
      </c>
      <c r="S1138" s="681">
        <v>1</v>
      </c>
      <c r="T1138" s="748">
        <v>0.5</v>
      </c>
      <c r="U1138" s="704">
        <v>1</v>
      </c>
    </row>
    <row r="1139" spans="1:21" ht="14.4" customHeight="1" x14ac:dyDescent="0.3">
      <c r="A1139" s="664">
        <v>50</v>
      </c>
      <c r="B1139" s="665" t="s">
        <v>549</v>
      </c>
      <c r="C1139" s="665" t="s">
        <v>3184</v>
      </c>
      <c r="D1139" s="746" t="s">
        <v>4863</v>
      </c>
      <c r="E1139" s="747" t="s">
        <v>3198</v>
      </c>
      <c r="F1139" s="665" t="s">
        <v>3179</v>
      </c>
      <c r="G1139" s="665" t="s">
        <v>3668</v>
      </c>
      <c r="H1139" s="665" t="s">
        <v>1650</v>
      </c>
      <c r="I1139" s="665" t="s">
        <v>1746</v>
      </c>
      <c r="J1139" s="665" t="s">
        <v>1747</v>
      </c>
      <c r="K1139" s="665" t="s">
        <v>3094</v>
      </c>
      <c r="L1139" s="666">
        <v>4.7</v>
      </c>
      <c r="M1139" s="666">
        <v>9.4</v>
      </c>
      <c r="N1139" s="665">
        <v>2</v>
      </c>
      <c r="O1139" s="748">
        <v>1</v>
      </c>
      <c r="P1139" s="666"/>
      <c r="Q1139" s="681">
        <v>0</v>
      </c>
      <c r="R1139" s="665"/>
      <c r="S1139" s="681">
        <v>0</v>
      </c>
      <c r="T1139" s="748"/>
      <c r="U1139" s="704">
        <v>0</v>
      </c>
    </row>
    <row r="1140" spans="1:21" ht="14.4" customHeight="1" x14ac:dyDescent="0.3">
      <c r="A1140" s="664">
        <v>50</v>
      </c>
      <c r="B1140" s="665" t="s">
        <v>549</v>
      </c>
      <c r="C1140" s="665" t="s">
        <v>3184</v>
      </c>
      <c r="D1140" s="746" t="s">
        <v>4863</v>
      </c>
      <c r="E1140" s="747" t="s">
        <v>3198</v>
      </c>
      <c r="F1140" s="665" t="s">
        <v>3179</v>
      </c>
      <c r="G1140" s="665" t="s">
        <v>3668</v>
      </c>
      <c r="H1140" s="665" t="s">
        <v>1650</v>
      </c>
      <c r="I1140" s="665" t="s">
        <v>4449</v>
      </c>
      <c r="J1140" s="665" t="s">
        <v>1747</v>
      </c>
      <c r="K1140" s="665" t="s">
        <v>3671</v>
      </c>
      <c r="L1140" s="666">
        <v>9.4</v>
      </c>
      <c r="M1140" s="666">
        <v>9.4</v>
      </c>
      <c r="N1140" s="665">
        <v>1</v>
      </c>
      <c r="O1140" s="748">
        <v>0.5</v>
      </c>
      <c r="P1140" s="666">
        <v>9.4</v>
      </c>
      <c r="Q1140" s="681">
        <v>1</v>
      </c>
      <c r="R1140" s="665">
        <v>1</v>
      </c>
      <c r="S1140" s="681">
        <v>1</v>
      </c>
      <c r="T1140" s="748">
        <v>0.5</v>
      </c>
      <c r="U1140" s="704">
        <v>1</v>
      </c>
    </row>
    <row r="1141" spans="1:21" ht="14.4" customHeight="1" x14ac:dyDescent="0.3">
      <c r="A1141" s="664">
        <v>50</v>
      </c>
      <c r="B1141" s="665" t="s">
        <v>549</v>
      </c>
      <c r="C1141" s="665" t="s">
        <v>3184</v>
      </c>
      <c r="D1141" s="746" t="s">
        <v>4863</v>
      </c>
      <c r="E1141" s="747" t="s">
        <v>3198</v>
      </c>
      <c r="F1141" s="665" t="s">
        <v>3179</v>
      </c>
      <c r="G1141" s="665" t="s">
        <v>3204</v>
      </c>
      <c r="H1141" s="665" t="s">
        <v>1650</v>
      </c>
      <c r="I1141" s="665" t="s">
        <v>1666</v>
      </c>
      <c r="J1141" s="665" t="s">
        <v>1663</v>
      </c>
      <c r="K1141" s="665" t="s">
        <v>2944</v>
      </c>
      <c r="L1141" s="666">
        <v>144.01</v>
      </c>
      <c r="M1141" s="666">
        <v>2592.1799999999998</v>
      </c>
      <c r="N1141" s="665">
        <v>18</v>
      </c>
      <c r="O1141" s="748">
        <v>4</v>
      </c>
      <c r="P1141" s="666">
        <v>1152.08</v>
      </c>
      <c r="Q1141" s="681">
        <v>0.44444444444444442</v>
      </c>
      <c r="R1141" s="665">
        <v>8</v>
      </c>
      <c r="S1141" s="681">
        <v>0.44444444444444442</v>
      </c>
      <c r="T1141" s="748">
        <v>1.5</v>
      </c>
      <c r="U1141" s="704">
        <v>0.375</v>
      </c>
    </row>
    <row r="1142" spans="1:21" ht="14.4" customHeight="1" x14ac:dyDescent="0.3">
      <c r="A1142" s="664">
        <v>50</v>
      </c>
      <c r="B1142" s="665" t="s">
        <v>549</v>
      </c>
      <c r="C1142" s="665" t="s">
        <v>3184</v>
      </c>
      <c r="D1142" s="746" t="s">
        <v>4863</v>
      </c>
      <c r="E1142" s="747" t="s">
        <v>3198</v>
      </c>
      <c r="F1142" s="665" t="s">
        <v>3179</v>
      </c>
      <c r="G1142" s="665" t="s">
        <v>3263</v>
      </c>
      <c r="H1142" s="665" t="s">
        <v>550</v>
      </c>
      <c r="I1142" s="665" t="s">
        <v>4131</v>
      </c>
      <c r="J1142" s="665" t="s">
        <v>4030</v>
      </c>
      <c r="K1142" s="665" t="s">
        <v>3074</v>
      </c>
      <c r="L1142" s="666">
        <v>207.27</v>
      </c>
      <c r="M1142" s="666">
        <v>1450.89</v>
      </c>
      <c r="N1142" s="665">
        <v>7</v>
      </c>
      <c r="O1142" s="748">
        <v>3</v>
      </c>
      <c r="P1142" s="666">
        <v>414.54</v>
      </c>
      <c r="Q1142" s="681">
        <v>0.2857142857142857</v>
      </c>
      <c r="R1142" s="665">
        <v>2</v>
      </c>
      <c r="S1142" s="681">
        <v>0.2857142857142857</v>
      </c>
      <c r="T1142" s="748">
        <v>0.5</v>
      </c>
      <c r="U1142" s="704">
        <v>0.16666666666666666</v>
      </c>
    </row>
    <row r="1143" spans="1:21" ht="14.4" customHeight="1" x14ac:dyDescent="0.3">
      <c r="A1143" s="664">
        <v>50</v>
      </c>
      <c r="B1143" s="665" t="s">
        <v>549</v>
      </c>
      <c r="C1143" s="665" t="s">
        <v>3184</v>
      </c>
      <c r="D1143" s="746" t="s">
        <v>4863</v>
      </c>
      <c r="E1143" s="747" t="s">
        <v>3198</v>
      </c>
      <c r="F1143" s="665" t="s">
        <v>3179</v>
      </c>
      <c r="G1143" s="665" t="s">
        <v>3263</v>
      </c>
      <c r="H1143" s="665" t="s">
        <v>550</v>
      </c>
      <c r="I1143" s="665" t="s">
        <v>4450</v>
      </c>
      <c r="J1143" s="665" t="s">
        <v>4030</v>
      </c>
      <c r="K1143" s="665" t="s">
        <v>2924</v>
      </c>
      <c r="L1143" s="666">
        <v>103.64</v>
      </c>
      <c r="M1143" s="666">
        <v>310.92</v>
      </c>
      <c r="N1143" s="665">
        <v>3</v>
      </c>
      <c r="O1143" s="748">
        <v>2</v>
      </c>
      <c r="P1143" s="666">
        <v>103.64</v>
      </c>
      <c r="Q1143" s="681">
        <v>0.33333333333333331</v>
      </c>
      <c r="R1143" s="665">
        <v>1</v>
      </c>
      <c r="S1143" s="681">
        <v>0.33333333333333331</v>
      </c>
      <c r="T1143" s="748">
        <v>0.5</v>
      </c>
      <c r="U1143" s="704">
        <v>0.25</v>
      </c>
    </row>
    <row r="1144" spans="1:21" ht="14.4" customHeight="1" x14ac:dyDescent="0.3">
      <c r="A1144" s="664">
        <v>50</v>
      </c>
      <c r="B1144" s="665" t="s">
        <v>549</v>
      </c>
      <c r="C1144" s="665" t="s">
        <v>3184</v>
      </c>
      <c r="D1144" s="746" t="s">
        <v>4863</v>
      </c>
      <c r="E1144" s="747" t="s">
        <v>3198</v>
      </c>
      <c r="F1144" s="665" t="s">
        <v>3179</v>
      </c>
      <c r="G1144" s="665" t="s">
        <v>4296</v>
      </c>
      <c r="H1144" s="665" t="s">
        <v>550</v>
      </c>
      <c r="I1144" s="665" t="s">
        <v>4297</v>
      </c>
      <c r="J1144" s="665" t="s">
        <v>4298</v>
      </c>
      <c r="K1144" s="665" t="s">
        <v>4299</v>
      </c>
      <c r="L1144" s="666">
        <v>57.76</v>
      </c>
      <c r="M1144" s="666">
        <v>57.76</v>
      </c>
      <c r="N1144" s="665">
        <v>1</v>
      </c>
      <c r="O1144" s="748">
        <v>0.5</v>
      </c>
      <c r="P1144" s="666"/>
      <c r="Q1144" s="681">
        <v>0</v>
      </c>
      <c r="R1144" s="665"/>
      <c r="S1144" s="681">
        <v>0</v>
      </c>
      <c r="T1144" s="748"/>
      <c r="U1144" s="704">
        <v>0</v>
      </c>
    </row>
    <row r="1145" spans="1:21" ht="14.4" customHeight="1" x14ac:dyDescent="0.3">
      <c r="A1145" s="664">
        <v>50</v>
      </c>
      <c r="B1145" s="665" t="s">
        <v>549</v>
      </c>
      <c r="C1145" s="665" t="s">
        <v>3184</v>
      </c>
      <c r="D1145" s="746" t="s">
        <v>4863</v>
      </c>
      <c r="E1145" s="747" t="s">
        <v>3198</v>
      </c>
      <c r="F1145" s="665" t="s">
        <v>3179</v>
      </c>
      <c r="G1145" s="665" t="s">
        <v>3995</v>
      </c>
      <c r="H1145" s="665" t="s">
        <v>550</v>
      </c>
      <c r="I1145" s="665" t="s">
        <v>1628</v>
      </c>
      <c r="J1145" s="665" t="s">
        <v>3996</v>
      </c>
      <c r="K1145" s="665" t="s">
        <v>3997</v>
      </c>
      <c r="L1145" s="666">
        <v>386.77</v>
      </c>
      <c r="M1145" s="666">
        <v>1547.08</v>
      </c>
      <c r="N1145" s="665">
        <v>4</v>
      </c>
      <c r="O1145" s="748">
        <v>0.5</v>
      </c>
      <c r="P1145" s="666">
        <v>1547.08</v>
      </c>
      <c r="Q1145" s="681">
        <v>1</v>
      </c>
      <c r="R1145" s="665">
        <v>4</v>
      </c>
      <c r="S1145" s="681">
        <v>1</v>
      </c>
      <c r="T1145" s="748">
        <v>0.5</v>
      </c>
      <c r="U1145" s="704">
        <v>1</v>
      </c>
    </row>
    <row r="1146" spans="1:21" ht="14.4" customHeight="1" x14ac:dyDescent="0.3">
      <c r="A1146" s="664">
        <v>50</v>
      </c>
      <c r="B1146" s="665" t="s">
        <v>549</v>
      </c>
      <c r="C1146" s="665" t="s">
        <v>3184</v>
      </c>
      <c r="D1146" s="746" t="s">
        <v>4863</v>
      </c>
      <c r="E1146" s="747" t="s">
        <v>3198</v>
      </c>
      <c r="F1146" s="665" t="s">
        <v>3179</v>
      </c>
      <c r="G1146" s="665" t="s">
        <v>3206</v>
      </c>
      <c r="H1146" s="665" t="s">
        <v>1650</v>
      </c>
      <c r="I1146" s="665" t="s">
        <v>1834</v>
      </c>
      <c r="J1146" s="665" t="s">
        <v>2989</v>
      </c>
      <c r="K1146" s="665" t="s">
        <v>2990</v>
      </c>
      <c r="L1146" s="666">
        <v>278.64</v>
      </c>
      <c r="M1146" s="666">
        <v>9195.119999999999</v>
      </c>
      <c r="N1146" s="665">
        <v>33</v>
      </c>
      <c r="O1146" s="748">
        <v>7</v>
      </c>
      <c r="P1146" s="666">
        <v>5015.5199999999995</v>
      </c>
      <c r="Q1146" s="681">
        <v>0.54545454545454541</v>
      </c>
      <c r="R1146" s="665">
        <v>18</v>
      </c>
      <c r="S1146" s="681">
        <v>0.54545454545454541</v>
      </c>
      <c r="T1146" s="748">
        <v>3.5</v>
      </c>
      <c r="U1146" s="704">
        <v>0.5</v>
      </c>
    </row>
    <row r="1147" spans="1:21" ht="14.4" customHeight="1" x14ac:dyDescent="0.3">
      <c r="A1147" s="664">
        <v>50</v>
      </c>
      <c r="B1147" s="665" t="s">
        <v>549</v>
      </c>
      <c r="C1147" s="665" t="s">
        <v>3184</v>
      </c>
      <c r="D1147" s="746" t="s">
        <v>4863</v>
      </c>
      <c r="E1147" s="747" t="s">
        <v>3198</v>
      </c>
      <c r="F1147" s="665" t="s">
        <v>3179</v>
      </c>
      <c r="G1147" s="665" t="s">
        <v>3206</v>
      </c>
      <c r="H1147" s="665" t="s">
        <v>1650</v>
      </c>
      <c r="I1147" s="665" t="s">
        <v>4451</v>
      </c>
      <c r="J1147" s="665" t="s">
        <v>3394</v>
      </c>
      <c r="K1147" s="665" t="s">
        <v>4452</v>
      </c>
      <c r="L1147" s="666">
        <v>543.36</v>
      </c>
      <c r="M1147" s="666">
        <v>543.36</v>
      </c>
      <c r="N1147" s="665">
        <v>1</v>
      </c>
      <c r="O1147" s="748">
        <v>0.5</v>
      </c>
      <c r="P1147" s="666"/>
      <c r="Q1147" s="681">
        <v>0</v>
      </c>
      <c r="R1147" s="665"/>
      <c r="S1147" s="681">
        <v>0</v>
      </c>
      <c r="T1147" s="748"/>
      <c r="U1147" s="704">
        <v>0</v>
      </c>
    </row>
    <row r="1148" spans="1:21" ht="14.4" customHeight="1" x14ac:dyDescent="0.3">
      <c r="A1148" s="664">
        <v>50</v>
      </c>
      <c r="B1148" s="665" t="s">
        <v>549</v>
      </c>
      <c r="C1148" s="665" t="s">
        <v>3184</v>
      </c>
      <c r="D1148" s="746" t="s">
        <v>4863</v>
      </c>
      <c r="E1148" s="747" t="s">
        <v>3198</v>
      </c>
      <c r="F1148" s="665" t="s">
        <v>3179</v>
      </c>
      <c r="G1148" s="665" t="s">
        <v>3206</v>
      </c>
      <c r="H1148" s="665" t="s">
        <v>1650</v>
      </c>
      <c r="I1148" s="665" t="s">
        <v>1751</v>
      </c>
      <c r="J1148" s="665" t="s">
        <v>2989</v>
      </c>
      <c r="K1148" s="665" t="s">
        <v>2955</v>
      </c>
      <c r="L1148" s="666">
        <v>58.86</v>
      </c>
      <c r="M1148" s="666">
        <v>176.57999999999998</v>
      </c>
      <c r="N1148" s="665">
        <v>3</v>
      </c>
      <c r="O1148" s="748">
        <v>1.5</v>
      </c>
      <c r="P1148" s="666">
        <v>117.72</v>
      </c>
      <c r="Q1148" s="681">
        <v>0.66666666666666674</v>
      </c>
      <c r="R1148" s="665">
        <v>2</v>
      </c>
      <c r="S1148" s="681">
        <v>0.66666666666666663</v>
      </c>
      <c r="T1148" s="748">
        <v>0.5</v>
      </c>
      <c r="U1148" s="704">
        <v>0.33333333333333331</v>
      </c>
    </row>
    <row r="1149" spans="1:21" ht="14.4" customHeight="1" x14ac:dyDescent="0.3">
      <c r="A1149" s="664">
        <v>50</v>
      </c>
      <c r="B1149" s="665" t="s">
        <v>549</v>
      </c>
      <c r="C1149" s="665" t="s">
        <v>3184</v>
      </c>
      <c r="D1149" s="746" t="s">
        <v>4863</v>
      </c>
      <c r="E1149" s="747" t="s">
        <v>3198</v>
      </c>
      <c r="F1149" s="665" t="s">
        <v>3179</v>
      </c>
      <c r="G1149" s="665" t="s">
        <v>3206</v>
      </c>
      <c r="H1149" s="665" t="s">
        <v>1650</v>
      </c>
      <c r="I1149" s="665" t="s">
        <v>4453</v>
      </c>
      <c r="J1149" s="665" t="s">
        <v>2989</v>
      </c>
      <c r="K1149" s="665" t="s">
        <v>4258</v>
      </c>
      <c r="L1149" s="666">
        <v>196.21</v>
      </c>
      <c r="M1149" s="666">
        <v>2158.31</v>
      </c>
      <c r="N1149" s="665">
        <v>11</v>
      </c>
      <c r="O1149" s="748">
        <v>6.5</v>
      </c>
      <c r="P1149" s="666">
        <v>981.05000000000007</v>
      </c>
      <c r="Q1149" s="681">
        <v>0.45454545454545459</v>
      </c>
      <c r="R1149" s="665">
        <v>5</v>
      </c>
      <c r="S1149" s="681">
        <v>0.45454545454545453</v>
      </c>
      <c r="T1149" s="748">
        <v>3.5</v>
      </c>
      <c r="U1149" s="704">
        <v>0.53846153846153844</v>
      </c>
    </row>
    <row r="1150" spans="1:21" ht="14.4" customHeight="1" x14ac:dyDescent="0.3">
      <c r="A1150" s="664">
        <v>50</v>
      </c>
      <c r="B1150" s="665" t="s">
        <v>549</v>
      </c>
      <c r="C1150" s="665" t="s">
        <v>3184</v>
      </c>
      <c r="D1150" s="746" t="s">
        <v>4863</v>
      </c>
      <c r="E1150" s="747" t="s">
        <v>3198</v>
      </c>
      <c r="F1150" s="665" t="s">
        <v>3179</v>
      </c>
      <c r="G1150" s="665" t="s">
        <v>3206</v>
      </c>
      <c r="H1150" s="665" t="s">
        <v>1650</v>
      </c>
      <c r="I1150" s="665" t="s">
        <v>1758</v>
      </c>
      <c r="J1150" s="665" t="s">
        <v>2989</v>
      </c>
      <c r="K1150" s="665" t="s">
        <v>2993</v>
      </c>
      <c r="L1150" s="666">
        <v>392.42</v>
      </c>
      <c r="M1150" s="666">
        <v>7848.4</v>
      </c>
      <c r="N1150" s="665">
        <v>20</v>
      </c>
      <c r="O1150" s="748">
        <v>10</v>
      </c>
      <c r="P1150" s="666">
        <v>3531.78</v>
      </c>
      <c r="Q1150" s="681">
        <v>0.45000000000000007</v>
      </c>
      <c r="R1150" s="665">
        <v>9</v>
      </c>
      <c r="S1150" s="681">
        <v>0.45</v>
      </c>
      <c r="T1150" s="748">
        <v>5.5</v>
      </c>
      <c r="U1150" s="704">
        <v>0.55000000000000004</v>
      </c>
    </row>
    <row r="1151" spans="1:21" ht="14.4" customHeight="1" x14ac:dyDescent="0.3">
      <c r="A1151" s="664">
        <v>50</v>
      </c>
      <c r="B1151" s="665" t="s">
        <v>549</v>
      </c>
      <c r="C1151" s="665" t="s">
        <v>3184</v>
      </c>
      <c r="D1151" s="746" t="s">
        <v>4863</v>
      </c>
      <c r="E1151" s="747" t="s">
        <v>3198</v>
      </c>
      <c r="F1151" s="665" t="s">
        <v>3179</v>
      </c>
      <c r="G1151" s="665" t="s">
        <v>3206</v>
      </c>
      <c r="H1151" s="665" t="s">
        <v>1650</v>
      </c>
      <c r="I1151" s="665" t="s">
        <v>1823</v>
      </c>
      <c r="J1151" s="665" t="s">
        <v>2989</v>
      </c>
      <c r="K1151" s="665" t="s">
        <v>2995</v>
      </c>
      <c r="L1151" s="666">
        <v>603.73</v>
      </c>
      <c r="M1151" s="666">
        <v>12678.329999999998</v>
      </c>
      <c r="N1151" s="665">
        <v>21</v>
      </c>
      <c r="O1151" s="748">
        <v>12</v>
      </c>
      <c r="P1151" s="666">
        <v>4829.84</v>
      </c>
      <c r="Q1151" s="681">
        <v>0.38095238095238104</v>
      </c>
      <c r="R1151" s="665">
        <v>8</v>
      </c>
      <c r="S1151" s="681">
        <v>0.38095238095238093</v>
      </c>
      <c r="T1151" s="748">
        <v>5.5</v>
      </c>
      <c r="U1151" s="704">
        <v>0.45833333333333331</v>
      </c>
    </row>
    <row r="1152" spans="1:21" ht="14.4" customHeight="1" x14ac:dyDescent="0.3">
      <c r="A1152" s="664">
        <v>50</v>
      </c>
      <c r="B1152" s="665" t="s">
        <v>549</v>
      </c>
      <c r="C1152" s="665" t="s">
        <v>3184</v>
      </c>
      <c r="D1152" s="746" t="s">
        <v>4863</v>
      </c>
      <c r="E1152" s="747" t="s">
        <v>3198</v>
      </c>
      <c r="F1152" s="665" t="s">
        <v>3179</v>
      </c>
      <c r="G1152" s="665" t="s">
        <v>3696</v>
      </c>
      <c r="H1152" s="665" t="s">
        <v>1650</v>
      </c>
      <c r="I1152" s="665" t="s">
        <v>4454</v>
      </c>
      <c r="J1152" s="665" t="s">
        <v>3001</v>
      </c>
      <c r="K1152" s="665" t="s">
        <v>4144</v>
      </c>
      <c r="L1152" s="666">
        <v>739.33</v>
      </c>
      <c r="M1152" s="666">
        <v>4435.9800000000005</v>
      </c>
      <c r="N1152" s="665">
        <v>6</v>
      </c>
      <c r="O1152" s="748">
        <v>4.5</v>
      </c>
      <c r="P1152" s="666">
        <v>1478.66</v>
      </c>
      <c r="Q1152" s="681">
        <v>0.33333333333333331</v>
      </c>
      <c r="R1152" s="665">
        <v>2</v>
      </c>
      <c r="S1152" s="681">
        <v>0.33333333333333331</v>
      </c>
      <c r="T1152" s="748">
        <v>1.5</v>
      </c>
      <c r="U1152" s="704">
        <v>0.33333333333333331</v>
      </c>
    </row>
    <row r="1153" spans="1:21" ht="14.4" customHeight="1" x14ac:dyDescent="0.3">
      <c r="A1153" s="664">
        <v>50</v>
      </c>
      <c r="B1153" s="665" t="s">
        <v>549</v>
      </c>
      <c r="C1153" s="665" t="s">
        <v>3184</v>
      </c>
      <c r="D1153" s="746" t="s">
        <v>4863</v>
      </c>
      <c r="E1153" s="747" t="s">
        <v>3198</v>
      </c>
      <c r="F1153" s="665" t="s">
        <v>3179</v>
      </c>
      <c r="G1153" s="665" t="s">
        <v>3696</v>
      </c>
      <c r="H1153" s="665" t="s">
        <v>1650</v>
      </c>
      <c r="I1153" s="665" t="s">
        <v>4143</v>
      </c>
      <c r="J1153" s="665" t="s">
        <v>3001</v>
      </c>
      <c r="K1153" s="665" t="s">
        <v>4144</v>
      </c>
      <c r="L1153" s="666">
        <v>0</v>
      </c>
      <c r="M1153" s="666">
        <v>0</v>
      </c>
      <c r="N1153" s="665">
        <v>15</v>
      </c>
      <c r="O1153" s="748">
        <v>11</v>
      </c>
      <c r="P1153" s="666">
        <v>0</v>
      </c>
      <c r="Q1153" s="681"/>
      <c r="R1153" s="665">
        <v>8</v>
      </c>
      <c r="S1153" s="681">
        <v>0.53333333333333333</v>
      </c>
      <c r="T1153" s="748">
        <v>7</v>
      </c>
      <c r="U1153" s="704">
        <v>0.63636363636363635</v>
      </c>
    </row>
    <row r="1154" spans="1:21" ht="14.4" customHeight="1" x14ac:dyDescent="0.3">
      <c r="A1154" s="664">
        <v>50</v>
      </c>
      <c r="B1154" s="665" t="s">
        <v>549</v>
      </c>
      <c r="C1154" s="665" t="s">
        <v>3184</v>
      </c>
      <c r="D1154" s="746" t="s">
        <v>4863</v>
      </c>
      <c r="E1154" s="747" t="s">
        <v>3198</v>
      </c>
      <c r="F1154" s="665" t="s">
        <v>3179</v>
      </c>
      <c r="G1154" s="665" t="s">
        <v>3696</v>
      </c>
      <c r="H1154" s="665" t="s">
        <v>1650</v>
      </c>
      <c r="I1154" s="665" t="s">
        <v>4145</v>
      </c>
      <c r="J1154" s="665" t="s">
        <v>3001</v>
      </c>
      <c r="K1154" s="665" t="s">
        <v>4146</v>
      </c>
      <c r="L1154" s="666">
        <v>0</v>
      </c>
      <c r="M1154" s="666">
        <v>0</v>
      </c>
      <c r="N1154" s="665">
        <v>9</v>
      </c>
      <c r="O1154" s="748">
        <v>4.5</v>
      </c>
      <c r="P1154" s="666"/>
      <c r="Q1154" s="681"/>
      <c r="R1154" s="665"/>
      <c r="S1154" s="681">
        <v>0</v>
      </c>
      <c r="T1154" s="748"/>
      <c r="U1154" s="704">
        <v>0</v>
      </c>
    </row>
    <row r="1155" spans="1:21" ht="14.4" customHeight="1" x14ac:dyDescent="0.3">
      <c r="A1155" s="664">
        <v>50</v>
      </c>
      <c r="B1155" s="665" t="s">
        <v>549</v>
      </c>
      <c r="C1155" s="665" t="s">
        <v>3184</v>
      </c>
      <c r="D1155" s="746" t="s">
        <v>4863</v>
      </c>
      <c r="E1155" s="747" t="s">
        <v>3198</v>
      </c>
      <c r="F1155" s="665" t="s">
        <v>3179</v>
      </c>
      <c r="G1155" s="665" t="s">
        <v>3696</v>
      </c>
      <c r="H1155" s="665" t="s">
        <v>1650</v>
      </c>
      <c r="I1155" s="665" t="s">
        <v>4455</v>
      </c>
      <c r="J1155" s="665" t="s">
        <v>3001</v>
      </c>
      <c r="K1155" s="665" t="s">
        <v>4456</v>
      </c>
      <c r="L1155" s="666">
        <v>246.44</v>
      </c>
      <c r="M1155" s="666">
        <v>246.44</v>
      </c>
      <c r="N1155" s="665">
        <v>1</v>
      </c>
      <c r="O1155" s="748">
        <v>1</v>
      </c>
      <c r="P1155" s="666"/>
      <c r="Q1155" s="681">
        <v>0</v>
      </c>
      <c r="R1155" s="665"/>
      <c r="S1155" s="681">
        <v>0</v>
      </c>
      <c r="T1155" s="748"/>
      <c r="U1155" s="704">
        <v>0</v>
      </c>
    </row>
    <row r="1156" spans="1:21" ht="14.4" customHeight="1" x14ac:dyDescent="0.3">
      <c r="A1156" s="664">
        <v>50</v>
      </c>
      <c r="B1156" s="665" t="s">
        <v>549</v>
      </c>
      <c r="C1156" s="665" t="s">
        <v>3184</v>
      </c>
      <c r="D1156" s="746" t="s">
        <v>4863</v>
      </c>
      <c r="E1156" s="747" t="s">
        <v>3198</v>
      </c>
      <c r="F1156" s="665" t="s">
        <v>3179</v>
      </c>
      <c r="G1156" s="665" t="s">
        <v>4369</v>
      </c>
      <c r="H1156" s="665" t="s">
        <v>1650</v>
      </c>
      <c r="I1156" s="665" t="s">
        <v>2159</v>
      </c>
      <c r="J1156" s="665" t="s">
        <v>3040</v>
      </c>
      <c r="K1156" s="665" t="s">
        <v>3041</v>
      </c>
      <c r="L1156" s="666">
        <v>70.540000000000006</v>
      </c>
      <c r="M1156" s="666">
        <v>564.32000000000005</v>
      </c>
      <c r="N1156" s="665">
        <v>8</v>
      </c>
      <c r="O1156" s="748">
        <v>3.5</v>
      </c>
      <c r="P1156" s="666">
        <v>70.540000000000006</v>
      </c>
      <c r="Q1156" s="681">
        <v>0.125</v>
      </c>
      <c r="R1156" s="665">
        <v>1</v>
      </c>
      <c r="S1156" s="681">
        <v>0.125</v>
      </c>
      <c r="T1156" s="748">
        <v>1</v>
      </c>
      <c r="U1156" s="704">
        <v>0.2857142857142857</v>
      </c>
    </row>
    <row r="1157" spans="1:21" ht="14.4" customHeight="1" x14ac:dyDescent="0.3">
      <c r="A1157" s="664">
        <v>50</v>
      </c>
      <c r="B1157" s="665" t="s">
        <v>549</v>
      </c>
      <c r="C1157" s="665" t="s">
        <v>3184</v>
      </c>
      <c r="D1157" s="746" t="s">
        <v>4863</v>
      </c>
      <c r="E1157" s="747" t="s">
        <v>3198</v>
      </c>
      <c r="F1157" s="665" t="s">
        <v>3179</v>
      </c>
      <c r="G1157" s="665" t="s">
        <v>3269</v>
      </c>
      <c r="H1157" s="665" t="s">
        <v>1650</v>
      </c>
      <c r="I1157" s="665" t="s">
        <v>1709</v>
      </c>
      <c r="J1157" s="665" t="s">
        <v>2950</v>
      </c>
      <c r="K1157" s="665" t="s">
        <v>2951</v>
      </c>
      <c r="L1157" s="666">
        <v>65.540000000000006</v>
      </c>
      <c r="M1157" s="666">
        <v>393.24</v>
      </c>
      <c r="N1157" s="665">
        <v>6</v>
      </c>
      <c r="O1157" s="748">
        <v>1.5</v>
      </c>
      <c r="P1157" s="666">
        <v>131.08000000000001</v>
      </c>
      <c r="Q1157" s="681">
        <v>0.33333333333333337</v>
      </c>
      <c r="R1157" s="665">
        <v>2</v>
      </c>
      <c r="S1157" s="681">
        <v>0.33333333333333331</v>
      </c>
      <c r="T1157" s="748">
        <v>0.5</v>
      </c>
      <c r="U1157" s="704">
        <v>0.33333333333333331</v>
      </c>
    </row>
    <row r="1158" spans="1:21" ht="14.4" customHeight="1" x14ac:dyDescent="0.3">
      <c r="A1158" s="664">
        <v>50</v>
      </c>
      <c r="B1158" s="665" t="s">
        <v>549</v>
      </c>
      <c r="C1158" s="665" t="s">
        <v>3184</v>
      </c>
      <c r="D1158" s="746" t="s">
        <v>4863</v>
      </c>
      <c r="E1158" s="747" t="s">
        <v>3198</v>
      </c>
      <c r="F1158" s="665" t="s">
        <v>3179</v>
      </c>
      <c r="G1158" s="665" t="s">
        <v>3269</v>
      </c>
      <c r="H1158" s="665" t="s">
        <v>1650</v>
      </c>
      <c r="I1158" s="665" t="s">
        <v>4147</v>
      </c>
      <c r="J1158" s="665" t="s">
        <v>2950</v>
      </c>
      <c r="K1158" s="665" t="s">
        <v>4148</v>
      </c>
      <c r="L1158" s="666">
        <v>229.38</v>
      </c>
      <c r="M1158" s="666">
        <v>1146.9000000000001</v>
      </c>
      <c r="N1158" s="665">
        <v>5</v>
      </c>
      <c r="O1158" s="748">
        <v>2.5</v>
      </c>
      <c r="P1158" s="666">
        <v>229.38</v>
      </c>
      <c r="Q1158" s="681">
        <v>0.19999999999999998</v>
      </c>
      <c r="R1158" s="665">
        <v>1</v>
      </c>
      <c r="S1158" s="681">
        <v>0.2</v>
      </c>
      <c r="T1158" s="748">
        <v>0.5</v>
      </c>
      <c r="U1158" s="704">
        <v>0.2</v>
      </c>
    </row>
    <row r="1159" spans="1:21" ht="14.4" customHeight="1" x14ac:dyDescent="0.3">
      <c r="A1159" s="664">
        <v>50</v>
      </c>
      <c r="B1159" s="665" t="s">
        <v>549</v>
      </c>
      <c r="C1159" s="665" t="s">
        <v>3184</v>
      </c>
      <c r="D1159" s="746" t="s">
        <v>4863</v>
      </c>
      <c r="E1159" s="747" t="s">
        <v>3198</v>
      </c>
      <c r="F1159" s="665" t="s">
        <v>3179</v>
      </c>
      <c r="G1159" s="665" t="s">
        <v>3207</v>
      </c>
      <c r="H1159" s="665" t="s">
        <v>1650</v>
      </c>
      <c r="I1159" s="665" t="s">
        <v>1928</v>
      </c>
      <c r="J1159" s="665" t="s">
        <v>1699</v>
      </c>
      <c r="K1159" s="665" t="s">
        <v>2953</v>
      </c>
      <c r="L1159" s="666">
        <v>105.32</v>
      </c>
      <c r="M1159" s="666">
        <v>2422.3599999999992</v>
      </c>
      <c r="N1159" s="665">
        <v>23</v>
      </c>
      <c r="O1159" s="748">
        <v>12.5</v>
      </c>
      <c r="P1159" s="666">
        <v>1263.8399999999997</v>
      </c>
      <c r="Q1159" s="681">
        <v>0.52173913043478259</v>
      </c>
      <c r="R1159" s="665">
        <v>12</v>
      </c>
      <c r="S1159" s="681">
        <v>0.52173913043478259</v>
      </c>
      <c r="T1159" s="748">
        <v>5</v>
      </c>
      <c r="U1159" s="704">
        <v>0.4</v>
      </c>
    </row>
    <row r="1160" spans="1:21" ht="14.4" customHeight="1" x14ac:dyDescent="0.3">
      <c r="A1160" s="664">
        <v>50</v>
      </c>
      <c r="B1160" s="665" t="s">
        <v>549</v>
      </c>
      <c r="C1160" s="665" t="s">
        <v>3184</v>
      </c>
      <c r="D1160" s="746" t="s">
        <v>4863</v>
      </c>
      <c r="E1160" s="747" t="s">
        <v>3198</v>
      </c>
      <c r="F1160" s="665" t="s">
        <v>3179</v>
      </c>
      <c r="G1160" s="665" t="s">
        <v>3207</v>
      </c>
      <c r="H1160" s="665" t="s">
        <v>1650</v>
      </c>
      <c r="I1160" s="665" t="s">
        <v>3344</v>
      </c>
      <c r="J1160" s="665" t="s">
        <v>1702</v>
      </c>
      <c r="K1160" s="665" t="s">
        <v>2966</v>
      </c>
      <c r="L1160" s="666">
        <v>210.66</v>
      </c>
      <c r="M1160" s="666">
        <v>1263.96</v>
      </c>
      <c r="N1160" s="665">
        <v>6</v>
      </c>
      <c r="O1160" s="748">
        <v>3.5</v>
      </c>
      <c r="P1160" s="666">
        <v>1263.96</v>
      </c>
      <c r="Q1160" s="681">
        <v>1</v>
      </c>
      <c r="R1160" s="665">
        <v>6</v>
      </c>
      <c r="S1160" s="681">
        <v>1</v>
      </c>
      <c r="T1160" s="748">
        <v>3.5</v>
      </c>
      <c r="U1160" s="704">
        <v>1</v>
      </c>
    </row>
    <row r="1161" spans="1:21" ht="14.4" customHeight="1" x14ac:dyDescent="0.3">
      <c r="A1161" s="664">
        <v>50</v>
      </c>
      <c r="B1161" s="665" t="s">
        <v>549</v>
      </c>
      <c r="C1161" s="665" t="s">
        <v>3184</v>
      </c>
      <c r="D1161" s="746" t="s">
        <v>4863</v>
      </c>
      <c r="E1161" s="747" t="s">
        <v>3198</v>
      </c>
      <c r="F1161" s="665" t="s">
        <v>3179</v>
      </c>
      <c r="G1161" s="665" t="s">
        <v>3207</v>
      </c>
      <c r="H1161" s="665" t="s">
        <v>550</v>
      </c>
      <c r="I1161" s="665" t="s">
        <v>3208</v>
      </c>
      <c r="J1161" s="665" t="s">
        <v>3209</v>
      </c>
      <c r="K1161" s="665" t="s">
        <v>3210</v>
      </c>
      <c r="L1161" s="666">
        <v>16.38</v>
      </c>
      <c r="M1161" s="666">
        <v>114.66</v>
      </c>
      <c r="N1161" s="665">
        <v>7</v>
      </c>
      <c r="O1161" s="748">
        <v>1</v>
      </c>
      <c r="P1161" s="666"/>
      <c r="Q1161" s="681">
        <v>0</v>
      </c>
      <c r="R1161" s="665"/>
      <c r="S1161" s="681">
        <v>0</v>
      </c>
      <c r="T1161" s="748"/>
      <c r="U1161" s="704">
        <v>0</v>
      </c>
    </row>
    <row r="1162" spans="1:21" ht="14.4" customHeight="1" x14ac:dyDescent="0.3">
      <c r="A1162" s="664">
        <v>50</v>
      </c>
      <c r="B1162" s="665" t="s">
        <v>549</v>
      </c>
      <c r="C1162" s="665" t="s">
        <v>3184</v>
      </c>
      <c r="D1162" s="746" t="s">
        <v>4863</v>
      </c>
      <c r="E1162" s="747" t="s">
        <v>3198</v>
      </c>
      <c r="F1162" s="665" t="s">
        <v>3179</v>
      </c>
      <c r="G1162" s="665" t="s">
        <v>3207</v>
      </c>
      <c r="H1162" s="665" t="s">
        <v>550</v>
      </c>
      <c r="I1162" s="665" t="s">
        <v>3211</v>
      </c>
      <c r="J1162" s="665" t="s">
        <v>3209</v>
      </c>
      <c r="K1162" s="665" t="s">
        <v>3212</v>
      </c>
      <c r="L1162" s="666">
        <v>32.76</v>
      </c>
      <c r="M1162" s="666">
        <v>884.51999999999987</v>
      </c>
      <c r="N1162" s="665">
        <v>27</v>
      </c>
      <c r="O1162" s="748">
        <v>5</v>
      </c>
      <c r="P1162" s="666">
        <v>131.04</v>
      </c>
      <c r="Q1162" s="681">
        <v>0.14814814814814817</v>
      </c>
      <c r="R1162" s="665">
        <v>4</v>
      </c>
      <c r="S1162" s="681">
        <v>0.14814814814814814</v>
      </c>
      <c r="T1162" s="748">
        <v>1.5</v>
      </c>
      <c r="U1162" s="704">
        <v>0.3</v>
      </c>
    </row>
    <row r="1163" spans="1:21" ht="14.4" customHeight="1" x14ac:dyDescent="0.3">
      <c r="A1163" s="664">
        <v>50</v>
      </c>
      <c r="B1163" s="665" t="s">
        <v>549</v>
      </c>
      <c r="C1163" s="665" t="s">
        <v>3184</v>
      </c>
      <c r="D1163" s="746" t="s">
        <v>4863</v>
      </c>
      <c r="E1163" s="747" t="s">
        <v>3198</v>
      </c>
      <c r="F1163" s="665" t="s">
        <v>3179</v>
      </c>
      <c r="G1163" s="665" t="s">
        <v>3207</v>
      </c>
      <c r="H1163" s="665" t="s">
        <v>550</v>
      </c>
      <c r="I1163" s="665" t="s">
        <v>4457</v>
      </c>
      <c r="J1163" s="665" t="s">
        <v>3209</v>
      </c>
      <c r="K1163" s="665" t="s">
        <v>4458</v>
      </c>
      <c r="L1163" s="666">
        <v>65.540000000000006</v>
      </c>
      <c r="M1163" s="666">
        <v>131.08000000000001</v>
      </c>
      <c r="N1163" s="665">
        <v>2</v>
      </c>
      <c r="O1163" s="748">
        <v>0.5</v>
      </c>
      <c r="P1163" s="666"/>
      <c r="Q1163" s="681">
        <v>0</v>
      </c>
      <c r="R1163" s="665"/>
      <c r="S1163" s="681">
        <v>0</v>
      </c>
      <c r="T1163" s="748"/>
      <c r="U1163" s="704">
        <v>0</v>
      </c>
    </row>
    <row r="1164" spans="1:21" ht="14.4" customHeight="1" x14ac:dyDescent="0.3">
      <c r="A1164" s="664">
        <v>50</v>
      </c>
      <c r="B1164" s="665" t="s">
        <v>549</v>
      </c>
      <c r="C1164" s="665" t="s">
        <v>3184</v>
      </c>
      <c r="D1164" s="746" t="s">
        <v>4863</v>
      </c>
      <c r="E1164" s="747" t="s">
        <v>3198</v>
      </c>
      <c r="F1164" s="665" t="s">
        <v>3179</v>
      </c>
      <c r="G1164" s="665" t="s">
        <v>3207</v>
      </c>
      <c r="H1164" s="665" t="s">
        <v>1650</v>
      </c>
      <c r="I1164" s="665" t="s">
        <v>1698</v>
      </c>
      <c r="J1164" s="665" t="s">
        <v>1699</v>
      </c>
      <c r="K1164" s="665" t="s">
        <v>2954</v>
      </c>
      <c r="L1164" s="666">
        <v>35.11</v>
      </c>
      <c r="M1164" s="666">
        <v>140.44</v>
      </c>
      <c r="N1164" s="665">
        <v>4</v>
      </c>
      <c r="O1164" s="748">
        <v>4</v>
      </c>
      <c r="P1164" s="666">
        <v>35.11</v>
      </c>
      <c r="Q1164" s="681">
        <v>0.25</v>
      </c>
      <c r="R1164" s="665">
        <v>1</v>
      </c>
      <c r="S1164" s="681">
        <v>0.25</v>
      </c>
      <c r="T1164" s="748">
        <v>1</v>
      </c>
      <c r="U1164" s="704">
        <v>0.25</v>
      </c>
    </row>
    <row r="1165" spans="1:21" ht="14.4" customHeight="1" x14ac:dyDescent="0.3">
      <c r="A1165" s="664">
        <v>50</v>
      </c>
      <c r="B1165" s="665" t="s">
        <v>549</v>
      </c>
      <c r="C1165" s="665" t="s">
        <v>3184</v>
      </c>
      <c r="D1165" s="746" t="s">
        <v>4863</v>
      </c>
      <c r="E1165" s="747" t="s">
        <v>3198</v>
      </c>
      <c r="F1165" s="665" t="s">
        <v>3179</v>
      </c>
      <c r="G1165" s="665" t="s">
        <v>3207</v>
      </c>
      <c r="H1165" s="665" t="s">
        <v>550</v>
      </c>
      <c r="I1165" s="665" t="s">
        <v>4459</v>
      </c>
      <c r="J1165" s="665" t="s">
        <v>4460</v>
      </c>
      <c r="K1165" s="665" t="s">
        <v>2955</v>
      </c>
      <c r="L1165" s="666">
        <v>70.23</v>
      </c>
      <c r="M1165" s="666">
        <v>210.69</v>
      </c>
      <c r="N1165" s="665">
        <v>3</v>
      </c>
      <c r="O1165" s="748">
        <v>0.5</v>
      </c>
      <c r="P1165" s="666">
        <v>210.69</v>
      </c>
      <c r="Q1165" s="681">
        <v>1</v>
      </c>
      <c r="R1165" s="665">
        <v>3</v>
      </c>
      <c r="S1165" s="681">
        <v>1</v>
      </c>
      <c r="T1165" s="748">
        <v>0.5</v>
      </c>
      <c r="U1165" s="704">
        <v>1</v>
      </c>
    </row>
    <row r="1166" spans="1:21" ht="14.4" customHeight="1" x14ac:dyDescent="0.3">
      <c r="A1166" s="664">
        <v>50</v>
      </c>
      <c r="B1166" s="665" t="s">
        <v>549</v>
      </c>
      <c r="C1166" s="665" t="s">
        <v>3184</v>
      </c>
      <c r="D1166" s="746" t="s">
        <v>4863</v>
      </c>
      <c r="E1166" s="747" t="s">
        <v>3198</v>
      </c>
      <c r="F1166" s="665" t="s">
        <v>3179</v>
      </c>
      <c r="G1166" s="665" t="s">
        <v>3419</v>
      </c>
      <c r="H1166" s="665" t="s">
        <v>550</v>
      </c>
      <c r="I1166" s="665" t="s">
        <v>894</v>
      </c>
      <c r="J1166" s="665" t="s">
        <v>895</v>
      </c>
      <c r="K1166" s="665" t="s">
        <v>3420</v>
      </c>
      <c r="L1166" s="666">
        <v>0</v>
      </c>
      <c r="M1166" s="666">
        <v>0</v>
      </c>
      <c r="N1166" s="665">
        <v>5</v>
      </c>
      <c r="O1166" s="748">
        <v>1.5</v>
      </c>
      <c r="P1166" s="666">
        <v>0</v>
      </c>
      <c r="Q1166" s="681"/>
      <c r="R1166" s="665">
        <v>5</v>
      </c>
      <c r="S1166" s="681">
        <v>1</v>
      </c>
      <c r="T1166" s="748">
        <v>1.5</v>
      </c>
      <c r="U1166" s="704">
        <v>1</v>
      </c>
    </row>
    <row r="1167" spans="1:21" ht="14.4" customHeight="1" x14ac:dyDescent="0.3">
      <c r="A1167" s="664">
        <v>50</v>
      </c>
      <c r="B1167" s="665" t="s">
        <v>549</v>
      </c>
      <c r="C1167" s="665" t="s">
        <v>3184</v>
      </c>
      <c r="D1167" s="746" t="s">
        <v>4863</v>
      </c>
      <c r="E1167" s="747" t="s">
        <v>3198</v>
      </c>
      <c r="F1167" s="665" t="s">
        <v>3179</v>
      </c>
      <c r="G1167" s="665" t="s">
        <v>4461</v>
      </c>
      <c r="H1167" s="665" t="s">
        <v>550</v>
      </c>
      <c r="I1167" s="665" t="s">
        <v>4462</v>
      </c>
      <c r="J1167" s="665" t="s">
        <v>4463</v>
      </c>
      <c r="K1167" s="665" t="s">
        <v>4464</v>
      </c>
      <c r="L1167" s="666">
        <v>321.79000000000002</v>
      </c>
      <c r="M1167" s="666">
        <v>1287.1600000000001</v>
      </c>
      <c r="N1167" s="665">
        <v>4</v>
      </c>
      <c r="O1167" s="748">
        <v>2</v>
      </c>
      <c r="P1167" s="666"/>
      <c r="Q1167" s="681">
        <v>0</v>
      </c>
      <c r="R1167" s="665"/>
      <c r="S1167" s="681">
        <v>0</v>
      </c>
      <c r="T1167" s="748"/>
      <c r="U1167" s="704">
        <v>0</v>
      </c>
    </row>
    <row r="1168" spans="1:21" ht="14.4" customHeight="1" x14ac:dyDescent="0.3">
      <c r="A1168" s="664">
        <v>50</v>
      </c>
      <c r="B1168" s="665" t="s">
        <v>549</v>
      </c>
      <c r="C1168" s="665" t="s">
        <v>3184</v>
      </c>
      <c r="D1168" s="746" t="s">
        <v>4863</v>
      </c>
      <c r="E1168" s="747" t="s">
        <v>3198</v>
      </c>
      <c r="F1168" s="665" t="s">
        <v>3179</v>
      </c>
      <c r="G1168" s="665" t="s">
        <v>4153</v>
      </c>
      <c r="H1168" s="665" t="s">
        <v>550</v>
      </c>
      <c r="I1168" s="665" t="s">
        <v>4154</v>
      </c>
      <c r="J1168" s="665" t="s">
        <v>4155</v>
      </c>
      <c r="K1168" s="665" t="s">
        <v>4156</v>
      </c>
      <c r="L1168" s="666">
        <v>277.67</v>
      </c>
      <c r="M1168" s="666">
        <v>1110.68</v>
      </c>
      <c r="N1168" s="665">
        <v>4</v>
      </c>
      <c r="O1168" s="748">
        <v>1</v>
      </c>
      <c r="P1168" s="666">
        <v>555.34</v>
      </c>
      <c r="Q1168" s="681">
        <v>0.5</v>
      </c>
      <c r="R1168" s="665">
        <v>2</v>
      </c>
      <c r="S1168" s="681">
        <v>0.5</v>
      </c>
      <c r="T1168" s="748">
        <v>0.5</v>
      </c>
      <c r="U1168" s="704">
        <v>0.5</v>
      </c>
    </row>
    <row r="1169" spans="1:21" ht="14.4" customHeight="1" x14ac:dyDescent="0.3">
      <c r="A1169" s="664">
        <v>50</v>
      </c>
      <c r="B1169" s="665" t="s">
        <v>549</v>
      </c>
      <c r="C1169" s="665" t="s">
        <v>3184</v>
      </c>
      <c r="D1169" s="746" t="s">
        <v>4863</v>
      </c>
      <c r="E1169" s="747" t="s">
        <v>3198</v>
      </c>
      <c r="F1169" s="665" t="s">
        <v>3179</v>
      </c>
      <c r="G1169" s="665" t="s">
        <v>3425</v>
      </c>
      <c r="H1169" s="665" t="s">
        <v>1650</v>
      </c>
      <c r="I1169" s="665" t="s">
        <v>1797</v>
      </c>
      <c r="J1169" s="665" t="s">
        <v>1798</v>
      </c>
      <c r="K1169" s="665" t="s">
        <v>2955</v>
      </c>
      <c r="L1169" s="666">
        <v>42.57</v>
      </c>
      <c r="M1169" s="666">
        <v>255.42000000000002</v>
      </c>
      <c r="N1169" s="665">
        <v>6</v>
      </c>
      <c r="O1169" s="748">
        <v>1</v>
      </c>
      <c r="P1169" s="666"/>
      <c r="Q1169" s="681">
        <v>0</v>
      </c>
      <c r="R1169" s="665"/>
      <c r="S1169" s="681">
        <v>0</v>
      </c>
      <c r="T1169" s="748"/>
      <c r="U1169" s="704">
        <v>0</v>
      </c>
    </row>
    <row r="1170" spans="1:21" ht="14.4" customHeight="1" x14ac:dyDescent="0.3">
      <c r="A1170" s="664">
        <v>50</v>
      </c>
      <c r="B1170" s="665" t="s">
        <v>549</v>
      </c>
      <c r="C1170" s="665" t="s">
        <v>3184</v>
      </c>
      <c r="D1170" s="746" t="s">
        <v>4863</v>
      </c>
      <c r="E1170" s="747" t="s">
        <v>3198</v>
      </c>
      <c r="F1170" s="665" t="s">
        <v>3179</v>
      </c>
      <c r="G1170" s="665" t="s">
        <v>3425</v>
      </c>
      <c r="H1170" s="665" t="s">
        <v>1650</v>
      </c>
      <c r="I1170" s="665" t="s">
        <v>4465</v>
      </c>
      <c r="J1170" s="665" t="s">
        <v>1863</v>
      </c>
      <c r="K1170" s="665" t="s">
        <v>4466</v>
      </c>
      <c r="L1170" s="666">
        <v>264</v>
      </c>
      <c r="M1170" s="666">
        <v>528</v>
      </c>
      <c r="N1170" s="665">
        <v>2</v>
      </c>
      <c r="O1170" s="748">
        <v>0.5</v>
      </c>
      <c r="P1170" s="666">
        <v>528</v>
      </c>
      <c r="Q1170" s="681">
        <v>1</v>
      </c>
      <c r="R1170" s="665">
        <v>2</v>
      </c>
      <c r="S1170" s="681">
        <v>1</v>
      </c>
      <c r="T1170" s="748">
        <v>0.5</v>
      </c>
      <c r="U1170" s="704">
        <v>1</v>
      </c>
    </row>
    <row r="1171" spans="1:21" ht="14.4" customHeight="1" x14ac:dyDescent="0.3">
      <c r="A1171" s="664">
        <v>50</v>
      </c>
      <c r="B1171" s="665" t="s">
        <v>549</v>
      </c>
      <c r="C1171" s="665" t="s">
        <v>3184</v>
      </c>
      <c r="D1171" s="746" t="s">
        <v>4863</v>
      </c>
      <c r="E1171" s="747" t="s">
        <v>3198</v>
      </c>
      <c r="F1171" s="665" t="s">
        <v>3179</v>
      </c>
      <c r="G1171" s="665" t="s">
        <v>3425</v>
      </c>
      <c r="H1171" s="665" t="s">
        <v>550</v>
      </c>
      <c r="I1171" s="665" t="s">
        <v>4467</v>
      </c>
      <c r="J1171" s="665" t="s">
        <v>4468</v>
      </c>
      <c r="K1171" s="665" t="s">
        <v>2995</v>
      </c>
      <c r="L1171" s="666">
        <v>0</v>
      </c>
      <c r="M1171" s="666">
        <v>0</v>
      </c>
      <c r="N1171" s="665">
        <v>1</v>
      </c>
      <c r="O1171" s="748">
        <v>0.5</v>
      </c>
      <c r="P1171" s="666">
        <v>0</v>
      </c>
      <c r="Q1171" s="681"/>
      <c r="R1171" s="665">
        <v>1</v>
      </c>
      <c r="S1171" s="681">
        <v>1</v>
      </c>
      <c r="T1171" s="748">
        <v>0.5</v>
      </c>
      <c r="U1171" s="704">
        <v>1</v>
      </c>
    </row>
    <row r="1172" spans="1:21" ht="14.4" customHeight="1" x14ac:dyDescent="0.3">
      <c r="A1172" s="664">
        <v>50</v>
      </c>
      <c r="B1172" s="665" t="s">
        <v>549</v>
      </c>
      <c r="C1172" s="665" t="s">
        <v>3184</v>
      </c>
      <c r="D1172" s="746" t="s">
        <v>4863</v>
      </c>
      <c r="E1172" s="747" t="s">
        <v>3198</v>
      </c>
      <c r="F1172" s="665" t="s">
        <v>3179</v>
      </c>
      <c r="G1172" s="665" t="s">
        <v>4157</v>
      </c>
      <c r="H1172" s="665" t="s">
        <v>550</v>
      </c>
      <c r="I1172" s="665" t="s">
        <v>4158</v>
      </c>
      <c r="J1172" s="665" t="s">
        <v>4159</v>
      </c>
      <c r="K1172" s="665" t="s">
        <v>4160</v>
      </c>
      <c r="L1172" s="666">
        <v>1891.17</v>
      </c>
      <c r="M1172" s="666">
        <v>5673.51</v>
      </c>
      <c r="N1172" s="665">
        <v>3</v>
      </c>
      <c r="O1172" s="748">
        <v>1</v>
      </c>
      <c r="P1172" s="666"/>
      <c r="Q1172" s="681">
        <v>0</v>
      </c>
      <c r="R1172" s="665"/>
      <c r="S1172" s="681">
        <v>0</v>
      </c>
      <c r="T1172" s="748"/>
      <c r="U1172" s="704">
        <v>0</v>
      </c>
    </row>
    <row r="1173" spans="1:21" ht="14.4" customHeight="1" x14ac:dyDescent="0.3">
      <c r="A1173" s="664">
        <v>50</v>
      </c>
      <c r="B1173" s="665" t="s">
        <v>549</v>
      </c>
      <c r="C1173" s="665" t="s">
        <v>3184</v>
      </c>
      <c r="D1173" s="746" t="s">
        <v>4863</v>
      </c>
      <c r="E1173" s="747" t="s">
        <v>3198</v>
      </c>
      <c r="F1173" s="665" t="s">
        <v>3179</v>
      </c>
      <c r="G1173" s="665" t="s">
        <v>4157</v>
      </c>
      <c r="H1173" s="665" t="s">
        <v>550</v>
      </c>
      <c r="I1173" s="665" t="s">
        <v>4161</v>
      </c>
      <c r="J1173" s="665" t="s">
        <v>4159</v>
      </c>
      <c r="K1173" s="665" t="s">
        <v>4162</v>
      </c>
      <c r="L1173" s="666">
        <v>2026.32</v>
      </c>
      <c r="M1173" s="666">
        <v>6078.96</v>
      </c>
      <c r="N1173" s="665">
        <v>3</v>
      </c>
      <c r="O1173" s="748">
        <v>0.5</v>
      </c>
      <c r="P1173" s="666"/>
      <c r="Q1173" s="681">
        <v>0</v>
      </c>
      <c r="R1173" s="665"/>
      <c r="S1173" s="681">
        <v>0</v>
      </c>
      <c r="T1173" s="748"/>
      <c r="U1173" s="704">
        <v>0</v>
      </c>
    </row>
    <row r="1174" spans="1:21" ht="14.4" customHeight="1" x14ac:dyDescent="0.3">
      <c r="A1174" s="664">
        <v>50</v>
      </c>
      <c r="B1174" s="665" t="s">
        <v>549</v>
      </c>
      <c r="C1174" s="665" t="s">
        <v>3184</v>
      </c>
      <c r="D1174" s="746" t="s">
        <v>4863</v>
      </c>
      <c r="E1174" s="747" t="s">
        <v>3198</v>
      </c>
      <c r="F1174" s="665" t="s">
        <v>3179</v>
      </c>
      <c r="G1174" s="665" t="s">
        <v>4157</v>
      </c>
      <c r="H1174" s="665" t="s">
        <v>550</v>
      </c>
      <c r="I1174" s="665" t="s">
        <v>4469</v>
      </c>
      <c r="J1174" s="665" t="s">
        <v>4159</v>
      </c>
      <c r="K1174" s="665" t="s">
        <v>4470</v>
      </c>
      <c r="L1174" s="666">
        <v>0</v>
      </c>
      <c r="M1174" s="666">
        <v>0</v>
      </c>
      <c r="N1174" s="665">
        <v>3</v>
      </c>
      <c r="O1174" s="748">
        <v>1</v>
      </c>
      <c r="P1174" s="666"/>
      <c r="Q1174" s="681"/>
      <c r="R1174" s="665"/>
      <c r="S1174" s="681">
        <v>0</v>
      </c>
      <c r="T1174" s="748"/>
      <c r="U1174" s="704">
        <v>0</v>
      </c>
    </row>
    <row r="1175" spans="1:21" ht="14.4" customHeight="1" x14ac:dyDescent="0.3">
      <c r="A1175" s="664">
        <v>50</v>
      </c>
      <c r="B1175" s="665" t="s">
        <v>549</v>
      </c>
      <c r="C1175" s="665" t="s">
        <v>3184</v>
      </c>
      <c r="D1175" s="746" t="s">
        <v>4863</v>
      </c>
      <c r="E1175" s="747" t="s">
        <v>3198</v>
      </c>
      <c r="F1175" s="665" t="s">
        <v>3179</v>
      </c>
      <c r="G1175" s="665" t="s">
        <v>3717</v>
      </c>
      <c r="H1175" s="665" t="s">
        <v>1650</v>
      </c>
      <c r="I1175" s="665" t="s">
        <v>4163</v>
      </c>
      <c r="J1175" s="665" t="s">
        <v>3719</v>
      </c>
      <c r="K1175" s="665" t="s">
        <v>2953</v>
      </c>
      <c r="L1175" s="666">
        <v>207.45</v>
      </c>
      <c r="M1175" s="666">
        <v>207.45</v>
      </c>
      <c r="N1175" s="665">
        <v>1</v>
      </c>
      <c r="O1175" s="748">
        <v>0.5</v>
      </c>
      <c r="P1175" s="666"/>
      <c r="Q1175" s="681">
        <v>0</v>
      </c>
      <c r="R1175" s="665"/>
      <c r="S1175" s="681">
        <v>0</v>
      </c>
      <c r="T1175" s="748"/>
      <c r="U1175" s="704">
        <v>0</v>
      </c>
    </row>
    <row r="1176" spans="1:21" ht="14.4" customHeight="1" x14ac:dyDescent="0.3">
      <c r="A1176" s="664">
        <v>50</v>
      </c>
      <c r="B1176" s="665" t="s">
        <v>549</v>
      </c>
      <c r="C1176" s="665" t="s">
        <v>3184</v>
      </c>
      <c r="D1176" s="746" t="s">
        <v>4863</v>
      </c>
      <c r="E1176" s="747" t="s">
        <v>3198</v>
      </c>
      <c r="F1176" s="665" t="s">
        <v>3179</v>
      </c>
      <c r="G1176" s="665" t="s">
        <v>3717</v>
      </c>
      <c r="H1176" s="665" t="s">
        <v>550</v>
      </c>
      <c r="I1176" s="665" t="s">
        <v>4471</v>
      </c>
      <c r="J1176" s="665" t="s">
        <v>585</v>
      </c>
      <c r="K1176" s="665" t="s">
        <v>4472</v>
      </c>
      <c r="L1176" s="666">
        <v>207.45</v>
      </c>
      <c r="M1176" s="666">
        <v>207.45</v>
      </c>
      <c r="N1176" s="665">
        <v>1</v>
      </c>
      <c r="O1176" s="748">
        <v>1</v>
      </c>
      <c r="P1176" s="666"/>
      <c r="Q1176" s="681">
        <v>0</v>
      </c>
      <c r="R1176" s="665"/>
      <c r="S1176" s="681">
        <v>0</v>
      </c>
      <c r="T1176" s="748"/>
      <c r="U1176" s="704">
        <v>0</v>
      </c>
    </row>
    <row r="1177" spans="1:21" ht="14.4" customHeight="1" x14ac:dyDescent="0.3">
      <c r="A1177" s="664">
        <v>50</v>
      </c>
      <c r="B1177" s="665" t="s">
        <v>549</v>
      </c>
      <c r="C1177" s="665" t="s">
        <v>3184</v>
      </c>
      <c r="D1177" s="746" t="s">
        <v>4863</v>
      </c>
      <c r="E1177" s="747" t="s">
        <v>3198</v>
      </c>
      <c r="F1177" s="665" t="s">
        <v>3179</v>
      </c>
      <c r="G1177" s="665" t="s">
        <v>3717</v>
      </c>
      <c r="H1177" s="665" t="s">
        <v>550</v>
      </c>
      <c r="I1177" s="665" t="s">
        <v>4473</v>
      </c>
      <c r="J1177" s="665" t="s">
        <v>585</v>
      </c>
      <c r="K1177" s="665" t="s">
        <v>4474</v>
      </c>
      <c r="L1177" s="666">
        <v>27.67</v>
      </c>
      <c r="M1177" s="666">
        <v>55.34</v>
      </c>
      <c r="N1177" s="665">
        <v>2</v>
      </c>
      <c r="O1177" s="748">
        <v>1</v>
      </c>
      <c r="P1177" s="666"/>
      <c r="Q1177" s="681">
        <v>0</v>
      </c>
      <c r="R1177" s="665"/>
      <c r="S1177" s="681">
        <v>0</v>
      </c>
      <c r="T1177" s="748"/>
      <c r="U1177" s="704">
        <v>0</v>
      </c>
    </row>
    <row r="1178" spans="1:21" ht="14.4" customHeight="1" x14ac:dyDescent="0.3">
      <c r="A1178" s="664">
        <v>50</v>
      </c>
      <c r="B1178" s="665" t="s">
        <v>549</v>
      </c>
      <c r="C1178" s="665" t="s">
        <v>3184</v>
      </c>
      <c r="D1178" s="746" t="s">
        <v>4863</v>
      </c>
      <c r="E1178" s="747" t="s">
        <v>3198</v>
      </c>
      <c r="F1178" s="665" t="s">
        <v>3179</v>
      </c>
      <c r="G1178" s="665" t="s">
        <v>4475</v>
      </c>
      <c r="H1178" s="665" t="s">
        <v>550</v>
      </c>
      <c r="I1178" s="665" t="s">
        <v>1084</v>
      </c>
      <c r="J1178" s="665" t="s">
        <v>1085</v>
      </c>
      <c r="K1178" s="665" t="s">
        <v>4476</v>
      </c>
      <c r="L1178" s="666">
        <v>42.05</v>
      </c>
      <c r="M1178" s="666">
        <v>126.14999999999999</v>
      </c>
      <c r="N1178" s="665">
        <v>3</v>
      </c>
      <c r="O1178" s="748">
        <v>2</v>
      </c>
      <c r="P1178" s="666"/>
      <c r="Q1178" s="681">
        <v>0</v>
      </c>
      <c r="R1178" s="665"/>
      <c r="S1178" s="681">
        <v>0</v>
      </c>
      <c r="T1178" s="748"/>
      <c r="U1178" s="704">
        <v>0</v>
      </c>
    </row>
    <row r="1179" spans="1:21" ht="14.4" customHeight="1" x14ac:dyDescent="0.3">
      <c r="A1179" s="664">
        <v>50</v>
      </c>
      <c r="B1179" s="665" t="s">
        <v>549</v>
      </c>
      <c r="C1179" s="665" t="s">
        <v>3184</v>
      </c>
      <c r="D1179" s="746" t="s">
        <v>4863</v>
      </c>
      <c r="E1179" s="747" t="s">
        <v>3198</v>
      </c>
      <c r="F1179" s="665" t="s">
        <v>3179</v>
      </c>
      <c r="G1179" s="665" t="s">
        <v>3431</v>
      </c>
      <c r="H1179" s="665" t="s">
        <v>550</v>
      </c>
      <c r="I1179" s="665" t="s">
        <v>4165</v>
      </c>
      <c r="J1179" s="665" t="s">
        <v>752</v>
      </c>
      <c r="K1179" s="665" t="s">
        <v>4166</v>
      </c>
      <c r="L1179" s="666">
        <v>182.22</v>
      </c>
      <c r="M1179" s="666">
        <v>2551.08</v>
      </c>
      <c r="N1179" s="665">
        <v>14</v>
      </c>
      <c r="O1179" s="748">
        <v>5.5</v>
      </c>
      <c r="P1179" s="666">
        <v>1093.32</v>
      </c>
      <c r="Q1179" s="681">
        <v>0.42857142857142855</v>
      </c>
      <c r="R1179" s="665">
        <v>6</v>
      </c>
      <c r="S1179" s="681">
        <v>0.42857142857142855</v>
      </c>
      <c r="T1179" s="748">
        <v>1.5</v>
      </c>
      <c r="U1179" s="704">
        <v>0.27272727272727271</v>
      </c>
    </row>
    <row r="1180" spans="1:21" ht="14.4" customHeight="1" x14ac:dyDescent="0.3">
      <c r="A1180" s="664">
        <v>50</v>
      </c>
      <c r="B1180" s="665" t="s">
        <v>549</v>
      </c>
      <c r="C1180" s="665" t="s">
        <v>3184</v>
      </c>
      <c r="D1180" s="746" t="s">
        <v>4863</v>
      </c>
      <c r="E1180" s="747" t="s">
        <v>3198</v>
      </c>
      <c r="F1180" s="665" t="s">
        <v>3179</v>
      </c>
      <c r="G1180" s="665" t="s">
        <v>3431</v>
      </c>
      <c r="H1180" s="665" t="s">
        <v>550</v>
      </c>
      <c r="I1180" s="665" t="s">
        <v>4477</v>
      </c>
      <c r="J1180" s="665" t="s">
        <v>752</v>
      </c>
      <c r="K1180" s="665" t="s">
        <v>4166</v>
      </c>
      <c r="L1180" s="666">
        <v>0</v>
      </c>
      <c r="M1180" s="666">
        <v>0</v>
      </c>
      <c r="N1180" s="665">
        <v>7</v>
      </c>
      <c r="O1180" s="748">
        <v>3</v>
      </c>
      <c r="P1180" s="666"/>
      <c r="Q1180" s="681"/>
      <c r="R1180" s="665"/>
      <c r="S1180" s="681">
        <v>0</v>
      </c>
      <c r="T1180" s="748"/>
      <c r="U1180" s="704">
        <v>0</v>
      </c>
    </row>
    <row r="1181" spans="1:21" ht="14.4" customHeight="1" x14ac:dyDescent="0.3">
      <c r="A1181" s="664">
        <v>50</v>
      </c>
      <c r="B1181" s="665" t="s">
        <v>549</v>
      </c>
      <c r="C1181" s="665" t="s">
        <v>3184</v>
      </c>
      <c r="D1181" s="746" t="s">
        <v>4863</v>
      </c>
      <c r="E1181" s="747" t="s">
        <v>3198</v>
      </c>
      <c r="F1181" s="665" t="s">
        <v>3179</v>
      </c>
      <c r="G1181" s="665" t="s">
        <v>3431</v>
      </c>
      <c r="H1181" s="665" t="s">
        <v>550</v>
      </c>
      <c r="I1181" s="665" t="s">
        <v>4478</v>
      </c>
      <c r="J1181" s="665" t="s">
        <v>752</v>
      </c>
      <c r="K1181" s="665" t="s">
        <v>4166</v>
      </c>
      <c r="L1181" s="666">
        <v>0</v>
      </c>
      <c r="M1181" s="666">
        <v>0</v>
      </c>
      <c r="N1181" s="665">
        <v>11</v>
      </c>
      <c r="O1181" s="748">
        <v>4.5</v>
      </c>
      <c r="P1181" s="666">
        <v>0</v>
      </c>
      <c r="Q1181" s="681"/>
      <c r="R1181" s="665">
        <v>3</v>
      </c>
      <c r="S1181" s="681">
        <v>0.27272727272727271</v>
      </c>
      <c r="T1181" s="748">
        <v>1</v>
      </c>
      <c r="U1181" s="704">
        <v>0.22222222222222221</v>
      </c>
    </row>
    <row r="1182" spans="1:21" ht="14.4" customHeight="1" x14ac:dyDescent="0.3">
      <c r="A1182" s="664">
        <v>50</v>
      </c>
      <c r="B1182" s="665" t="s">
        <v>549</v>
      </c>
      <c r="C1182" s="665" t="s">
        <v>3184</v>
      </c>
      <c r="D1182" s="746" t="s">
        <v>4863</v>
      </c>
      <c r="E1182" s="747" t="s">
        <v>3198</v>
      </c>
      <c r="F1182" s="665" t="s">
        <v>3179</v>
      </c>
      <c r="G1182" s="665" t="s">
        <v>4479</v>
      </c>
      <c r="H1182" s="665" t="s">
        <v>1650</v>
      </c>
      <c r="I1182" s="665" t="s">
        <v>4480</v>
      </c>
      <c r="J1182" s="665" t="s">
        <v>4481</v>
      </c>
      <c r="K1182" s="665" t="s">
        <v>2918</v>
      </c>
      <c r="L1182" s="666">
        <v>65.77</v>
      </c>
      <c r="M1182" s="666">
        <v>65.77</v>
      </c>
      <c r="N1182" s="665">
        <v>1</v>
      </c>
      <c r="O1182" s="748">
        <v>0.5</v>
      </c>
      <c r="P1182" s="666">
        <v>65.77</v>
      </c>
      <c r="Q1182" s="681">
        <v>1</v>
      </c>
      <c r="R1182" s="665">
        <v>1</v>
      </c>
      <c r="S1182" s="681">
        <v>1</v>
      </c>
      <c r="T1182" s="748">
        <v>0.5</v>
      </c>
      <c r="U1182" s="704">
        <v>1</v>
      </c>
    </row>
    <row r="1183" spans="1:21" ht="14.4" customHeight="1" x14ac:dyDescent="0.3">
      <c r="A1183" s="664">
        <v>50</v>
      </c>
      <c r="B1183" s="665" t="s">
        <v>549</v>
      </c>
      <c r="C1183" s="665" t="s">
        <v>3184</v>
      </c>
      <c r="D1183" s="746" t="s">
        <v>4863</v>
      </c>
      <c r="E1183" s="747" t="s">
        <v>3198</v>
      </c>
      <c r="F1183" s="665" t="s">
        <v>3179</v>
      </c>
      <c r="G1183" s="665" t="s">
        <v>4047</v>
      </c>
      <c r="H1183" s="665" t="s">
        <v>550</v>
      </c>
      <c r="I1183" s="665" t="s">
        <v>4482</v>
      </c>
      <c r="J1183" s="665" t="s">
        <v>2080</v>
      </c>
      <c r="K1183" s="665" t="s">
        <v>4483</v>
      </c>
      <c r="L1183" s="666">
        <v>186.99</v>
      </c>
      <c r="M1183" s="666">
        <v>747.96</v>
      </c>
      <c r="N1183" s="665">
        <v>4</v>
      </c>
      <c r="O1183" s="748">
        <v>1.5</v>
      </c>
      <c r="P1183" s="666">
        <v>560.97</v>
      </c>
      <c r="Q1183" s="681">
        <v>0.75</v>
      </c>
      <c r="R1183" s="665">
        <v>3</v>
      </c>
      <c r="S1183" s="681">
        <v>0.75</v>
      </c>
      <c r="T1183" s="748">
        <v>1</v>
      </c>
      <c r="U1183" s="704">
        <v>0.66666666666666663</v>
      </c>
    </row>
    <row r="1184" spans="1:21" ht="14.4" customHeight="1" x14ac:dyDescent="0.3">
      <c r="A1184" s="664">
        <v>50</v>
      </c>
      <c r="B1184" s="665" t="s">
        <v>549</v>
      </c>
      <c r="C1184" s="665" t="s">
        <v>3184</v>
      </c>
      <c r="D1184" s="746" t="s">
        <v>4863</v>
      </c>
      <c r="E1184" s="747" t="s">
        <v>3198</v>
      </c>
      <c r="F1184" s="665" t="s">
        <v>3179</v>
      </c>
      <c r="G1184" s="665" t="s">
        <v>4168</v>
      </c>
      <c r="H1184" s="665" t="s">
        <v>550</v>
      </c>
      <c r="I1184" s="665" t="s">
        <v>4169</v>
      </c>
      <c r="J1184" s="665" t="s">
        <v>1372</v>
      </c>
      <c r="K1184" s="665" t="s">
        <v>4170</v>
      </c>
      <c r="L1184" s="666">
        <v>0</v>
      </c>
      <c r="M1184" s="666">
        <v>0</v>
      </c>
      <c r="N1184" s="665">
        <v>12</v>
      </c>
      <c r="O1184" s="748">
        <v>5</v>
      </c>
      <c r="P1184" s="666">
        <v>0</v>
      </c>
      <c r="Q1184" s="681"/>
      <c r="R1184" s="665">
        <v>6</v>
      </c>
      <c r="S1184" s="681">
        <v>0.5</v>
      </c>
      <c r="T1184" s="748">
        <v>2</v>
      </c>
      <c r="U1184" s="704">
        <v>0.4</v>
      </c>
    </row>
    <row r="1185" spans="1:21" ht="14.4" customHeight="1" x14ac:dyDescent="0.3">
      <c r="A1185" s="664">
        <v>50</v>
      </c>
      <c r="B1185" s="665" t="s">
        <v>549</v>
      </c>
      <c r="C1185" s="665" t="s">
        <v>3184</v>
      </c>
      <c r="D1185" s="746" t="s">
        <v>4863</v>
      </c>
      <c r="E1185" s="747" t="s">
        <v>3198</v>
      </c>
      <c r="F1185" s="665" t="s">
        <v>3179</v>
      </c>
      <c r="G1185" s="665" t="s">
        <v>4066</v>
      </c>
      <c r="H1185" s="665" t="s">
        <v>550</v>
      </c>
      <c r="I1185" s="665" t="s">
        <v>4484</v>
      </c>
      <c r="J1185" s="665" t="s">
        <v>4485</v>
      </c>
      <c r="K1185" s="665" t="s">
        <v>3105</v>
      </c>
      <c r="L1185" s="666">
        <v>63.11</v>
      </c>
      <c r="M1185" s="666">
        <v>189.32999999999998</v>
      </c>
      <c r="N1185" s="665">
        <v>3</v>
      </c>
      <c r="O1185" s="748">
        <v>1</v>
      </c>
      <c r="P1185" s="666">
        <v>189.32999999999998</v>
      </c>
      <c r="Q1185" s="681">
        <v>1</v>
      </c>
      <c r="R1185" s="665">
        <v>3</v>
      </c>
      <c r="S1185" s="681">
        <v>1</v>
      </c>
      <c r="T1185" s="748">
        <v>1</v>
      </c>
      <c r="U1185" s="704">
        <v>1</v>
      </c>
    </row>
    <row r="1186" spans="1:21" ht="14.4" customHeight="1" x14ac:dyDescent="0.3">
      <c r="A1186" s="664">
        <v>50</v>
      </c>
      <c r="B1186" s="665" t="s">
        <v>549</v>
      </c>
      <c r="C1186" s="665" t="s">
        <v>3184</v>
      </c>
      <c r="D1186" s="746" t="s">
        <v>4863</v>
      </c>
      <c r="E1186" s="747" t="s">
        <v>3198</v>
      </c>
      <c r="F1186" s="665" t="s">
        <v>3179</v>
      </c>
      <c r="G1186" s="665" t="s">
        <v>3439</v>
      </c>
      <c r="H1186" s="665" t="s">
        <v>1650</v>
      </c>
      <c r="I1186" s="665" t="s">
        <v>4486</v>
      </c>
      <c r="J1186" s="665" t="s">
        <v>3441</v>
      </c>
      <c r="K1186" s="665" t="s">
        <v>4487</v>
      </c>
      <c r="L1186" s="666">
        <v>556.04</v>
      </c>
      <c r="M1186" s="666">
        <v>1668.12</v>
      </c>
      <c r="N1186" s="665">
        <v>3</v>
      </c>
      <c r="O1186" s="748">
        <v>1.5</v>
      </c>
      <c r="P1186" s="666"/>
      <c r="Q1186" s="681">
        <v>0</v>
      </c>
      <c r="R1186" s="665"/>
      <c r="S1186" s="681">
        <v>0</v>
      </c>
      <c r="T1186" s="748"/>
      <c r="U1186" s="704">
        <v>0</v>
      </c>
    </row>
    <row r="1187" spans="1:21" ht="14.4" customHeight="1" x14ac:dyDescent="0.3">
      <c r="A1187" s="664">
        <v>50</v>
      </c>
      <c r="B1187" s="665" t="s">
        <v>549</v>
      </c>
      <c r="C1187" s="665" t="s">
        <v>3184</v>
      </c>
      <c r="D1187" s="746" t="s">
        <v>4863</v>
      </c>
      <c r="E1187" s="747" t="s">
        <v>3198</v>
      </c>
      <c r="F1187" s="665" t="s">
        <v>3179</v>
      </c>
      <c r="G1187" s="665" t="s">
        <v>4488</v>
      </c>
      <c r="H1187" s="665" t="s">
        <v>550</v>
      </c>
      <c r="I1187" s="665" t="s">
        <v>4489</v>
      </c>
      <c r="J1187" s="665" t="s">
        <v>2172</v>
      </c>
      <c r="K1187" s="665" t="s">
        <v>4490</v>
      </c>
      <c r="L1187" s="666">
        <v>748.21</v>
      </c>
      <c r="M1187" s="666">
        <v>1496.42</v>
      </c>
      <c r="N1187" s="665">
        <v>2</v>
      </c>
      <c r="O1187" s="748">
        <v>0.5</v>
      </c>
      <c r="P1187" s="666">
        <v>1496.42</v>
      </c>
      <c r="Q1187" s="681">
        <v>1</v>
      </c>
      <c r="R1187" s="665">
        <v>2</v>
      </c>
      <c r="S1187" s="681">
        <v>1</v>
      </c>
      <c r="T1187" s="748">
        <v>0.5</v>
      </c>
      <c r="U1187" s="704">
        <v>1</v>
      </c>
    </row>
    <row r="1188" spans="1:21" ht="14.4" customHeight="1" x14ac:dyDescent="0.3">
      <c r="A1188" s="664">
        <v>50</v>
      </c>
      <c r="B1188" s="665" t="s">
        <v>549</v>
      </c>
      <c r="C1188" s="665" t="s">
        <v>3184</v>
      </c>
      <c r="D1188" s="746" t="s">
        <v>4863</v>
      </c>
      <c r="E1188" s="747" t="s">
        <v>3198</v>
      </c>
      <c r="F1188" s="665" t="s">
        <v>3179</v>
      </c>
      <c r="G1188" s="665" t="s">
        <v>4491</v>
      </c>
      <c r="H1188" s="665" t="s">
        <v>550</v>
      </c>
      <c r="I1188" s="665" t="s">
        <v>4492</v>
      </c>
      <c r="J1188" s="665" t="s">
        <v>4493</v>
      </c>
      <c r="K1188" s="665" t="s">
        <v>4494</v>
      </c>
      <c r="L1188" s="666">
        <v>120.89</v>
      </c>
      <c r="M1188" s="666">
        <v>120.89</v>
      </c>
      <c r="N1188" s="665">
        <v>1</v>
      </c>
      <c r="O1188" s="748">
        <v>0.5</v>
      </c>
      <c r="P1188" s="666"/>
      <c r="Q1188" s="681">
        <v>0</v>
      </c>
      <c r="R1188" s="665"/>
      <c r="S1188" s="681">
        <v>0</v>
      </c>
      <c r="T1188" s="748"/>
      <c r="U1188" s="704">
        <v>0</v>
      </c>
    </row>
    <row r="1189" spans="1:21" ht="14.4" customHeight="1" x14ac:dyDescent="0.3">
      <c r="A1189" s="664">
        <v>50</v>
      </c>
      <c r="B1189" s="665" t="s">
        <v>549</v>
      </c>
      <c r="C1189" s="665" t="s">
        <v>3184</v>
      </c>
      <c r="D1189" s="746" t="s">
        <v>4863</v>
      </c>
      <c r="E1189" s="747" t="s">
        <v>3198</v>
      </c>
      <c r="F1189" s="665" t="s">
        <v>3179</v>
      </c>
      <c r="G1189" s="665" t="s">
        <v>3446</v>
      </c>
      <c r="H1189" s="665" t="s">
        <v>550</v>
      </c>
      <c r="I1189" s="665" t="s">
        <v>4495</v>
      </c>
      <c r="J1189" s="665" t="s">
        <v>768</v>
      </c>
      <c r="K1189" s="665" t="s">
        <v>4496</v>
      </c>
      <c r="L1189" s="666">
        <v>0</v>
      </c>
      <c r="M1189" s="666">
        <v>0</v>
      </c>
      <c r="N1189" s="665">
        <v>12</v>
      </c>
      <c r="O1189" s="748">
        <v>2</v>
      </c>
      <c r="P1189" s="666">
        <v>0</v>
      </c>
      <c r="Q1189" s="681"/>
      <c r="R1189" s="665">
        <v>4</v>
      </c>
      <c r="S1189" s="681">
        <v>0.33333333333333331</v>
      </c>
      <c r="T1189" s="748">
        <v>0.5</v>
      </c>
      <c r="U1189" s="704">
        <v>0.25</v>
      </c>
    </row>
    <row r="1190" spans="1:21" ht="14.4" customHeight="1" x14ac:dyDescent="0.3">
      <c r="A1190" s="664">
        <v>50</v>
      </c>
      <c r="B1190" s="665" t="s">
        <v>549</v>
      </c>
      <c r="C1190" s="665" t="s">
        <v>3184</v>
      </c>
      <c r="D1190" s="746" t="s">
        <v>4863</v>
      </c>
      <c r="E1190" s="747" t="s">
        <v>3198</v>
      </c>
      <c r="F1190" s="665" t="s">
        <v>3179</v>
      </c>
      <c r="G1190" s="665" t="s">
        <v>3213</v>
      </c>
      <c r="H1190" s="665" t="s">
        <v>550</v>
      </c>
      <c r="I1190" s="665" t="s">
        <v>937</v>
      </c>
      <c r="J1190" s="665" t="s">
        <v>938</v>
      </c>
      <c r="K1190" s="665" t="s">
        <v>3274</v>
      </c>
      <c r="L1190" s="666">
        <v>63.7</v>
      </c>
      <c r="M1190" s="666">
        <v>1465.1</v>
      </c>
      <c r="N1190" s="665">
        <v>23</v>
      </c>
      <c r="O1190" s="748">
        <v>8</v>
      </c>
      <c r="P1190" s="666">
        <v>700.69999999999993</v>
      </c>
      <c r="Q1190" s="681">
        <v>0.47826086956521735</v>
      </c>
      <c r="R1190" s="665">
        <v>11</v>
      </c>
      <c r="S1190" s="681">
        <v>0.47826086956521741</v>
      </c>
      <c r="T1190" s="748">
        <v>5</v>
      </c>
      <c r="U1190" s="704">
        <v>0.625</v>
      </c>
    </row>
    <row r="1191" spans="1:21" ht="14.4" customHeight="1" x14ac:dyDescent="0.3">
      <c r="A1191" s="664">
        <v>50</v>
      </c>
      <c r="B1191" s="665" t="s">
        <v>549</v>
      </c>
      <c r="C1191" s="665" t="s">
        <v>3184</v>
      </c>
      <c r="D1191" s="746" t="s">
        <v>4863</v>
      </c>
      <c r="E1191" s="747" t="s">
        <v>3198</v>
      </c>
      <c r="F1191" s="665" t="s">
        <v>3179</v>
      </c>
      <c r="G1191" s="665" t="s">
        <v>3213</v>
      </c>
      <c r="H1191" s="665" t="s">
        <v>550</v>
      </c>
      <c r="I1191" s="665" t="s">
        <v>937</v>
      </c>
      <c r="J1191" s="665" t="s">
        <v>938</v>
      </c>
      <c r="K1191" s="665" t="s">
        <v>3274</v>
      </c>
      <c r="L1191" s="666">
        <v>42.51</v>
      </c>
      <c r="M1191" s="666">
        <v>680.16</v>
      </c>
      <c r="N1191" s="665">
        <v>16</v>
      </c>
      <c r="O1191" s="748">
        <v>3</v>
      </c>
      <c r="P1191" s="666">
        <v>127.53</v>
      </c>
      <c r="Q1191" s="681">
        <v>0.1875</v>
      </c>
      <c r="R1191" s="665">
        <v>3</v>
      </c>
      <c r="S1191" s="681">
        <v>0.1875</v>
      </c>
      <c r="T1191" s="748">
        <v>1.5</v>
      </c>
      <c r="U1191" s="704">
        <v>0.5</v>
      </c>
    </row>
    <row r="1192" spans="1:21" ht="14.4" customHeight="1" x14ac:dyDescent="0.3">
      <c r="A1192" s="664">
        <v>50</v>
      </c>
      <c r="B1192" s="665" t="s">
        <v>549</v>
      </c>
      <c r="C1192" s="665" t="s">
        <v>3184</v>
      </c>
      <c r="D1192" s="746" t="s">
        <v>4863</v>
      </c>
      <c r="E1192" s="747" t="s">
        <v>3198</v>
      </c>
      <c r="F1192" s="665" t="s">
        <v>3179</v>
      </c>
      <c r="G1192" s="665" t="s">
        <v>3743</v>
      </c>
      <c r="H1192" s="665" t="s">
        <v>550</v>
      </c>
      <c r="I1192" s="665" t="s">
        <v>1111</v>
      </c>
      <c r="J1192" s="665" t="s">
        <v>675</v>
      </c>
      <c r="K1192" s="665" t="s">
        <v>4497</v>
      </c>
      <c r="L1192" s="666">
        <v>92.5</v>
      </c>
      <c r="M1192" s="666">
        <v>277.5</v>
      </c>
      <c r="N1192" s="665">
        <v>3</v>
      </c>
      <c r="O1192" s="748">
        <v>1</v>
      </c>
      <c r="P1192" s="666">
        <v>185</v>
      </c>
      <c r="Q1192" s="681">
        <v>0.66666666666666663</v>
      </c>
      <c r="R1192" s="665">
        <v>2</v>
      </c>
      <c r="S1192" s="681">
        <v>0.66666666666666663</v>
      </c>
      <c r="T1192" s="748">
        <v>0.5</v>
      </c>
      <c r="U1192" s="704">
        <v>0.5</v>
      </c>
    </row>
    <row r="1193" spans="1:21" ht="14.4" customHeight="1" x14ac:dyDescent="0.3">
      <c r="A1193" s="664">
        <v>50</v>
      </c>
      <c r="B1193" s="665" t="s">
        <v>549</v>
      </c>
      <c r="C1193" s="665" t="s">
        <v>3184</v>
      </c>
      <c r="D1193" s="746" t="s">
        <v>4863</v>
      </c>
      <c r="E1193" s="747" t="s">
        <v>3198</v>
      </c>
      <c r="F1193" s="665" t="s">
        <v>3179</v>
      </c>
      <c r="G1193" s="665" t="s">
        <v>3743</v>
      </c>
      <c r="H1193" s="665" t="s">
        <v>550</v>
      </c>
      <c r="I1193" s="665" t="s">
        <v>4498</v>
      </c>
      <c r="J1193" s="665" t="s">
        <v>3747</v>
      </c>
      <c r="K1193" s="665" t="s">
        <v>4499</v>
      </c>
      <c r="L1193" s="666">
        <v>46.25</v>
      </c>
      <c r="M1193" s="666">
        <v>92.5</v>
      </c>
      <c r="N1193" s="665">
        <v>2</v>
      </c>
      <c r="O1193" s="748">
        <v>0.5</v>
      </c>
      <c r="P1193" s="666"/>
      <c r="Q1193" s="681">
        <v>0</v>
      </c>
      <c r="R1193" s="665"/>
      <c r="S1193" s="681">
        <v>0</v>
      </c>
      <c r="T1193" s="748"/>
      <c r="U1193" s="704">
        <v>0</v>
      </c>
    </row>
    <row r="1194" spans="1:21" ht="14.4" customHeight="1" x14ac:dyDescent="0.3">
      <c r="A1194" s="664">
        <v>50</v>
      </c>
      <c r="B1194" s="665" t="s">
        <v>549</v>
      </c>
      <c r="C1194" s="665" t="s">
        <v>3184</v>
      </c>
      <c r="D1194" s="746" t="s">
        <v>4863</v>
      </c>
      <c r="E1194" s="747" t="s">
        <v>3198</v>
      </c>
      <c r="F1194" s="665" t="s">
        <v>3179</v>
      </c>
      <c r="G1194" s="665" t="s">
        <v>3449</v>
      </c>
      <c r="H1194" s="665" t="s">
        <v>550</v>
      </c>
      <c r="I1194" s="665" t="s">
        <v>4500</v>
      </c>
      <c r="J1194" s="665" t="s">
        <v>3756</v>
      </c>
      <c r="K1194" s="665" t="s">
        <v>3420</v>
      </c>
      <c r="L1194" s="666">
        <v>46.25</v>
      </c>
      <c r="M1194" s="666">
        <v>138.75</v>
      </c>
      <c r="N1194" s="665">
        <v>3</v>
      </c>
      <c r="O1194" s="748">
        <v>0.5</v>
      </c>
      <c r="P1194" s="666"/>
      <c r="Q1194" s="681">
        <v>0</v>
      </c>
      <c r="R1194" s="665"/>
      <c r="S1194" s="681">
        <v>0</v>
      </c>
      <c r="T1194" s="748"/>
      <c r="U1194" s="704">
        <v>0</v>
      </c>
    </row>
    <row r="1195" spans="1:21" ht="14.4" customHeight="1" x14ac:dyDescent="0.3">
      <c r="A1195" s="664">
        <v>50</v>
      </c>
      <c r="B1195" s="665" t="s">
        <v>549</v>
      </c>
      <c r="C1195" s="665" t="s">
        <v>3184</v>
      </c>
      <c r="D1195" s="746" t="s">
        <v>4863</v>
      </c>
      <c r="E1195" s="747" t="s">
        <v>3198</v>
      </c>
      <c r="F1195" s="665" t="s">
        <v>3179</v>
      </c>
      <c r="G1195" s="665" t="s">
        <v>4501</v>
      </c>
      <c r="H1195" s="665" t="s">
        <v>550</v>
      </c>
      <c r="I1195" s="665" t="s">
        <v>4502</v>
      </c>
      <c r="J1195" s="665" t="s">
        <v>4503</v>
      </c>
      <c r="K1195" s="665" t="s">
        <v>4504</v>
      </c>
      <c r="L1195" s="666">
        <v>14.15</v>
      </c>
      <c r="M1195" s="666">
        <v>28.3</v>
      </c>
      <c r="N1195" s="665">
        <v>2</v>
      </c>
      <c r="O1195" s="748">
        <v>0.5</v>
      </c>
      <c r="P1195" s="666"/>
      <c r="Q1195" s="681">
        <v>0</v>
      </c>
      <c r="R1195" s="665"/>
      <c r="S1195" s="681">
        <v>0</v>
      </c>
      <c r="T1195" s="748"/>
      <c r="U1195" s="704">
        <v>0</v>
      </c>
    </row>
    <row r="1196" spans="1:21" ht="14.4" customHeight="1" x14ac:dyDescent="0.3">
      <c r="A1196" s="664">
        <v>50</v>
      </c>
      <c r="B1196" s="665" t="s">
        <v>549</v>
      </c>
      <c r="C1196" s="665" t="s">
        <v>3184</v>
      </c>
      <c r="D1196" s="746" t="s">
        <v>4863</v>
      </c>
      <c r="E1196" s="747" t="s">
        <v>3198</v>
      </c>
      <c r="F1196" s="665" t="s">
        <v>3179</v>
      </c>
      <c r="G1196" s="665" t="s">
        <v>4501</v>
      </c>
      <c r="H1196" s="665" t="s">
        <v>550</v>
      </c>
      <c r="I1196" s="665" t="s">
        <v>4505</v>
      </c>
      <c r="J1196" s="665" t="s">
        <v>4506</v>
      </c>
      <c r="K1196" s="665" t="s">
        <v>4507</v>
      </c>
      <c r="L1196" s="666">
        <v>101.92</v>
      </c>
      <c r="M1196" s="666">
        <v>611.52</v>
      </c>
      <c r="N1196" s="665">
        <v>6</v>
      </c>
      <c r="O1196" s="748">
        <v>5</v>
      </c>
      <c r="P1196" s="666">
        <v>305.76</v>
      </c>
      <c r="Q1196" s="681">
        <v>0.5</v>
      </c>
      <c r="R1196" s="665">
        <v>3</v>
      </c>
      <c r="S1196" s="681">
        <v>0.5</v>
      </c>
      <c r="T1196" s="748">
        <v>3</v>
      </c>
      <c r="U1196" s="704">
        <v>0.6</v>
      </c>
    </row>
    <row r="1197" spans="1:21" ht="14.4" customHeight="1" x14ac:dyDescent="0.3">
      <c r="A1197" s="664">
        <v>50</v>
      </c>
      <c r="B1197" s="665" t="s">
        <v>549</v>
      </c>
      <c r="C1197" s="665" t="s">
        <v>3184</v>
      </c>
      <c r="D1197" s="746" t="s">
        <v>4863</v>
      </c>
      <c r="E1197" s="747" t="s">
        <v>3198</v>
      </c>
      <c r="F1197" s="665" t="s">
        <v>3179</v>
      </c>
      <c r="G1197" s="665" t="s">
        <v>4176</v>
      </c>
      <c r="H1197" s="665" t="s">
        <v>550</v>
      </c>
      <c r="I1197" s="665" t="s">
        <v>863</v>
      </c>
      <c r="J1197" s="665" t="s">
        <v>864</v>
      </c>
      <c r="K1197" s="665" t="s">
        <v>4177</v>
      </c>
      <c r="L1197" s="666">
        <v>107.27</v>
      </c>
      <c r="M1197" s="666">
        <v>47949.690000000024</v>
      </c>
      <c r="N1197" s="665">
        <v>447</v>
      </c>
      <c r="O1197" s="748">
        <v>88</v>
      </c>
      <c r="P1197" s="666">
        <v>14481.449999999999</v>
      </c>
      <c r="Q1197" s="681">
        <v>0.30201342281879179</v>
      </c>
      <c r="R1197" s="665">
        <v>135</v>
      </c>
      <c r="S1197" s="681">
        <v>0.30201342281879195</v>
      </c>
      <c r="T1197" s="748">
        <v>32.25</v>
      </c>
      <c r="U1197" s="704">
        <v>0.36647727272727271</v>
      </c>
    </row>
    <row r="1198" spans="1:21" ht="14.4" customHeight="1" x14ac:dyDescent="0.3">
      <c r="A1198" s="664">
        <v>50</v>
      </c>
      <c r="B1198" s="665" t="s">
        <v>549</v>
      </c>
      <c r="C1198" s="665" t="s">
        <v>3184</v>
      </c>
      <c r="D1198" s="746" t="s">
        <v>4863</v>
      </c>
      <c r="E1198" s="747" t="s">
        <v>3198</v>
      </c>
      <c r="F1198" s="665" t="s">
        <v>3179</v>
      </c>
      <c r="G1198" s="665" t="s">
        <v>4176</v>
      </c>
      <c r="H1198" s="665" t="s">
        <v>550</v>
      </c>
      <c r="I1198" s="665" t="s">
        <v>4381</v>
      </c>
      <c r="J1198" s="665" t="s">
        <v>864</v>
      </c>
      <c r="K1198" s="665" t="s">
        <v>4177</v>
      </c>
      <c r="L1198" s="666">
        <v>107.27</v>
      </c>
      <c r="M1198" s="666">
        <v>643.62</v>
      </c>
      <c r="N1198" s="665">
        <v>6</v>
      </c>
      <c r="O1198" s="748">
        <v>1.5</v>
      </c>
      <c r="P1198" s="666">
        <v>321.81</v>
      </c>
      <c r="Q1198" s="681">
        <v>0.5</v>
      </c>
      <c r="R1198" s="665">
        <v>3</v>
      </c>
      <c r="S1198" s="681">
        <v>0.5</v>
      </c>
      <c r="T1198" s="748">
        <v>0.5</v>
      </c>
      <c r="U1198" s="704">
        <v>0.33333333333333331</v>
      </c>
    </row>
    <row r="1199" spans="1:21" ht="14.4" customHeight="1" x14ac:dyDescent="0.3">
      <c r="A1199" s="664">
        <v>50</v>
      </c>
      <c r="B1199" s="665" t="s">
        <v>549</v>
      </c>
      <c r="C1199" s="665" t="s">
        <v>3184</v>
      </c>
      <c r="D1199" s="746" t="s">
        <v>4863</v>
      </c>
      <c r="E1199" s="747" t="s">
        <v>3198</v>
      </c>
      <c r="F1199" s="665" t="s">
        <v>3179</v>
      </c>
      <c r="G1199" s="665" t="s">
        <v>3765</v>
      </c>
      <c r="H1199" s="665" t="s">
        <v>1650</v>
      </c>
      <c r="I1199" s="665" t="s">
        <v>4181</v>
      </c>
      <c r="J1199" s="665" t="s">
        <v>4182</v>
      </c>
      <c r="K1199" s="665" t="s">
        <v>4183</v>
      </c>
      <c r="L1199" s="666">
        <v>138.27000000000001</v>
      </c>
      <c r="M1199" s="666">
        <v>414.81000000000006</v>
      </c>
      <c r="N1199" s="665">
        <v>3</v>
      </c>
      <c r="O1199" s="748">
        <v>1.5</v>
      </c>
      <c r="P1199" s="666"/>
      <c r="Q1199" s="681">
        <v>0</v>
      </c>
      <c r="R1199" s="665"/>
      <c r="S1199" s="681">
        <v>0</v>
      </c>
      <c r="T1199" s="748"/>
      <c r="U1199" s="704">
        <v>0</v>
      </c>
    </row>
    <row r="1200" spans="1:21" ht="14.4" customHeight="1" x14ac:dyDescent="0.3">
      <c r="A1200" s="664">
        <v>50</v>
      </c>
      <c r="B1200" s="665" t="s">
        <v>549</v>
      </c>
      <c r="C1200" s="665" t="s">
        <v>3184</v>
      </c>
      <c r="D1200" s="746" t="s">
        <v>4863</v>
      </c>
      <c r="E1200" s="747" t="s">
        <v>3198</v>
      </c>
      <c r="F1200" s="665" t="s">
        <v>3179</v>
      </c>
      <c r="G1200" s="665" t="s">
        <v>3277</v>
      </c>
      <c r="H1200" s="665" t="s">
        <v>550</v>
      </c>
      <c r="I1200" s="665" t="s">
        <v>991</v>
      </c>
      <c r="J1200" s="665" t="s">
        <v>992</v>
      </c>
      <c r="K1200" s="665" t="s">
        <v>3347</v>
      </c>
      <c r="L1200" s="666">
        <v>33</v>
      </c>
      <c r="M1200" s="666">
        <v>132</v>
      </c>
      <c r="N1200" s="665">
        <v>4</v>
      </c>
      <c r="O1200" s="748">
        <v>1.5</v>
      </c>
      <c r="P1200" s="666">
        <v>33</v>
      </c>
      <c r="Q1200" s="681">
        <v>0.25</v>
      </c>
      <c r="R1200" s="665">
        <v>1</v>
      </c>
      <c r="S1200" s="681">
        <v>0.25</v>
      </c>
      <c r="T1200" s="748">
        <v>0.5</v>
      </c>
      <c r="U1200" s="704">
        <v>0.33333333333333331</v>
      </c>
    </row>
    <row r="1201" spans="1:21" ht="14.4" customHeight="1" x14ac:dyDescent="0.3">
      <c r="A1201" s="664">
        <v>50</v>
      </c>
      <c r="B1201" s="665" t="s">
        <v>549</v>
      </c>
      <c r="C1201" s="665" t="s">
        <v>3184</v>
      </c>
      <c r="D1201" s="746" t="s">
        <v>4863</v>
      </c>
      <c r="E1201" s="747" t="s">
        <v>3198</v>
      </c>
      <c r="F1201" s="665" t="s">
        <v>3179</v>
      </c>
      <c r="G1201" s="665" t="s">
        <v>4508</v>
      </c>
      <c r="H1201" s="665" t="s">
        <v>550</v>
      </c>
      <c r="I1201" s="665" t="s">
        <v>4509</v>
      </c>
      <c r="J1201" s="665" t="s">
        <v>4510</v>
      </c>
      <c r="K1201" s="665" t="s">
        <v>4511</v>
      </c>
      <c r="L1201" s="666">
        <v>34.6</v>
      </c>
      <c r="M1201" s="666">
        <v>34.6</v>
      </c>
      <c r="N1201" s="665">
        <v>1</v>
      </c>
      <c r="O1201" s="748">
        <v>0.5</v>
      </c>
      <c r="P1201" s="666"/>
      <c r="Q1201" s="681">
        <v>0</v>
      </c>
      <c r="R1201" s="665"/>
      <c r="S1201" s="681">
        <v>0</v>
      </c>
      <c r="T1201" s="748"/>
      <c r="U1201" s="704">
        <v>0</v>
      </c>
    </row>
    <row r="1202" spans="1:21" ht="14.4" customHeight="1" x14ac:dyDescent="0.3">
      <c r="A1202" s="664">
        <v>50</v>
      </c>
      <c r="B1202" s="665" t="s">
        <v>549</v>
      </c>
      <c r="C1202" s="665" t="s">
        <v>3184</v>
      </c>
      <c r="D1202" s="746" t="s">
        <v>4863</v>
      </c>
      <c r="E1202" s="747" t="s">
        <v>3198</v>
      </c>
      <c r="F1202" s="665" t="s">
        <v>3179</v>
      </c>
      <c r="G1202" s="665" t="s">
        <v>4508</v>
      </c>
      <c r="H1202" s="665" t="s">
        <v>550</v>
      </c>
      <c r="I1202" s="665" t="s">
        <v>4509</v>
      </c>
      <c r="J1202" s="665" t="s">
        <v>4510</v>
      </c>
      <c r="K1202" s="665" t="s">
        <v>4511</v>
      </c>
      <c r="L1202" s="666">
        <v>94.7</v>
      </c>
      <c r="M1202" s="666">
        <v>189.4</v>
      </c>
      <c r="N1202" s="665">
        <v>2</v>
      </c>
      <c r="O1202" s="748">
        <v>0.5</v>
      </c>
      <c r="P1202" s="666">
        <v>94.7</v>
      </c>
      <c r="Q1202" s="681">
        <v>0.5</v>
      </c>
      <c r="R1202" s="665">
        <v>1</v>
      </c>
      <c r="S1202" s="681">
        <v>0.5</v>
      </c>
      <c r="T1202" s="748">
        <v>0.25</v>
      </c>
      <c r="U1202" s="704">
        <v>0.5</v>
      </c>
    </row>
    <row r="1203" spans="1:21" ht="14.4" customHeight="1" x14ac:dyDescent="0.3">
      <c r="A1203" s="664">
        <v>50</v>
      </c>
      <c r="B1203" s="665" t="s">
        <v>549</v>
      </c>
      <c r="C1203" s="665" t="s">
        <v>3184</v>
      </c>
      <c r="D1203" s="746" t="s">
        <v>4863</v>
      </c>
      <c r="E1203" s="747" t="s">
        <v>3198</v>
      </c>
      <c r="F1203" s="665" t="s">
        <v>3179</v>
      </c>
      <c r="G1203" s="665" t="s">
        <v>4338</v>
      </c>
      <c r="H1203" s="665" t="s">
        <v>550</v>
      </c>
      <c r="I1203" s="665" t="s">
        <v>2019</v>
      </c>
      <c r="J1203" s="665" t="s">
        <v>2020</v>
      </c>
      <c r="K1203" s="665" t="s">
        <v>4339</v>
      </c>
      <c r="L1203" s="666">
        <v>48.09</v>
      </c>
      <c r="M1203" s="666">
        <v>192.36</v>
      </c>
      <c r="N1203" s="665">
        <v>4</v>
      </c>
      <c r="O1203" s="748">
        <v>1.5</v>
      </c>
      <c r="P1203" s="666"/>
      <c r="Q1203" s="681">
        <v>0</v>
      </c>
      <c r="R1203" s="665"/>
      <c r="S1203" s="681">
        <v>0</v>
      </c>
      <c r="T1203" s="748"/>
      <c r="U1203" s="704">
        <v>0</v>
      </c>
    </row>
    <row r="1204" spans="1:21" ht="14.4" customHeight="1" x14ac:dyDescent="0.3">
      <c r="A1204" s="664">
        <v>50</v>
      </c>
      <c r="B1204" s="665" t="s">
        <v>549</v>
      </c>
      <c r="C1204" s="665" t="s">
        <v>3184</v>
      </c>
      <c r="D1204" s="746" t="s">
        <v>4863</v>
      </c>
      <c r="E1204" s="747" t="s">
        <v>3198</v>
      </c>
      <c r="F1204" s="665" t="s">
        <v>3179</v>
      </c>
      <c r="G1204" s="665" t="s">
        <v>4338</v>
      </c>
      <c r="H1204" s="665" t="s">
        <v>550</v>
      </c>
      <c r="I1204" s="665" t="s">
        <v>4512</v>
      </c>
      <c r="J1204" s="665" t="s">
        <v>2020</v>
      </c>
      <c r="K1204" s="665" t="s">
        <v>4513</v>
      </c>
      <c r="L1204" s="666">
        <v>55.58</v>
      </c>
      <c r="M1204" s="666">
        <v>55.58</v>
      </c>
      <c r="N1204" s="665">
        <v>1</v>
      </c>
      <c r="O1204" s="748">
        <v>1</v>
      </c>
      <c r="P1204" s="666"/>
      <c r="Q1204" s="681">
        <v>0</v>
      </c>
      <c r="R1204" s="665"/>
      <c r="S1204" s="681">
        <v>0</v>
      </c>
      <c r="T1204" s="748"/>
      <c r="U1204" s="704">
        <v>0</v>
      </c>
    </row>
    <row r="1205" spans="1:21" ht="14.4" customHeight="1" x14ac:dyDescent="0.3">
      <c r="A1205" s="664">
        <v>50</v>
      </c>
      <c r="B1205" s="665" t="s">
        <v>549</v>
      </c>
      <c r="C1205" s="665" t="s">
        <v>3184</v>
      </c>
      <c r="D1205" s="746" t="s">
        <v>4863</v>
      </c>
      <c r="E1205" s="747" t="s">
        <v>3198</v>
      </c>
      <c r="F1205" s="665" t="s">
        <v>3179</v>
      </c>
      <c r="G1205" s="665" t="s">
        <v>4514</v>
      </c>
      <c r="H1205" s="665" t="s">
        <v>550</v>
      </c>
      <c r="I1205" s="665" t="s">
        <v>4515</v>
      </c>
      <c r="J1205" s="665" t="s">
        <v>4516</v>
      </c>
      <c r="K1205" s="665" t="s">
        <v>4517</v>
      </c>
      <c r="L1205" s="666">
        <v>54.16</v>
      </c>
      <c r="M1205" s="666">
        <v>216.64</v>
      </c>
      <c r="N1205" s="665">
        <v>4</v>
      </c>
      <c r="O1205" s="748">
        <v>3</v>
      </c>
      <c r="P1205" s="666"/>
      <c r="Q1205" s="681">
        <v>0</v>
      </c>
      <c r="R1205" s="665"/>
      <c r="S1205" s="681">
        <v>0</v>
      </c>
      <c r="T1205" s="748"/>
      <c r="U1205" s="704">
        <v>0</v>
      </c>
    </row>
    <row r="1206" spans="1:21" ht="14.4" customHeight="1" x14ac:dyDescent="0.3">
      <c r="A1206" s="664">
        <v>50</v>
      </c>
      <c r="B1206" s="665" t="s">
        <v>549</v>
      </c>
      <c r="C1206" s="665" t="s">
        <v>3184</v>
      </c>
      <c r="D1206" s="746" t="s">
        <v>4863</v>
      </c>
      <c r="E1206" s="747" t="s">
        <v>3198</v>
      </c>
      <c r="F1206" s="665" t="s">
        <v>3179</v>
      </c>
      <c r="G1206" s="665" t="s">
        <v>4342</v>
      </c>
      <c r="H1206" s="665" t="s">
        <v>550</v>
      </c>
      <c r="I1206" s="665" t="s">
        <v>4518</v>
      </c>
      <c r="J1206" s="665" t="s">
        <v>4519</v>
      </c>
      <c r="K1206" s="665" t="s">
        <v>4520</v>
      </c>
      <c r="L1206" s="666">
        <v>49.38</v>
      </c>
      <c r="M1206" s="666">
        <v>148.14000000000001</v>
      </c>
      <c r="N1206" s="665">
        <v>3</v>
      </c>
      <c r="O1206" s="748">
        <v>0.5</v>
      </c>
      <c r="P1206" s="666"/>
      <c r="Q1206" s="681">
        <v>0</v>
      </c>
      <c r="R1206" s="665"/>
      <c r="S1206" s="681">
        <v>0</v>
      </c>
      <c r="T1206" s="748"/>
      <c r="U1206" s="704">
        <v>0</v>
      </c>
    </row>
    <row r="1207" spans="1:21" ht="14.4" customHeight="1" x14ac:dyDescent="0.3">
      <c r="A1207" s="664">
        <v>50</v>
      </c>
      <c r="B1207" s="665" t="s">
        <v>549</v>
      </c>
      <c r="C1207" s="665" t="s">
        <v>3184</v>
      </c>
      <c r="D1207" s="746" t="s">
        <v>4863</v>
      </c>
      <c r="E1207" s="747" t="s">
        <v>3198</v>
      </c>
      <c r="F1207" s="665" t="s">
        <v>3179</v>
      </c>
      <c r="G1207" s="665" t="s">
        <v>4342</v>
      </c>
      <c r="H1207" s="665" t="s">
        <v>550</v>
      </c>
      <c r="I1207" s="665" t="s">
        <v>4521</v>
      </c>
      <c r="J1207" s="665" t="s">
        <v>1626</v>
      </c>
      <c r="K1207" s="665" t="s">
        <v>3715</v>
      </c>
      <c r="L1207" s="666">
        <v>98.75</v>
      </c>
      <c r="M1207" s="666">
        <v>395</v>
      </c>
      <c r="N1207" s="665">
        <v>4</v>
      </c>
      <c r="O1207" s="748">
        <v>1.5</v>
      </c>
      <c r="P1207" s="666">
        <v>197.5</v>
      </c>
      <c r="Q1207" s="681">
        <v>0.5</v>
      </c>
      <c r="R1207" s="665">
        <v>2</v>
      </c>
      <c r="S1207" s="681">
        <v>0.5</v>
      </c>
      <c r="T1207" s="748">
        <v>1</v>
      </c>
      <c r="U1207" s="704">
        <v>0.66666666666666663</v>
      </c>
    </row>
    <row r="1208" spans="1:21" ht="14.4" customHeight="1" x14ac:dyDescent="0.3">
      <c r="A1208" s="664">
        <v>50</v>
      </c>
      <c r="B1208" s="665" t="s">
        <v>549</v>
      </c>
      <c r="C1208" s="665" t="s">
        <v>3184</v>
      </c>
      <c r="D1208" s="746" t="s">
        <v>4863</v>
      </c>
      <c r="E1208" s="747" t="s">
        <v>3198</v>
      </c>
      <c r="F1208" s="665" t="s">
        <v>3179</v>
      </c>
      <c r="G1208" s="665" t="s">
        <v>3227</v>
      </c>
      <c r="H1208" s="665" t="s">
        <v>1650</v>
      </c>
      <c r="I1208" s="665" t="s">
        <v>1935</v>
      </c>
      <c r="J1208" s="665" t="s">
        <v>2935</v>
      </c>
      <c r="K1208" s="665" t="s">
        <v>2937</v>
      </c>
      <c r="L1208" s="666">
        <v>186.87</v>
      </c>
      <c r="M1208" s="666">
        <v>3550.5299999999993</v>
      </c>
      <c r="N1208" s="665">
        <v>19</v>
      </c>
      <c r="O1208" s="748">
        <v>6.5</v>
      </c>
      <c r="P1208" s="666">
        <v>2989.9199999999992</v>
      </c>
      <c r="Q1208" s="681">
        <v>0.84210526315789469</v>
      </c>
      <c r="R1208" s="665">
        <v>16</v>
      </c>
      <c r="S1208" s="681">
        <v>0.84210526315789469</v>
      </c>
      <c r="T1208" s="748">
        <v>5.5</v>
      </c>
      <c r="U1208" s="704">
        <v>0.84615384615384615</v>
      </c>
    </row>
    <row r="1209" spans="1:21" ht="14.4" customHeight="1" x14ac:dyDescent="0.3">
      <c r="A1209" s="664">
        <v>50</v>
      </c>
      <c r="B1209" s="665" t="s">
        <v>549</v>
      </c>
      <c r="C1209" s="665" t="s">
        <v>3184</v>
      </c>
      <c r="D1209" s="746" t="s">
        <v>4863</v>
      </c>
      <c r="E1209" s="747" t="s">
        <v>3198</v>
      </c>
      <c r="F1209" s="665" t="s">
        <v>3179</v>
      </c>
      <c r="G1209" s="665" t="s">
        <v>3284</v>
      </c>
      <c r="H1209" s="665" t="s">
        <v>550</v>
      </c>
      <c r="I1209" s="665" t="s">
        <v>4004</v>
      </c>
      <c r="J1209" s="665" t="s">
        <v>3286</v>
      </c>
      <c r="K1209" s="665" t="s">
        <v>4005</v>
      </c>
      <c r="L1209" s="666">
        <v>0</v>
      </c>
      <c r="M1209" s="666">
        <v>0</v>
      </c>
      <c r="N1209" s="665">
        <v>1</v>
      </c>
      <c r="O1209" s="748">
        <v>0.5</v>
      </c>
      <c r="P1209" s="666"/>
      <c r="Q1209" s="681"/>
      <c r="R1209" s="665"/>
      <c r="S1209" s="681">
        <v>0</v>
      </c>
      <c r="T1209" s="748"/>
      <c r="U1209" s="704">
        <v>0</v>
      </c>
    </row>
    <row r="1210" spans="1:21" ht="14.4" customHeight="1" x14ac:dyDescent="0.3">
      <c r="A1210" s="664">
        <v>50</v>
      </c>
      <c r="B1210" s="665" t="s">
        <v>549</v>
      </c>
      <c r="C1210" s="665" t="s">
        <v>3184</v>
      </c>
      <c r="D1210" s="746" t="s">
        <v>4863</v>
      </c>
      <c r="E1210" s="747" t="s">
        <v>3198</v>
      </c>
      <c r="F1210" s="665" t="s">
        <v>3179</v>
      </c>
      <c r="G1210" s="665" t="s">
        <v>3284</v>
      </c>
      <c r="H1210" s="665" t="s">
        <v>550</v>
      </c>
      <c r="I1210" s="665" t="s">
        <v>3285</v>
      </c>
      <c r="J1210" s="665" t="s">
        <v>3286</v>
      </c>
      <c r="K1210" s="665" t="s">
        <v>3287</v>
      </c>
      <c r="L1210" s="666">
        <v>0</v>
      </c>
      <c r="M1210" s="666">
        <v>0</v>
      </c>
      <c r="N1210" s="665">
        <v>2</v>
      </c>
      <c r="O1210" s="748">
        <v>0.5</v>
      </c>
      <c r="P1210" s="666">
        <v>0</v>
      </c>
      <c r="Q1210" s="681"/>
      <c r="R1210" s="665">
        <v>2</v>
      </c>
      <c r="S1210" s="681">
        <v>1</v>
      </c>
      <c r="T1210" s="748">
        <v>0.5</v>
      </c>
      <c r="U1210" s="704">
        <v>1</v>
      </c>
    </row>
    <row r="1211" spans="1:21" ht="14.4" customHeight="1" x14ac:dyDescent="0.3">
      <c r="A1211" s="664">
        <v>50</v>
      </c>
      <c r="B1211" s="665" t="s">
        <v>549</v>
      </c>
      <c r="C1211" s="665" t="s">
        <v>3184</v>
      </c>
      <c r="D1211" s="746" t="s">
        <v>4863</v>
      </c>
      <c r="E1211" s="747" t="s">
        <v>3198</v>
      </c>
      <c r="F1211" s="665" t="s">
        <v>3179</v>
      </c>
      <c r="G1211" s="665" t="s">
        <v>3228</v>
      </c>
      <c r="H1211" s="665" t="s">
        <v>550</v>
      </c>
      <c r="I1211" s="665" t="s">
        <v>976</v>
      </c>
      <c r="J1211" s="665" t="s">
        <v>3230</v>
      </c>
      <c r="K1211" s="665" t="s">
        <v>3806</v>
      </c>
      <c r="L1211" s="666">
        <v>31.65</v>
      </c>
      <c r="M1211" s="666">
        <v>253.2</v>
      </c>
      <c r="N1211" s="665">
        <v>8</v>
      </c>
      <c r="O1211" s="748">
        <v>2</v>
      </c>
      <c r="P1211" s="666">
        <v>253.2</v>
      </c>
      <c r="Q1211" s="681">
        <v>1</v>
      </c>
      <c r="R1211" s="665">
        <v>8</v>
      </c>
      <c r="S1211" s="681">
        <v>1</v>
      </c>
      <c r="T1211" s="748">
        <v>2</v>
      </c>
      <c r="U1211" s="704">
        <v>1</v>
      </c>
    </row>
    <row r="1212" spans="1:21" ht="14.4" customHeight="1" x14ac:dyDescent="0.3">
      <c r="A1212" s="664">
        <v>50</v>
      </c>
      <c r="B1212" s="665" t="s">
        <v>549</v>
      </c>
      <c r="C1212" s="665" t="s">
        <v>3184</v>
      </c>
      <c r="D1212" s="746" t="s">
        <v>4863</v>
      </c>
      <c r="E1212" s="747" t="s">
        <v>3198</v>
      </c>
      <c r="F1212" s="665" t="s">
        <v>3179</v>
      </c>
      <c r="G1212" s="665" t="s">
        <v>3228</v>
      </c>
      <c r="H1212" s="665" t="s">
        <v>550</v>
      </c>
      <c r="I1212" s="665" t="s">
        <v>976</v>
      </c>
      <c r="J1212" s="665" t="s">
        <v>3230</v>
      </c>
      <c r="K1212" s="665" t="s">
        <v>3806</v>
      </c>
      <c r="L1212" s="666">
        <v>35.18</v>
      </c>
      <c r="M1212" s="666">
        <v>422.15999999999997</v>
      </c>
      <c r="N1212" s="665">
        <v>12</v>
      </c>
      <c r="O1212" s="748">
        <v>3</v>
      </c>
      <c r="P1212" s="666">
        <v>211.07999999999998</v>
      </c>
      <c r="Q1212" s="681">
        <v>0.5</v>
      </c>
      <c r="R1212" s="665">
        <v>6</v>
      </c>
      <c r="S1212" s="681">
        <v>0.5</v>
      </c>
      <c r="T1212" s="748">
        <v>1.5</v>
      </c>
      <c r="U1212" s="704">
        <v>0.5</v>
      </c>
    </row>
    <row r="1213" spans="1:21" ht="14.4" customHeight="1" x14ac:dyDescent="0.3">
      <c r="A1213" s="664">
        <v>50</v>
      </c>
      <c r="B1213" s="665" t="s">
        <v>549</v>
      </c>
      <c r="C1213" s="665" t="s">
        <v>3184</v>
      </c>
      <c r="D1213" s="746" t="s">
        <v>4863</v>
      </c>
      <c r="E1213" s="747" t="s">
        <v>3198</v>
      </c>
      <c r="F1213" s="665" t="s">
        <v>3179</v>
      </c>
      <c r="G1213" s="665" t="s">
        <v>3228</v>
      </c>
      <c r="H1213" s="665" t="s">
        <v>550</v>
      </c>
      <c r="I1213" s="665" t="s">
        <v>1032</v>
      </c>
      <c r="J1213" s="665" t="s">
        <v>1023</v>
      </c>
      <c r="K1213" s="665" t="s">
        <v>3288</v>
      </c>
      <c r="L1213" s="666">
        <v>26.37</v>
      </c>
      <c r="M1213" s="666">
        <v>52.74</v>
      </c>
      <c r="N1213" s="665">
        <v>2</v>
      </c>
      <c r="O1213" s="748">
        <v>1</v>
      </c>
      <c r="P1213" s="666"/>
      <c r="Q1213" s="681">
        <v>0</v>
      </c>
      <c r="R1213" s="665"/>
      <c r="S1213" s="681">
        <v>0</v>
      </c>
      <c r="T1213" s="748"/>
      <c r="U1213" s="704">
        <v>0</v>
      </c>
    </row>
    <row r="1214" spans="1:21" ht="14.4" customHeight="1" x14ac:dyDescent="0.3">
      <c r="A1214" s="664">
        <v>50</v>
      </c>
      <c r="B1214" s="665" t="s">
        <v>549</v>
      </c>
      <c r="C1214" s="665" t="s">
        <v>3184</v>
      </c>
      <c r="D1214" s="746" t="s">
        <v>4863</v>
      </c>
      <c r="E1214" s="747" t="s">
        <v>3198</v>
      </c>
      <c r="F1214" s="665" t="s">
        <v>3179</v>
      </c>
      <c r="G1214" s="665" t="s">
        <v>3228</v>
      </c>
      <c r="H1214" s="665" t="s">
        <v>550</v>
      </c>
      <c r="I1214" s="665" t="s">
        <v>1032</v>
      </c>
      <c r="J1214" s="665" t="s">
        <v>1023</v>
      </c>
      <c r="K1214" s="665" t="s">
        <v>3288</v>
      </c>
      <c r="L1214" s="666">
        <v>29.31</v>
      </c>
      <c r="M1214" s="666">
        <v>29.31</v>
      </c>
      <c r="N1214" s="665">
        <v>1</v>
      </c>
      <c r="O1214" s="748">
        <v>0.5</v>
      </c>
      <c r="P1214" s="666">
        <v>29.31</v>
      </c>
      <c r="Q1214" s="681">
        <v>1</v>
      </c>
      <c r="R1214" s="665">
        <v>1</v>
      </c>
      <c r="S1214" s="681">
        <v>1</v>
      </c>
      <c r="T1214" s="748">
        <v>0.5</v>
      </c>
      <c r="U1214" s="704">
        <v>1</v>
      </c>
    </row>
    <row r="1215" spans="1:21" ht="14.4" customHeight="1" x14ac:dyDescent="0.3">
      <c r="A1215" s="664">
        <v>50</v>
      </c>
      <c r="B1215" s="665" t="s">
        <v>549</v>
      </c>
      <c r="C1215" s="665" t="s">
        <v>3184</v>
      </c>
      <c r="D1215" s="746" t="s">
        <v>4863</v>
      </c>
      <c r="E1215" s="747" t="s">
        <v>3198</v>
      </c>
      <c r="F1215" s="665" t="s">
        <v>3179</v>
      </c>
      <c r="G1215" s="665" t="s">
        <v>3228</v>
      </c>
      <c r="H1215" s="665" t="s">
        <v>550</v>
      </c>
      <c r="I1215" s="665" t="s">
        <v>1022</v>
      </c>
      <c r="J1215" s="665" t="s">
        <v>1023</v>
      </c>
      <c r="K1215" s="665" t="s">
        <v>3349</v>
      </c>
      <c r="L1215" s="666">
        <v>52.75</v>
      </c>
      <c r="M1215" s="666">
        <v>1740.75</v>
      </c>
      <c r="N1215" s="665">
        <v>33</v>
      </c>
      <c r="O1215" s="748">
        <v>15</v>
      </c>
      <c r="P1215" s="666">
        <v>527.5</v>
      </c>
      <c r="Q1215" s="681">
        <v>0.30303030303030304</v>
      </c>
      <c r="R1215" s="665">
        <v>10</v>
      </c>
      <c r="S1215" s="681">
        <v>0.30303030303030304</v>
      </c>
      <c r="T1215" s="748">
        <v>5</v>
      </c>
      <c r="U1215" s="704">
        <v>0.33333333333333331</v>
      </c>
    </row>
    <row r="1216" spans="1:21" ht="14.4" customHeight="1" x14ac:dyDescent="0.3">
      <c r="A1216" s="664">
        <v>50</v>
      </c>
      <c r="B1216" s="665" t="s">
        <v>549</v>
      </c>
      <c r="C1216" s="665" t="s">
        <v>3184</v>
      </c>
      <c r="D1216" s="746" t="s">
        <v>4863</v>
      </c>
      <c r="E1216" s="747" t="s">
        <v>3198</v>
      </c>
      <c r="F1216" s="665" t="s">
        <v>3179</v>
      </c>
      <c r="G1216" s="665" t="s">
        <v>3228</v>
      </c>
      <c r="H1216" s="665" t="s">
        <v>550</v>
      </c>
      <c r="I1216" s="665" t="s">
        <v>1022</v>
      </c>
      <c r="J1216" s="665" t="s">
        <v>1023</v>
      </c>
      <c r="K1216" s="665" t="s">
        <v>3349</v>
      </c>
      <c r="L1216" s="666">
        <v>58.63</v>
      </c>
      <c r="M1216" s="666">
        <v>1583.0100000000002</v>
      </c>
      <c r="N1216" s="665">
        <v>27</v>
      </c>
      <c r="O1216" s="748">
        <v>12</v>
      </c>
      <c r="P1216" s="666">
        <v>703.56000000000006</v>
      </c>
      <c r="Q1216" s="681">
        <v>0.44444444444444442</v>
      </c>
      <c r="R1216" s="665">
        <v>12</v>
      </c>
      <c r="S1216" s="681">
        <v>0.44444444444444442</v>
      </c>
      <c r="T1216" s="748">
        <v>4.5</v>
      </c>
      <c r="U1216" s="704">
        <v>0.375</v>
      </c>
    </row>
    <row r="1217" spans="1:21" ht="14.4" customHeight="1" x14ac:dyDescent="0.3">
      <c r="A1217" s="664">
        <v>50</v>
      </c>
      <c r="B1217" s="665" t="s">
        <v>549</v>
      </c>
      <c r="C1217" s="665" t="s">
        <v>3184</v>
      </c>
      <c r="D1217" s="746" t="s">
        <v>4863</v>
      </c>
      <c r="E1217" s="747" t="s">
        <v>3198</v>
      </c>
      <c r="F1217" s="665" t="s">
        <v>3179</v>
      </c>
      <c r="G1217" s="665" t="s">
        <v>3228</v>
      </c>
      <c r="H1217" s="665" t="s">
        <v>550</v>
      </c>
      <c r="I1217" s="665" t="s">
        <v>859</v>
      </c>
      <c r="J1217" s="665" t="s">
        <v>860</v>
      </c>
      <c r="K1217" s="665" t="s">
        <v>4522</v>
      </c>
      <c r="L1217" s="666">
        <v>0</v>
      </c>
      <c r="M1217" s="666">
        <v>0</v>
      </c>
      <c r="N1217" s="665">
        <v>2</v>
      </c>
      <c r="O1217" s="748">
        <v>1</v>
      </c>
      <c r="P1217" s="666"/>
      <c r="Q1217" s="681"/>
      <c r="R1217" s="665"/>
      <c r="S1217" s="681">
        <v>0</v>
      </c>
      <c r="T1217" s="748"/>
      <c r="U1217" s="704">
        <v>0</v>
      </c>
    </row>
    <row r="1218" spans="1:21" ht="14.4" customHeight="1" x14ac:dyDescent="0.3">
      <c r="A1218" s="664">
        <v>50</v>
      </c>
      <c r="B1218" s="665" t="s">
        <v>549</v>
      </c>
      <c r="C1218" s="665" t="s">
        <v>3184</v>
      </c>
      <c r="D1218" s="746" t="s">
        <v>4863</v>
      </c>
      <c r="E1218" s="747" t="s">
        <v>3198</v>
      </c>
      <c r="F1218" s="665" t="s">
        <v>3179</v>
      </c>
      <c r="G1218" s="665" t="s">
        <v>3228</v>
      </c>
      <c r="H1218" s="665" t="s">
        <v>550</v>
      </c>
      <c r="I1218" s="665" t="s">
        <v>4523</v>
      </c>
      <c r="J1218" s="665" t="s">
        <v>3482</v>
      </c>
      <c r="K1218" s="665" t="s">
        <v>4524</v>
      </c>
      <c r="L1218" s="666">
        <v>58.62</v>
      </c>
      <c r="M1218" s="666">
        <v>58.62</v>
      </c>
      <c r="N1218" s="665">
        <v>1</v>
      </c>
      <c r="O1218" s="748">
        <v>1</v>
      </c>
      <c r="P1218" s="666"/>
      <c r="Q1218" s="681">
        <v>0</v>
      </c>
      <c r="R1218" s="665"/>
      <c r="S1218" s="681">
        <v>0</v>
      </c>
      <c r="T1218" s="748"/>
      <c r="U1218" s="704">
        <v>0</v>
      </c>
    </row>
    <row r="1219" spans="1:21" ht="14.4" customHeight="1" x14ac:dyDescent="0.3">
      <c r="A1219" s="664">
        <v>50</v>
      </c>
      <c r="B1219" s="665" t="s">
        <v>549</v>
      </c>
      <c r="C1219" s="665" t="s">
        <v>3184</v>
      </c>
      <c r="D1219" s="746" t="s">
        <v>4863</v>
      </c>
      <c r="E1219" s="747" t="s">
        <v>3198</v>
      </c>
      <c r="F1219" s="665" t="s">
        <v>3179</v>
      </c>
      <c r="G1219" s="665" t="s">
        <v>4388</v>
      </c>
      <c r="H1219" s="665" t="s">
        <v>550</v>
      </c>
      <c r="I1219" s="665" t="s">
        <v>4525</v>
      </c>
      <c r="J1219" s="665" t="s">
        <v>4390</v>
      </c>
      <c r="K1219" s="665" t="s">
        <v>4526</v>
      </c>
      <c r="L1219" s="666">
        <v>760.22</v>
      </c>
      <c r="M1219" s="666">
        <v>4561.32</v>
      </c>
      <c r="N1219" s="665">
        <v>6</v>
      </c>
      <c r="O1219" s="748">
        <v>1</v>
      </c>
      <c r="P1219" s="666"/>
      <c r="Q1219" s="681">
        <v>0</v>
      </c>
      <c r="R1219" s="665"/>
      <c r="S1219" s="681">
        <v>0</v>
      </c>
      <c r="T1219" s="748"/>
      <c r="U1219" s="704">
        <v>0</v>
      </c>
    </row>
    <row r="1220" spans="1:21" ht="14.4" customHeight="1" x14ac:dyDescent="0.3">
      <c r="A1220" s="664">
        <v>50</v>
      </c>
      <c r="B1220" s="665" t="s">
        <v>549</v>
      </c>
      <c r="C1220" s="665" t="s">
        <v>3184</v>
      </c>
      <c r="D1220" s="746" t="s">
        <v>4863</v>
      </c>
      <c r="E1220" s="747" t="s">
        <v>3198</v>
      </c>
      <c r="F1220" s="665" t="s">
        <v>3179</v>
      </c>
      <c r="G1220" s="665" t="s">
        <v>4527</v>
      </c>
      <c r="H1220" s="665" t="s">
        <v>550</v>
      </c>
      <c r="I1220" s="665" t="s">
        <v>959</v>
      </c>
      <c r="J1220" s="665" t="s">
        <v>1178</v>
      </c>
      <c r="K1220" s="665" t="s">
        <v>3089</v>
      </c>
      <c r="L1220" s="666">
        <v>0</v>
      </c>
      <c r="M1220" s="666">
        <v>0</v>
      </c>
      <c r="N1220" s="665">
        <v>6</v>
      </c>
      <c r="O1220" s="748">
        <v>1.5</v>
      </c>
      <c r="P1220" s="666"/>
      <c r="Q1220" s="681"/>
      <c r="R1220" s="665"/>
      <c r="S1220" s="681">
        <v>0</v>
      </c>
      <c r="T1220" s="748"/>
      <c r="U1220" s="704">
        <v>0</v>
      </c>
    </row>
    <row r="1221" spans="1:21" ht="14.4" customHeight="1" x14ac:dyDescent="0.3">
      <c r="A1221" s="664">
        <v>50</v>
      </c>
      <c r="B1221" s="665" t="s">
        <v>549</v>
      </c>
      <c r="C1221" s="665" t="s">
        <v>3184</v>
      </c>
      <c r="D1221" s="746" t="s">
        <v>4863</v>
      </c>
      <c r="E1221" s="747" t="s">
        <v>3198</v>
      </c>
      <c r="F1221" s="665" t="s">
        <v>3179</v>
      </c>
      <c r="G1221" s="665" t="s">
        <v>3488</v>
      </c>
      <c r="H1221" s="665" t="s">
        <v>1650</v>
      </c>
      <c r="I1221" s="665" t="s">
        <v>4392</v>
      </c>
      <c r="J1221" s="665" t="s">
        <v>4203</v>
      </c>
      <c r="K1221" s="665" t="s">
        <v>4001</v>
      </c>
      <c r="L1221" s="666">
        <v>69.16</v>
      </c>
      <c r="M1221" s="666">
        <v>69.16</v>
      </c>
      <c r="N1221" s="665">
        <v>1</v>
      </c>
      <c r="O1221" s="748">
        <v>1</v>
      </c>
      <c r="P1221" s="666">
        <v>69.16</v>
      </c>
      <c r="Q1221" s="681">
        <v>1</v>
      </c>
      <c r="R1221" s="665">
        <v>1</v>
      </c>
      <c r="S1221" s="681">
        <v>1</v>
      </c>
      <c r="T1221" s="748">
        <v>1</v>
      </c>
      <c r="U1221" s="704">
        <v>1</v>
      </c>
    </row>
    <row r="1222" spans="1:21" ht="14.4" customHeight="1" x14ac:dyDescent="0.3">
      <c r="A1222" s="664">
        <v>50</v>
      </c>
      <c r="B1222" s="665" t="s">
        <v>549</v>
      </c>
      <c r="C1222" s="665" t="s">
        <v>3184</v>
      </c>
      <c r="D1222" s="746" t="s">
        <v>4863</v>
      </c>
      <c r="E1222" s="747" t="s">
        <v>3198</v>
      </c>
      <c r="F1222" s="665" t="s">
        <v>3179</v>
      </c>
      <c r="G1222" s="665" t="s">
        <v>3488</v>
      </c>
      <c r="H1222" s="665" t="s">
        <v>550</v>
      </c>
      <c r="I1222" s="665" t="s">
        <v>4528</v>
      </c>
      <c r="J1222" s="665" t="s">
        <v>4203</v>
      </c>
      <c r="K1222" s="665" t="s">
        <v>4529</v>
      </c>
      <c r="L1222" s="666">
        <v>0</v>
      </c>
      <c r="M1222" s="666">
        <v>0</v>
      </c>
      <c r="N1222" s="665">
        <v>1</v>
      </c>
      <c r="O1222" s="748">
        <v>0.5</v>
      </c>
      <c r="P1222" s="666"/>
      <c r="Q1222" s="681"/>
      <c r="R1222" s="665"/>
      <c r="S1222" s="681">
        <v>0</v>
      </c>
      <c r="T1222" s="748"/>
      <c r="U1222" s="704">
        <v>0</v>
      </c>
    </row>
    <row r="1223" spans="1:21" ht="14.4" customHeight="1" x14ac:dyDescent="0.3">
      <c r="A1223" s="664">
        <v>50</v>
      </c>
      <c r="B1223" s="665" t="s">
        <v>549</v>
      </c>
      <c r="C1223" s="665" t="s">
        <v>3184</v>
      </c>
      <c r="D1223" s="746" t="s">
        <v>4863</v>
      </c>
      <c r="E1223" s="747" t="s">
        <v>3198</v>
      </c>
      <c r="F1223" s="665" t="s">
        <v>3179</v>
      </c>
      <c r="G1223" s="665" t="s">
        <v>3488</v>
      </c>
      <c r="H1223" s="665" t="s">
        <v>550</v>
      </c>
      <c r="I1223" s="665" t="s">
        <v>4530</v>
      </c>
      <c r="J1223" s="665" t="s">
        <v>3490</v>
      </c>
      <c r="K1223" s="665" t="s">
        <v>2953</v>
      </c>
      <c r="L1223" s="666">
        <v>207.45</v>
      </c>
      <c r="M1223" s="666">
        <v>207.45</v>
      </c>
      <c r="N1223" s="665">
        <v>1</v>
      </c>
      <c r="O1223" s="748">
        <v>1</v>
      </c>
      <c r="P1223" s="666"/>
      <c r="Q1223" s="681">
        <v>0</v>
      </c>
      <c r="R1223" s="665"/>
      <c r="S1223" s="681">
        <v>0</v>
      </c>
      <c r="T1223" s="748"/>
      <c r="U1223" s="704">
        <v>0</v>
      </c>
    </row>
    <row r="1224" spans="1:21" ht="14.4" customHeight="1" x14ac:dyDescent="0.3">
      <c r="A1224" s="664">
        <v>50</v>
      </c>
      <c r="B1224" s="665" t="s">
        <v>549</v>
      </c>
      <c r="C1224" s="665" t="s">
        <v>3184</v>
      </c>
      <c r="D1224" s="746" t="s">
        <v>4863</v>
      </c>
      <c r="E1224" s="747" t="s">
        <v>3198</v>
      </c>
      <c r="F1224" s="665" t="s">
        <v>3179</v>
      </c>
      <c r="G1224" s="665" t="s">
        <v>3492</v>
      </c>
      <c r="H1224" s="665" t="s">
        <v>1650</v>
      </c>
      <c r="I1224" s="665" t="s">
        <v>2594</v>
      </c>
      <c r="J1224" s="665" t="s">
        <v>2595</v>
      </c>
      <c r="K1224" s="665" t="s">
        <v>3142</v>
      </c>
      <c r="L1224" s="666">
        <v>59.27</v>
      </c>
      <c r="M1224" s="666">
        <v>59.27</v>
      </c>
      <c r="N1224" s="665">
        <v>1</v>
      </c>
      <c r="O1224" s="748">
        <v>0.5</v>
      </c>
      <c r="P1224" s="666"/>
      <c r="Q1224" s="681">
        <v>0</v>
      </c>
      <c r="R1224" s="665"/>
      <c r="S1224" s="681">
        <v>0</v>
      </c>
      <c r="T1224" s="748"/>
      <c r="U1224" s="704">
        <v>0</v>
      </c>
    </row>
    <row r="1225" spans="1:21" ht="14.4" customHeight="1" x14ac:dyDescent="0.3">
      <c r="A1225" s="664">
        <v>50</v>
      </c>
      <c r="B1225" s="665" t="s">
        <v>549</v>
      </c>
      <c r="C1225" s="665" t="s">
        <v>3184</v>
      </c>
      <c r="D1225" s="746" t="s">
        <v>4863</v>
      </c>
      <c r="E1225" s="747" t="s">
        <v>3198</v>
      </c>
      <c r="F1225" s="665" t="s">
        <v>3179</v>
      </c>
      <c r="G1225" s="665" t="s">
        <v>3492</v>
      </c>
      <c r="H1225" s="665" t="s">
        <v>1650</v>
      </c>
      <c r="I1225" s="665" t="s">
        <v>1955</v>
      </c>
      <c r="J1225" s="665" t="s">
        <v>1956</v>
      </c>
      <c r="K1225" s="665" t="s">
        <v>3013</v>
      </c>
      <c r="L1225" s="666">
        <v>79.03</v>
      </c>
      <c r="M1225" s="666">
        <v>79.03</v>
      </c>
      <c r="N1225" s="665">
        <v>1</v>
      </c>
      <c r="O1225" s="748">
        <v>1</v>
      </c>
      <c r="P1225" s="666"/>
      <c r="Q1225" s="681">
        <v>0</v>
      </c>
      <c r="R1225" s="665"/>
      <c r="S1225" s="681">
        <v>0</v>
      </c>
      <c r="T1225" s="748"/>
      <c r="U1225" s="704">
        <v>0</v>
      </c>
    </row>
    <row r="1226" spans="1:21" ht="14.4" customHeight="1" x14ac:dyDescent="0.3">
      <c r="A1226" s="664">
        <v>50</v>
      </c>
      <c r="B1226" s="665" t="s">
        <v>549</v>
      </c>
      <c r="C1226" s="665" t="s">
        <v>3184</v>
      </c>
      <c r="D1226" s="746" t="s">
        <v>4863</v>
      </c>
      <c r="E1226" s="747" t="s">
        <v>3198</v>
      </c>
      <c r="F1226" s="665" t="s">
        <v>3179</v>
      </c>
      <c r="G1226" s="665" t="s">
        <v>3492</v>
      </c>
      <c r="H1226" s="665" t="s">
        <v>1650</v>
      </c>
      <c r="I1226" s="665" t="s">
        <v>1815</v>
      </c>
      <c r="J1226" s="665" t="s">
        <v>3011</v>
      </c>
      <c r="K1226" s="665" t="s">
        <v>3014</v>
      </c>
      <c r="L1226" s="666">
        <v>46.07</v>
      </c>
      <c r="M1226" s="666">
        <v>92.14</v>
      </c>
      <c r="N1226" s="665">
        <v>2</v>
      </c>
      <c r="O1226" s="748">
        <v>1</v>
      </c>
      <c r="P1226" s="666">
        <v>46.07</v>
      </c>
      <c r="Q1226" s="681">
        <v>0.5</v>
      </c>
      <c r="R1226" s="665">
        <v>1</v>
      </c>
      <c r="S1226" s="681">
        <v>0.5</v>
      </c>
      <c r="T1226" s="748">
        <v>0.5</v>
      </c>
      <c r="U1226" s="704">
        <v>0.5</v>
      </c>
    </row>
    <row r="1227" spans="1:21" ht="14.4" customHeight="1" x14ac:dyDescent="0.3">
      <c r="A1227" s="664">
        <v>50</v>
      </c>
      <c r="B1227" s="665" t="s">
        <v>549</v>
      </c>
      <c r="C1227" s="665" t="s">
        <v>3184</v>
      </c>
      <c r="D1227" s="746" t="s">
        <v>4863</v>
      </c>
      <c r="E1227" s="747" t="s">
        <v>3198</v>
      </c>
      <c r="F1227" s="665" t="s">
        <v>3179</v>
      </c>
      <c r="G1227" s="665" t="s">
        <v>3492</v>
      </c>
      <c r="H1227" s="665" t="s">
        <v>550</v>
      </c>
      <c r="I1227" s="665" t="s">
        <v>3499</v>
      </c>
      <c r="J1227" s="665" t="s">
        <v>3011</v>
      </c>
      <c r="K1227" s="665" t="s">
        <v>3500</v>
      </c>
      <c r="L1227" s="666">
        <v>79.03</v>
      </c>
      <c r="M1227" s="666">
        <v>79.03</v>
      </c>
      <c r="N1227" s="665">
        <v>1</v>
      </c>
      <c r="O1227" s="748">
        <v>0.5</v>
      </c>
      <c r="P1227" s="666"/>
      <c r="Q1227" s="681">
        <v>0</v>
      </c>
      <c r="R1227" s="665"/>
      <c r="S1227" s="681">
        <v>0</v>
      </c>
      <c r="T1227" s="748"/>
      <c r="U1227" s="704">
        <v>0</v>
      </c>
    </row>
    <row r="1228" spans="1:21" ht="14.4" customHeight="1" x14ac:dyDescent="0.3">
      <c r="A1228" s="664">
        <v>50</v>
      </c>
      <c r="B1228" s="665" t="s">
        <v>549</v>
      </c>
      <c r="C1228" s="665" t="s">
        <v>3184</v>
      </c>
      <c r="D1228" s="746" t="s">
        <v>4863</v>
      </c>
      <c r="E1228" s="747" t="s">
        <v>3198</v>
      </c>
      <c r="F1228" s="665" t="s">
        <v>3179</v>
      </c>
      <c r="G1228" s="665" t="s">
        <v>4531</v>
      </c>
      <c r="H1228" s="665" t="s">
        <v>550</v>
      </c>
      <c r="I1228" s="665" t="s">
        <v>4532</v>
      </c>
      <c r="J1228" s="665" t="s">
        <v>4533</v>
      </c>
      <c r="K1228" s="665" t="s">
        <v>4534</v>
      </c>
      <c r="L1228" s="666">
        <v>3414.26</v>
      </c>
      <c r="M1228" s="666">
        <v>13657.04</v>
      </c>
      <c r="N1228" s="665">
        <v>4</v>
      </c>
      <c r="O1228" s="748">
        <v>1.5</v>
      </c>
      <c r="P1228" s="666">
        <v>10242.780000000001</v>
      </c>
      <c r="Q1228" s="681">
        <v>0.75</v>
      </c>
      <c r="R1228" s="665">
        <v>3</v>
      </c>
      <c r="S1228" s="681">
        <v>0.75</v>
      </c>
      <c r="T1228" s="748">
        <v>1</v>
      </c>
      <c r="U1228" s="704">
        <v>0.66666666666666663</v>
      </c>
    </row>
    <row r="1229" spans="1:21" ht="14.4" customHeight="1" x14ac:dyDescent="0.3">
      <c r="A1229" s="664">
        <v>50</v>
      </c>
      <c r="B1229" s="665" t="s">
        <v>549</v>
      </c>
      <c r="C1229" s="665" t="s">
        <v>3184</v>
      </c>
      <c r="D1229" s="746" t="s">
        <v>4863</v>
      </c>
      <c r="E1229" s="747" t="s">
        <v>3198</v>
      </c>
      <c r="F1229" s="665" t="s">
        <v>3179</v>
      </c>
      <c r="G1229" s="665" t="s">
        <v>4535</v>
      </c>
      <c r="H1229" s="665" t="s">
        <v>550</v>
      </c>
      <c r="I1229" s="665" t="s">
        <v>4536</v>
      </c>
      <c r="J1229" s="665" t="s">
        <v>4537</v>
      </c>
      <c r="K1229" s="665" t="s">
        <v>3074</v>
      </c>
      <c r="L1229" s="666">
        <v>80.45</v>
      </c>
      <c r="M1229" s="666">
        <v>241.35000000000002</v>
      </c>
      <c r="N1229" s="665">
        <v>3</v>
      </c>
      <c r="O1229" s="748">
        <v>1.5</v>
      </c>
      <c r="P1229" s="666"/>
      <c r="Q1229" s="681">
        <v>0</v>
      </c>
      <c r="R1229" s="665"/>
      <c r="S1229" s="681">
        <v>0</v>
      </c>
      <c r="T1229" s="748"/>
      <c r="U1229" s="704">
        <v>0</v>
      </c>
    </row>
    <row r="1230" spans="1:21" ht="14.4" customHeight="1" x14ac:dyDescent="0.3">
      <c r="A1230" s="664">
        <v>50</v>
      </c>
      <c r="B1230" s="665" t="s">
        <v>549</v>
      </c>
      <c r="C1230" s="665" t="s">
        <v>3184</v>
      </c>
      <c r="D1230" s="746" t="s">
        <v>4863</v>
      </c>
      <c r="E1230" s="747" t="s">
        <v>3198</v>
      </c>
      <c r="F1230" s="665" t="s">
        <v>3179</v>
      </c>
      <c r="G1230" s="665" t="s">
        <v>3505</v>
      </c>
      <c r="H1230" s="665" t="s">
        <v>1650</v>
      </c>
      <c r="I1230" s="665" t="s">
        <v>4010</v>
      </c>
      <c r="J1230" s="665" t="s">
        <v>1911</v>
      </c>
      <c r="K1230" s="665" t="s">
        <v>4011</v>
      </c>
      <c r="L1230" s="666">
        <v>54.98</v>
      </c>
      <c r="M1230" s="666">
        <v>54.98</v>
      </c>
      <c r="N1230" s="665">
        <v>1</v>
      </c>
      <c r="O1230" s="748">
        <v>1</v>
      </c>
      <c r="P1230" s="666"/>
      <c r="Q1230" s="681">
        <v>0</v>
      </c>
      <c r="R1230" s="665"/>
      <c r="S1230" s="681">
        <v>0</v>
      </c>
      <c r="T1230" s="748"/>
      <c r="U1230" s="704">
        <v>0</v>
      </c>
    </row>
    <row r="1231" spans="1:21" ht="14.4" customHeight="1" x14ac:dyDescent="0.3">
      <c r="A1231" s="664">
        <v>50</v>
      </c>
      <c r="B1231" s="665" t="s">
        <v>549</v>
      </c>
      <c r="C1231" s="665" t="s">
        <v>3184</v>
      </c>
      <c r="D1231" s="746" t="s">
        <v>4863</v>
      </c>
      <c r="E1231" s="747" t="s">
        <v>3198</v>
      </c>
      <c r="F1231" s="665" t="s">
        <v>3179</v>
      </c>
      <c r="G1231" s="665" t="s">
        <v>3505</v>
      </c>
      <c r="H1231" s="665" t="s">
        <v>1650</v>
      </c>
      <c r="I1231" s="665" t="s">
        <v>4208</v>
      </c>
      <c r="J1231" s="665" t="s">
        <v>1911</v>
      </c>
      <c r="K1231" s="665" t="s">
        <v>4209</v>
      </c>
      <c r="L1231" s="666">
        <v>0</v>
      </c>
      <c r="M1231" s="666">
        <v>0</v>
      </c>
      <c r="N1231" s="665">
        <v>1</v>
      </c>
      <c r="O1231" s="748">
        <v>0.5</v>
      </c>
      <c r="P1231" s="666"/>
      <c r="Q1231" s="681"/>
      <c r="R1231" s="665"/>
      <c r="S1231" s="681">
        <v>0</v>
      </c>
      <c r="T1231" s="748"/>
      <c r="U1231" s="704">
        <v>0</v>
      </c>
    </row>
    <row r="1232" spans="1:21" ht="14.4" customHeight="1" x14ac:dyDescent="0.3">
      <c r="A1232" s="664">
        <v>50</v>
      </c>
      <c r="B1232" s="665" t="s">
        <v>549</v>
      </c>
      <c r="C1232" s="665" t="s">
        <v>3184</v>
      </c>
      <c r="D1232" s="746" t="s">
        <v>4863</v>
      </c>
      <c r="E1232" s="747" t="s">
        <v>3198</v>
      </c>
      <c r="F1232" s="665" t="s">
        <v>3179</v>
      </c>
      <c r="G1232" s="665" t="s">
        <v>4212</v>
      </c>
      <c r="H1232" s="665" t="s">
        <v>1650</v>
      </c>
      <c r="I1232" s="665" t="s">
        <v>4213</v>
      </c>
      <c r="J1232" s="665" t="s">
        <v>4214</v>
      </c>
      <c r="K1232" s="665" t="s">
        <v>4215</v>
      </c>
      <c r="L1232" s="666">
        <v>145.66999999999999</v>
      </c>
      <c r="M1232" s="666">
        <v>145.66999999999999</v>
      </c>
      <c r="N1232" s="665">
        <v>1</v>
      </c>
      <c r="O1232" s="748">
        <v>0.5</v>
      </c>
      <c r="P1232" s="666">
        <v>145.66999999999999</v>
      </c>
      <c r="Q1232" s="681">
        <v>1</v>
      </c>
      <c r="R1232" s="665">
        <v>1</v>
      </c>
      <c r="S1232" s="681">
        <v>1</v>
      </c>
      <c r="T1232" s="748">
        <v>0.5</v>
      </c>
      <c r="U1232" s="704">
        <v>1</v>
      </c>
    </row>
    <row r="1233" spans="1:21" ht="14.4" customHeight="1" x14ac:dyDescent="0.3">
      <c r="A1233" s="664">
        <v>50</v>
      </c>
      <c r="B1233" s="665" t="s">
        <v>549</v>
      </c>
      <c r="C1233" s="665" t="s">
        <v>3184</v>
      </c>
      <c r="D1233" s="746" t="s">
        <v>4863</v>
      </c>
      <c r="E1233" s="747" t="s">
        <v>3198</v>
      </c>
      <c r="F1233" s="665" t="s">
        <v>3179</v>
      </c>
      <c r="G1233" s="665" t="s">
        <v>4538</v>
      </c>
      <c r="H1233" s="665" t="s">
        <v>550</v>
      </c>
      <c r="I1233" s="665" t="s">
        <v>4539</v>
      </c>
      <c r="J1233" s="665" t="s">
        <v>4540</v>
      </c>
      <c r="K1233" s="665" t="s">
        <v>4541</v>
      </c>
      <c r="L1233" s="666">
        <v>90.95</v>
      </c>
      <c r="M1233" s="666">
        <v>363.8</v>
      </c>
      <c r="N1233" s="665">
        <v>4</v>
      </c>
      <c r="O1233" s="748">
        <v>2</v>
      </c>
      <c r="P1233" s="666">
        <v>363.8</v>
      </c>
      <c r="Q1233" s="681">
        <v>1</v>
      </c>
      <c r="R1233" s="665">
        <v>4</v>
      </c>
      <c r="S1233" s="681">
        <v>1</v>
      </c>
      <c r="T1233" s="748">
        <v>2</v>
      </c>
      <c r="U1233" s="704">
        <v>1</v>
      </c>
    </row>
    <row r="1234" spans="1:21" ht="14.4" customHeight="1" x14ac:dyDescent="0.3">
      <c r="A1234" s="664">
        <v>50</v>
      </c>
      <c r="B1234" s="665" t="s">
        <v>549</v>
      </c>
      <c r="C1234" s="665" t="s">
        <v>3184</v>
      </c>
      <c r="D1234" s="746" t="s">
        <v>4863</v>
      </c>
      <c r="E1234" s="747" t="s">
        <v>3198</v>
      </c>
      <c r="F1234" s="665" t="s">
        <v>3179</v>
      </c>
      <c r="G1234" s="665" t="s">
        <v>3514</v>
      </c>
      <c r="H1234" s="665" t="s">
        <v>550</v>
      </c>
      <c r="I1234" s="665" t="s">
        <v>4542</v>
      </c>
      <c r="J1234" s="665" t="s">
        <v>3521</v>
      </c>
      <c r="K1234" s="665" t="s">
        <v>4543</v>
      </c>
      <c r="L1234" s="666">
        <v>0</v>
      </c>
      <c r="M1234" s="666">
        <v>0</v>
      </c>
      <c r="N1234" s="665">
        <v>2</v>
      </c>
      <c r="O1234" s="748">
        <v>0.5</v>
      </c>
      <c r="P1234" s="666"/>
      <c r="Q1234" s="681"/>
      <c r="R1234" s="665"/>
      <c r="S1234" s="681">
        <v>0</v>
      </c>
      <c r="T1234" s="748"/>
      <c r="U1234" s="704">
        <v>0</v>
      </c>
    </row>
    <row r="1235" spans="1:21" ht="14.4" customHeight="1" x14ac:dyDescent="0.3">
      <c r="A1235" s="664">
        <v>50</v>
      </c>
      <c r="B1235" s="665" t="s">
        <v>549</v>
      </c>
      <c r="C1235" s="665" t="s">
        <v>3184</v>
      </c>
      <c r="D1235" s="746" t="s">
        <v>4863</v>
      </c>
      <c r="E1235" s="747" t="s">
        <v>3198</v>
      </c>
      <c r="F1235" s="665" t="s">
        <v>3179</v>
      </c>
      <c r="G1235" s="665" t="s">
        <v>3234</v>
      </c>
      <c r="H1235" s="665" t="s">
        <v>550</v>
      </c>
      <c r="I1235" s="665" t="s">
        <v>796</v>
      </c>
      <c r="J1235" s="665" t="s">
        <v>3236</v>
      </c>
      <c r="K1235" s="665" t="s">
        <v>3238</v>
      </c>
      <c r="L1235" s="666">
        <v>38.04</v>
      </c>
      <c r="M1235" s="666">
        <v>304.32</v>
      </c>
      <c r="N1235" s="665">
        <v>8</v>
      </c>
      <c r="O1235" s="748">
        <v>3.5</v>
      </c>
      <c r="P1235" s="666">
        <v>190.2</v>
      </c>
      <c r="Q1235" s="681">
        <v>0.625</v>
      </c>
      <c r="R1235" s="665">
        <v>5</v>
      </c>
      <c r="S1235" s="681">
        <v>0.625</v>
      </c>
      <c r="T1235" s="748">
        <v>2.5</v>
      </c>
      <c r="U1235" s="704">
        <v>0.7142857142857143</v>
      </c>
    </row>
    <row r="1236" spans="1:21" ht="14.4" customHeight="1" x14ac:dyDescent="0.3">
      <c r="A1236" s="664">
        <v>50</v>
      </c>
      <c r="B1236" s="665" t="s">
        <v>549</v>
      </c>
      <c r="C1236" s="665" t="s">
        <v>3184</v>
      </c>
      <c r="D1236" s="746" t="s">
        <v>4863</v>
      </c>
      <c r="E1236" s="747" t="s">
        <v>3198</v>
      </c>
      <c r="F1236" s="665" t="s">
        <v>3179</v>
      </c>
      <c r="G1236" s="665" t="s">
        <v>3234</v>
      </c>
      <c r="H1236" s="665" t="s">
        <v>550</v>
      </c>
      <c r="I1236" s="665" t="s">
        <v>4544</v>
      </c>
      <c r="J1236" s="665" t="s">
        <v>3535</v>
      </c>
      <c r="K1236" s="665" t="s">
        <v>4545</v>
      </c>
      <c r="L1236" s="666">
        <v>234.07</v>
      </c>
      <c r="M1236" s="666">
        <v>2340.6999999999998</v>
      </c>
      <c r="N1236" s="665">
        <v>10</v>
      </c>
      <c r="O1236" s="748">
        <v>6</v>
      </c>
      <c r="P1236" s="666">
        <v>936.28</v>
      </c>
      <c r="Q1236" s="681">
        <v>0.4</v>
      </c>
      <c r="R1236" s="665">
        <v>4</v>
      </c>
      <c r="S1236" s="681">
        <v>0.4</v>
      </c>
      <c r="T1236" s="748">
        <v>2.5</v>
      </c>
      <c r="U1236" s="704">
        <v>0.41666666666666669</v>
      </c>
    </row>
    <row r="1237" spans="1:21" ht="14.4" customHeight="1" x14ac:dyDescent="0.3">
      <c r="A1237" s="664">
        <v>50</v>
      </c>
      <c r="B1237" s="665" t="s">
        <v>549</v>
      </c>
      <c r="C1237" s="665" t="s">
        <v>3184</v>
      </c>
      <c r="D1237" s="746" t="s">
        <v>4863</v>
      </c>
      <c r="E1237" s="747" t="s">
        <v>3198</v>
      </c>
      <c r="F1237" s="665" t="s">
        <v>3179</v>
      </c>
      <c r="G1237" s="665" t="s">
        <v>3234</v>
      </c>
      <c r="H1237" s="665" t="s">
        <v>550</v>
      </c>
      <c r="I1237" s="665" t="s">
        <v>4071</v>
      </c>
      <c r="J1237" s="665" t="s">
        <v>3236</v>
      </c>
      <c r="K1237" s="665" t="s">
        <v>4072</v>
      </c>
      <c r="L1237" s="666">
        <v>117.03</v>
      </c>
      <c r="M1237" s="666">
        <v>234.06</v>
      </c>
      <c r="N1237" s="665">
        <v>2</v>
      </c>
      <c r="O1237" s="748">
        <v>1</v>
      </c>
      <c r="P1237" s="666">
        <v>234.06</v>
      </c>
      <c r="Q1237" s="681">
        <v>1</v>
      </c>
      <c r="R1237" s="665">
        <v>2</v>
      </c>
      <c r="S1237" s="681">
        <v>1</v>
      </c>
      <c r="T1237" s="748">
        <v>1</v>
      </c>
      <c r="U1237" s="704">
        <v>1</v>
      </c>
    </row>
    <row r="1238" spans="1:21" ht="14.4" customHeight="1" x14ac:dyDescent="0.3">
      <c r="A1238" s="664">
        <v>50</v>
      </c>
      <c r="B1238" s="665" t="s">
        <v>549</v>
      </c>
      <c r="C1238" s="665" t="s">
        <v>3184</v>
      </c>
      <c r="D1238" s="746" t="s">
        <v>4863</v>
      </c>
      <c r="E1238" s="747" t="s">
        <v>3198</v>
      </c>
      <c r="F1238" s="665" t="s">
        <v>3179</v>
      </c>
      <c r="G1238" s="665" t="s">
        <v>3234</v>
      </c>
      <c r="H1238" s="665" t="s">
        <v>550</v>
      </c>
      <c r="I1238" s="665" t="s">
        <v>4216</v>
      </c>
      <c r="J1238" s="665" t="s">
        <v>3236</v>
      </c>
      <c r="K1238" s="665" t="s">
        <v>4217</v>
      </c>
      <c r="L1238" s="666">
        <v>58.52</v>
      </c>
      <c r="M1238" s="666">
        <v>351.12</v>
      </c>
      <c r="N1238" s="665">
        <v>6</v>
      </c>
      <c r="O1238" s="748">
        <v>4.5</v>
      </c>
      <c r="P1238" s="666"/>
      <c r="Q1238" s="681">
        <v>0</v>
      </c>
      <c r="R1238" s="665"/>
      <c r="S1238" s="681">
        <v>0</v>
      </c>
      <c r="T1238" s="748"/>
      <c r="U1238" s="704">
        <v>0</v>
      </c>
    </row>
    <row r="1239" spans="1:21" ht="14.4" customHeight="1" x14ac:dyDescent="0.3">
      <c r="A1239" s="664">
        <v>50</v>
      </c>
      <c r="B1239" s="665" t="s">
        <v>549</v>
      </c>
      <c r="C1239" s="665" t="s">
        <v>3184</v>
      </c>
      <c r="D1239" s="746" t="s">
        <v>4863</v>
      </c>
      <c r="E1239" s="747" t="s">
        <v>3198</v>
      </c>
      <c r="F1239" s="665" t="s">
        <v>3179</v>
      </c>
      <c r="G1239" s="665" t="s">
        <v>3234</v>
      </c>
      <c r="H1239" s="665" t="s">
        <v>550</v>
      </c>
      <c r="I1239" s="665" t="s">
        <v>4546</v>
      </c>
      <c r="J1239" s="665" t="s">
        <v>3236</v>
      </c>
      <c r="K1239" s="665" t="s">
        <v>4545</v>
      </c>
      <c r="L1239" s="666">
        <v>234.07</v>
      </c>
      <c r="M1239" s="666">
        <v>468.14</v>
      </c>
      <c r="N1239" s="665">
        <v>2</v>
      </c>
      <c r="O1239" s="748">
        <v>1</v>
      </c>
      <c r="P1239" s="666"/>
      <c r="Q1239" s="681">
        <v>0</v>
      </c>
      <c r="R1239" s="665"/>
      <c r="S1239" s="681">
        <v>0</v>
      </c>
      <c r="T1239" s="748"/>
      <c r="U1239" s="704">
        <v>0</v>
      </c>
    </row>
    <row r="1240" spans="1:21" ht="14.4" customHeight="1" x14ac:dyDescent="0.3">
      <c r="A1240" s="664">
        <v>50</v>
      </c>
      <c r="B1240" s="665" t="s">
        <v>549</v>
      </c>
      <c r="C1240" s="665" t="s">
        <v>3184</v>
      </c>
      <c r="D1240" s="746" t="s">
        <v>4863</v>
      </c>
      <c r="E1240" s="747" t="s">
        <v>3198</v>
      </c>
      <c r="F1240" s="665" t="s">
        <v>3179</v>
      </c>
      <c r="G1240" s="665" t="s">
        <v>3959</v>
      </c>
      <c r="H1240" s="665" t="s">
        <v>1650</v>
      </c>
      <c r="I1240" s="665" t="s">
        <v>1673</v>
      </c>
      <c r="J1240" s="665" t="s">
        <v>570</v>
      </c>
      <c r="K1240" s="665" t="s">
        <v>3099</v>
      </c>
      <c r="L1240" s="666">
        <v>0</v>
      </c>
      <c r="M1240" s="666">
        <v>0</v>
      </c>
      <c r="N1240" s="665">
        <v>3</v>
      </c>
      <c r="O1240" s="748">
        <v>1</v>
      </c>
      <c r="P1240" s="666">
        <v>0</v>
      </c>
      <c r="Q1240" s="681"/>
      <c r="R1240" s="665">
        <v>3</v>
      </c>
      <c r="S1240" s="681">
        <v>1</v>
      </c>
      <c r="T1240" s="748">
        <v>1</v>
      </c>
      <c r="U1240" s="704">
        <v>1</v>
      </c>
    </row>
    <row r="1241" spans="1:21" ht="14.4" customHeight="1" x14ac:dyDescent="0.3">
      <c r="A1241" s="664">
        <v>50</v>
      </c>
      <c r="B1241" s="665" t="s">
        <v>549</v>
      </c>
      <c r="C1241" s="665" t="s">
        <v>3184</v>
      </c>
      <c r="D1241" s="746" t="s">
        <v>4863</v>
      </c>
      <c r="E1241" s="747" t="s">
        <v>3198</v>
      </c>
      <c r="F1241" s="665" t="s">
        <v>3179</v>
      </c>
      <c r="G1241" s="665" t="s">
        <v>4547</v>
      </c>
      <c r="H1241" s="665" t="s">
        <v>1650</v>
      </c>
      <c r="I1241" s="665" t="s">
        <v>4548</v>
      </c>
      <c r="J1241" s="665" t="s">
        <v>4549</v>
      </c>
      <c r="K1241" s="665" t="s">
        <v>4550</v>
      </c>
      <c r="L1241" s="666">
        <v>241.59</v>
      </c>
      <c r="M1241" s="666">
        <v>724.77</v>
      </c>
      <c r="N1241" s="665">
        <v>3</v>
      </c>
      <c r="O1241" s="748">
        <v>0.5</v>
      </c>
      <c r="P1241" s="666">
        <v>724.77</v>
      </c>
      <c r="Q1241" s="681">
        <v>1</v>
      </c>
      <c r="R1241" s="665">
        <v>3</v>
      </c>
      <c r="S1241" s="681">
        <v>1</v>
      </c>
      <c r="T1241" s="748">
        <v>0.5</v>
      </c>
      <c r="U1241" s="704">
        <v>1</v>
      </c>
    </row>
    <row r="1242" spans="1:21" ht="14.4" customHeight="1" x14ac:dyDescent="0.3">
      <c r="A1242" s="664">
        <v>50</v>
      </c>
      <c r="B1242" s="665" t="s">
        <v>549</v>
      </c>
      <c r="C1242" s="665" t="s">
        <v>3184</v>
      </c>
      <c r="D1242" s="746" t="s">
        <v>4863</v>
      </c>
      <c r="E1242" s="747" t="s">
        <v>3198</v>
      </c>
      <c r="F1242" s="665" t="s">
        <v>3179</v>
      </c>
      <c r="G1242" s="665" t="s">
        <v>4348</v>
      </c>
      <c r="H1242" s="665" t="s">
        <v>550</v>
      </c>
      <c r="I1242" s="665" t="s">
        <v>4551</v>
      </c>
      <c r="J1242" s="665" t="s">
        <v>1560</v>
      </c>
      <c r="K1242" s="665" t="s">
        <v>4552</v>
      </c>
      <c r="L1242" s="666">
        <v>94.84</v>
      </c>
      <c r="M1242" s="666">
        <v>284.52</v>
      </c>
      <c r="N1242" s="665">
        <v>3</v>
      </c>
      <c r="O1242" s="748">
        <v>1</v>
      </c>
      <c r="P1242" s="666">
        <v>284.52</v>
      </c>
      <c r="Q1242" s="681">
        <v>1</v>
      </c>
      <c r="R1242" s="665">
        <v>3</v>
      </c>
      <c r="S1242" s="681">
        <v>1</v>
      </c>
      <c r="T1242" s="748">
        <v>1</v>
      </c>
      <c r="U1242" s="704">
        <v>1</v>
      </c>
    </row>
    <row r="1243" spans="1:21" ht="14.4" customHeight="1" x14ac:dyDescent="0.3">
      <c r="A1243" s="664">
        <v>50</v>
      </c>
      <c r="B1243" s="665" t="s">
        <v>549</v>
      </c>
      <c r="C1243" s="665" t="s">
        <v>3184</v>
      </c>
      <c r="D1243" s="746" t="s">
        <v>4863</v>
      </c>
      <c r="E1243" s="747" t="s">
        <v>3198</v>
      </c>
      <c r="F1243" s="665" t="s">
        <v>3179</v>
      </c>
      <c r="G1243" s="665" t="s">
        <v>4348</v>
      </c>
      <c r="H1243" s="665" t="s">
        <v>550</v>
      </c>
      <c r="I1243" s="665" t="s">
        <v>4553</v>
      </c>
      <c r="J1243" s="665" t="s">
        <v>4350</v>
      </c>
      <c r="K1243" s="665" t="s">
        <v>4554</v>
      </c>
      <c r="L1243" s="666">
        <v>141.04</v>
      </c>
      <c r="M1243" s="666">
        <v>282.08</v>
      </c>
      <c r="N1243" s="665">
        <v>2</v>
      </c>
      <c r="O1243" s="748">
        <v>0.5</v>
      </c>
      <c r="P1243" s="666"/>
      <c r="Q1243" s="681">
        <v>0</v>
      </c>
      <c r="R1243" s="665"/>
      <c r="S1243" s="681">
        <v>0</v>
      </c>
      <c r="T1243" s="748"/>
      <c r="U1243" s="704">
        <v>0</v>
      </c>
    </row>
    <row r="1244" spans="1:21" ht="14.4" customHeight="1" x14ac:dyDescent="0.3">
      <c r="A1244" s="664">
        <v>50</v>
      </c>
      <c r="B1244" s="665" t="s">
        <v>549</v>
      </c>
      <c r="C1244" s="665" t="s">
        <v>3184</v>
      </c>
      <c r="D1244" s="746" t="s">
        <v>4863</v>
      </c>
      <c r="E1244" s="747" t="s">
        <v>3198</v>
      </c>
      <c r="F1244" s="665" t="s">
        <v>3179</v>
      </c>
      <c r="G1244" s="665" t="s">
        <v>4348</v>
      </c>
      <c r="H1244" s="665" t="s">
        <v>550</v>
      </c>
      <c r="I1244" s="665" t="s">
        <v>4555</v>
      </c>
      <c r="J1244" s="665" t="s">
        <v>1560</v>
      </c>
      <c r="K1244" s="665" t="s">
        <v>4556</v>
      </c>
      <c r="L1244" s="666">
        <v>94.84</v>
      </c>
      <c r="M1244" s="666">
        <v>94.84</v>
      </c>
      <c r="N1244" s="665">
        <v>1</v>
      </c>
      <c r="O1244" s="748">
        <v>1</v>
      </c>
      <c r="P1244" s="666"/>
      <c r="Q1244" s="681">
        <v>0</v>
      </c>
      <c r="R1244" s="665"/>
      <c r="S1244" s="681">
        <v>0</v>
      </c>
      <c r="T1244" s="748"/>
      <c r="U1244" s="704">
        <v>0</v>
      </c>
    </row>
    <row r="1245" spans="1:21" ht="14.4" customHeight="1" x14ac:dyDescent="0.3">
      <c r="A1245" s="664">
        <v>50</v>
      </c>
      <c r="B1245" s="665" t="s">
        <v>549</v>
      </c>
      <c r="C1245" s="665" t="s">
        <v>3184</v>
      </c>
      <c r="D1245" s="746" t="s">
        <v>4863</v>
      </c>
      <c r="E1245" s="747" t="s">
        <v>3198</v>
      </c>
      <c r="F1245" s="665" t="s">
        <v>3179</v>
      </c>
      <c r="G1245" s="665" t="s">
        <v>3848</v>
      </c>
      <c r="H1245" s="665" t="s">
        <v>1650</v>
      </c>
      <c r="I1245" s="665" t="s">
        <v>4557</v>
      </c>
      <c r="J1245" s="665" t="s">
        <v>4558</v>
      </c>
      <c r="K1245" s="665" t="s">
        <v>4559</v>
      </c>
      <c r="L1245" s="666">
        <v>351.51</v>
      </c>
      <c r="M1245" s="666">
        <v>2812.08</v>
      </c>
      <c r="N1245" s="665">
        <v>8</v>
      </c>
      <c r="O1245" s="748">
        <v>1.5</v>
      </c>
      <c r="P1245" s="666">
        <v>1406.04</v>
      </c>
      <c r="Q1245" s="681">
        <v>0.5</v>
      </c>
      <c r="R1245" s="665">
        <v>4</v>
      </c>
      <c r="S1245" s="681">
        <v>0.5</v>
      </c>
      <c r="T1245" s="748">
        <v>1</v>
      </c>
      <c r="U1245" s="704">
        <v>0.66666666666666663</v>
      </c>
    </row>
    <row r="1246" spans="1:21" ht="14.4" customHeight="1" x14ac:dyDescent="0.3">
      <c r="A1246" s="664">
        <v>50</v>
      </c>
      <c r="B1246" s="665" t="s">
        <v>549</v>
      </c>
      <c r="C1246" s="665" t="s">
        <v>3184</v>
      </c>
      <c r="D1246" s="746" t="s">
        <v>4863</v>
      </c>
      <c r="E1246" s="747" t="s">
        <v>3198</v>
      </c>
      <c r="F1246" s="665" t="s">
        <v>3179</v>
      </c>
      <c r="G1246" s="665" t="s">
        <v>3848</v>
      </c>
      <c r="H1246" s="665" t="s">
        <v>550</v>
      </c>
      <c r="I1246" s="665" t="s">
        <v>4560</v>
      </c>
      <c r="J1246" s="665" t="s">
        <v>3850</v>
      </c>
      <c r="K1246" s="665" t="s">
        <v>4561</v>
      </c>
      <c r="L1246" s="666">
        <v>140.6</v>
      </c>
      <c r="M1246" s="666">
        <v>843.59999999999991</v>
      </c>
      <c r="N1246" s="665">
        <v>6</v>
      </c>
      <c r="O1246" s="748">
        <v>0.5</v>
      </c>
      <c r="P1246" s="666">
        <v>843.59999999999991</v>
      </c>
      <c r="Q1246" s="681">
        <v>1</v>
      </c>
      <c r="R1246" s="665">
        <v>6</v>
      </c>
      <c r="S1246" s="681">
        <v>1</v>
      </c>
      <c r="T1246" s="748">
        <v>0.5</v>
      </c>
      <c r="U1246" s="704">
        <v>1</v>
      </c>
    </row>
    <row r="1247" spans="1:21" ht="14.4" customHeight="1" x14ac:dyDescent="0.3">
      <c r="A1247" s="664">
        <v>50</v>
      </c>
      <c r="B1247" s="665" t="s">
        <v>549</v>
      </c>
      <c r="C1247" s="665" t="s">
        <v>3184</v>
      </c>
      <c r="D1247" s="746" t="s">
        <v>4863</v>
      </c>
      <c r="E1247" s="747" t="s">
        <v>3198</v>
      </c>
      <c r="F1247" s="665" t="s">
        <v>3179</v>
      </c>
      <c r="G1247" s="665" t="s">
        <v>3848</v>
      </c>
      <c r="H1247" s="665" t="s">
        <v>550</v>
      </c>
      <c r="I1247" s="665" t="s">
        <v>4562</v>
      </c>
      <c r="J1247" s="665" t="s">
        <v>3850</v>
      </c>
      <c r="K1247" s="665" t="s">
        <v>4563</v>
      </c>
      <c r="L1247" s="666">
        <v>459.3</v>
      </c>
      <c r="M1247" s="666">
        <v>1377.9</v>
      </c>
      <c r="N1247" s="665">
        <v>3</v>
      </c>
      <c r="O1247" s="748">
        <v>1.5</v>
      </c>
      <c r="P1247" s="666">
        <v>459.3</v>
      </c>
      <c r="Q1247" s="681">
        <v>0.33333333333333331</v>
      </c>
      <c r="R1247" s="665">
        <v>1</v>
      </c>
      <c r="S1247" s="681">
        <v>0.33333333333333331</v>
      </c>
      <c r="T1247" s="748">
        <v>0.5</v>
      </c>
      <c r="U1247" s="704">
        <v>0.33333333333333331</v>
      </c>
    </row>
    <row r="1248" spans="1:21" ht="14.4" customHeight="1" x14ac:dyDescent="0.3">
      <c r="A1248" s="664">
        <v>50</v>
      </c>
      <c r="B1248" s="665" t="s">
        <v>549</v>
      </c>
      <c r="C1248" s="665" t="s">
        <v>3184</v>
      </c>
      <c r="D1248" s="746" t="s">
        <v>4863</v>
      </c>
      <c r="E1248" s="747" t="s">
        <v>3198</v>
      </c>
      <c r="F1248" s="665" t="s">
        <v>3179</v>
      </c>
      <c r="G1248" s="665" t="s">
        <v>3848</v>
      </c>
      <c r="H1248" s="665" t="s">
        <v>550</v>
      </c>
      <c r="I1248" s="665" t="s">
        <v>4564</v>
      </c>
      <c r="J1248" s="665" t="s">
        <v>3850</v>
      </c>
      <c r="K1248" s="665" t="s">
        <v>4565</v>
      </c>
      <c r="L1248" s="666">
        <v>140.6</v>
      </c>
      <c r="M1248" s="666">
        <v>140.6</v>
      </c>
      <c r="N1248" s="665">
        <v>1</v>
      </c>
      <c r="O1248" s="748">
        <v>0.5</v>
      </c>
      <c r="P1248" s="666"/>
      <c r="Q1248" s="681">
        <v>0</v>
      </c>
      <c r="R1248" s="665"/>
      <c r="S1248" s="681">
        <v>0</v>
      </c>
      <c r="T1248" s="748"/>
      <c r="U1248" s="704">
        <v>0</v>
      </c>
    </row>
    <row r="1249" spans="1:21" ht="14.4" customHeight="1" x14ac:dyDescent="0.3">
      <c r="A1249" s="664">
        <v>50</v>
      </c>
      <c r="B1249" s="665" t="s">
        <v>549</v>
      </c>
      <c r="C1249" s="665" t="s">
        <v>3184</v>
      </c>
      <c r="D1249" s="746" t="s">
        <v>4863</v>
      </c>
      <c r="E1249" s="747" t="s">
        <v>3198</v>
      </c>
      <c r="F1249" s="665" t="s">
        <v>3179</v>
      </c>
      <c r="G1249" s="665" t="s">
        <v>3852</v>
      </c>
      <c r="H1249" s="665" t="s">
        <v>550</v>
      </c>
      <c r="I1249" s="665" t="s">
        <v>4566</v>
      </c>
      <c r="J1249" s="665" t="s">
        <v>1563</v>
      </c>
      <c r="K1249" s="665" t="s">
        <v>4567</v>
      </c>
      <c r="L1249" s="666">
        <v>374.79</v>
      </c>
      <c r="M1249" s="666">
        <v>1499.16</v>
      </c>
      <c r="N1249" s="665">
        <v>4</v>
      </c>
      <c r="O1249" s="748">
        <v>0.5</v>
      </c>
      <c r="P1249" s="666">
        <v>1499.16</v>
      </c>
      <c r="Q1249" s="681">
        <v>1</v>
      </c>
      <c r="R1249" s="665">
        <v>4</v>
      </c>
      <c r="S1249" s="681">
        <v>1</v>
      </c>
      <c r="T1249" s="748">
        <v>0.5</v>
      </c>
      <c r="U1249" s="704">
        <v>1</v>
      </c>
    </row>
    <row r="1250" spans="1:21" ht="14.4" customHeight="1" x14ac:dyDescent="0.3">
      <c r="A1250" s="664">
        <v>50</v>
      </c>
      <c r="B1250" s="665" t="s">
        <v>549</v>
      </c>
      <c r="C1250" s="665" t="s">
        <v>3184</v>
      </c>
      <c r="D1250" s="746" t="s">
        <v>4863</v>
      </c>
      <c r="E1250" s="747" t="s">
        <v>3198</v>
      </c>
      <c r="F1250" s="665" t="s">
        <v>3179</v>
      </c>
      <c r="G1250" s="665" t="s">
        <v>3852</v>
      </c>
      <c r="H1250" s="665" t="s">
        <v>550</v>
      </c>
      <c r="I1250" s="665" t="s">
        <v>4568</v>
      </c>
      <c r="J1250" s="665" t="s">
        <v>1563</v>
      </c>
      <c r="K1250" s="665" t="s">
        <v>4569</v>
      </c>
      <c r="L1250" s="666">
        <v>374.79</v>
      </c>
      <c r="M1250" s="666">
        <v>749.58</v>
      </c>
      <c r="N1250" s="665">
        <v>2</v>
      </c>
      <c r="O1250" s="748">
        <v>0.5</v>
      </c>
      <c r="P1250" s="666">
        <v>749.58</v>
      </c>
      <c r="Q1250" s="681">
        <v>1</v>
      </c>
      <c r="R1250" s="665">
        <v>2</v>
      </c>
      <c r="S1250" s="681">
        <v>1</v>
      </c>
      <c r="T1250" s="748">
        <v>0.5</v>
      </c>
      <c r="U1250" s="704">
        <v>1</v>
      </c>
    </row>
    <row r="1251" spans="1:21" ht="14.4" customHeight="1" x14ac:dyDescent="0.3">
      <c r="A1251" s="664">
        <v>50</v>
      </c>
      <c r="B1251" s="665" t="s">
        <v>549</v>
      </c>
      <c r="C1251" s="665" t="s">
        <v>3184</v>
      </c>
      <c r="D1251" s="746" t="s">
        <v>4863</v>
      </c>
      <c r="E1251" s="747" t="s">
        <v>3198</v>
      </c>
      <c r="F1251" s="665" t="s">
        <v>3179</v>
      </c>
      <c r="G1251" s="665" t="s">
        <v>3296</v>
      </c>
      <c r="H1251" s="665" t="s">
        <v>1650</v>
      </c>
      <c r="I1251" s="665" t="s">
        <v>3964</v>
      </c>
      <c r="J1251" s="665" t="s">
        <v>1725</v>
      </c>
      <c r="K1251" s="665" t="s">
        <v>3965</v>
      </c>
      <c r="L1251" s="666">
        <v>277.12</v>
      </c>
      <c r="M1251" s="666">
        <v>554.24</v>
      </c>
      <c r="N1251" s="665">
        <v>2</v>
      </c>
      <c r="O1251" s="748">
        <v>1</v>
      </c>
      <c r="P1251" s="666">
        <v>554.24</v>
      </c>
      <c r="Q1251" s="681">
        <v>1</v>
      </c>
      <c r="R1251" s="665">
        <v>2</v>
      </c>
      <c r="S1251" s="681">
        <v>1</v>
      </c>
      <c r="T1251" s="748">
        <v>1</v>
      </c>
      <c r="U1251" s="704">
        <v>1</v>
      </c>
    </row>
    <row r="1252" spans="1:21" ht="14.4" customHeight="1" x14ac:dyDescent="0.3">
      <c r="A1252" s="664">
        <v>50</v>
      </c>
      <c r="B1252" s="665" t="s">
        <v>549</v>
      </c>
      <c r="C1252" s="665" t="s">
        <v>3184</v>
      </c>
      <c r="D1252" s="746" t="s">
        <v>4863</v>
      </c>
      <c r="E1252" s="747" t="s">
        <v>3198</v>
      </c>
      <c r="F1252" s="665" t="s">
        <v>3179</v>
      </c>
      <c r="G1252" s="665" t="s">
        <v>3296</v>
      </c>
      <c r="H1252" s="665" t="s">
        <v>1650</v>
      </c>
      <c r="I1252" s="665" t="s">
        <v>1724</v>
      </c>
      <c r="J1252" s="665" t="s">
        <v>1725</v>
      </c>
      <c r="K1252" s="665" t="s">
        <v>3300</v>
      </c>
      <c r="L1252" s="666">
        <v>1847.49</v>
      </c>
      <c r="M1252" s="666">
        <v>5542.47</v>
      </c>
      <c r="N1252" s="665">
        <v>3</v>
      </c>
      <c r="O1252" s="748">
        <v>3</v>
      </c>
      <c r="P1252" s="666">
        <v>5542.47</v>
      </c>
      <c r="Q1252" s="681">
        <v>1</v>
      </c>
      <c r="R1252" s="665">
        <v>3</v>
      </c>
      <c r="S1252" s="681">
        <v>1</v>
      </c>
      <c r="T1252" s="748">
        <v>3</v>
      </c>
      <c r="U1252" s="704">
        <v>1</v>
      </c>
    </row>
    <row r="1253" spans="1:21" ht="14.4" customHeight="1" x14ac:dyDescent="0.3">
      <c r="A1253" s="664">
        <v>50</v>
      </c>
      <c r="B1253" s="665" t="s">
        <v>549</v>
      </c>
      <c r="C1253" s="665" t="s">
        <v>3184</v>
      </c>
      <c r="D1253" s="746" t="s">
        <v>4863</v>
      </c>
      <c r="E1253" s="747" t="s">
        <v>3198</v>
      </c>
      <c r="F1253" s="665" t="s">
        <v>3179</v>
      </c>
      <c r="G1253" s="665" t="s">
        <v>3296</v>
      </c>
      <c r="H1253" s="665" t="s">
        <v>1650</v>
      </c>
      <c r="I1253" s="665" t="s">
        <v>1946</v>
      </c>
      <c r="J1253" s="665" t="s">
        <v>1725</v>
      </c>
      <c r="K1253" s="665" t="s">
        <v>2927</v>
      </c>
      <c r="L1253" s="666">
        <v>2309.36</v>
      </c>
      <c r="M1253" s="666">
        <v>2309.36</v>
      </c>
      <c r="N1253" s="665">
        <v>1</v>
      </c>
      <c r="O1253" s="748">
        <v>1</v>
      </c>
      <c r="P1253" s="666">
        <v>2309.36</v>
      </c>
      <c r="Q1253" s="681">
        <v>1</v>
      </c>
      <c r="R1253" s="665">
        <v>1</v>
      </c>
      <c r="S1253" s="681">
        <v>1</v>
      </c>
      <c r="T1253" s="748">
        <v>1</v>
      </c>
      <c r="U1253" s="704">
        <v>1</v>
      </c>
    </row>
    <row r="1254" spans="1:21" ht="14.4" customHeight="1" x14ac:dyDescent="0.3">
      <c r="A1254" s="664">
        <v>50</v>
      </c>
      <c r="B1254" s="665" t="s">
        <v>549</v>
      </c>
      <c r="C1254" s="665" t="s">
        <v>3184</v>
      </c>
      <c r="D1254" s="746" t="s">
        <v>4863</v>
      </c>
      <c r="E1254" s="747" t="s">
        <v>3198</v>
      </c>
      <c r="F1254" s="665" t="s">
        <v>3179</v>
      </c>
      <c r="G1254" s="665" t="s">
        <v>3296</v>
      </c>
      <c r="H1254" s="665" t="s">
        <v>1650</v>
      </c>
      <c r="I1254" s="665" t="s">
        <v>1937</v>
      </c>
      <c r="J1254" s="665" t="s">
        <v>1725</v>
      </c>
      <c r="K1254" s="665" t="s">
        <v>3299</v>
      </c>
      <c r="L1254" s="666">
        <v>1385.62</v>
      </c>
      <c r="M1254" s="666">
        <v>1385.62</v>
      </c>
      <c r="N1254" s="665">
        <v>1</v>
      </c>
      <c r="O1254" s="748">
        <v>1</v>
      </c>
      <c r="P1254" s="666">
        <v>1385.62</v>
      </c>
      <c r="Q1254" s="681">
        <v>1</v>
      </c>
      <c r="R1254" s="665">
        <v>1</v>
      </c>
      <c r="S1254" s="681">
        <v>1</v>
      </c>
      <c r="T1254" s="748">
        <v>1</v>
      </c>
      <c r="U1254" s="704">
        <v>1</v>
      </c>
    </row>
    <row r="1255" spans="1:21" ht="14.4" customHeight="1" x14ac:dyDescent="0.3">
      <c r="A1255" s="664">
        <v>50</v>
      </c>
      <c r="B1255" s="665" t="s">
        <v>549</v>
      </c>
      <c r="C1255" s="665" t="s">
        <v>3184</v>
      </c>
      <c r="D1255" s="746" t="s">
        <v>4863</v>
      </c>
      <c r="E1255" s="747" t="s">
        <v>3198</v>
      </c>
      <c r="F1255" s="665" t="s">
        <v>3179</v>
      </c>
      <c r="G1255" s="665" t="s">
        <v>3296</v>
      </c>
      <c r="H1255" s="665" t="s">
        <v>1650</v>
      </c>
      <c r="I1255" s="665" t="s">
        <v>4570</v>
      </c>
      <c r="J1255" s="665" t="s">
        <v>1725</v>
      </c>
      <c r="K1255" s="665" t="s">
        <v>3965</v>
      </c>
      <c r="L1255" s="666">
        <v>277.12</v>
      </c>
      <c r="M1255" s="666">
        <v>831.36</v>
      </c>
      <c r="N1255" s="665">
        <v>3</v>
      </c>
      <c r="O1255" s="748">
        <v>1</v>
      </c>
      <c r="P1255" s="666">
        <v>831.36</v>
      </c>
      <c r="Q1255" s="681">
        <v>1</v>
      </c>
      <c r="R1255" s="665">
        <v>3</v>
      </c>
      <c r="S1255" s="681">
        <v>1</v>
      </c>
      <c r="T1255" s="748">
        <v>1</v>
      </c>
      <c r="U1255" s="704">
        <v>1</v>
      </c>
    </row>
    <row r="1256" spans="1:21" ht="14.4" customHeight="1" x14ac:dyDescent="0.3">
      <c r="A1256" s="664">
        <v>50</v>
      </c>
      <c r="B1256" s="665" t="s">
        <v>549</v>
      </c>
      <c r="C1256" s="665" t="s">
        <v>3184</v>
      </c>
      <c r="D1256" s="746" t="s">
        <v>4863</v>
      </c>
      <c r="E1256" s="747" t="s">
        <v>3198</v>
      </c>
      <c r="F1256" s="665" t="s">
        <v>3179</v>
      </c>
      <c r="G1256" s="665" t="s">
        <v>4571</v>
      </c>
      <c r="H1256" s="665" t="s">
        <v>550</v>
      </c>
      <c r="I1256" s="665" t="s">
        <v>4572</v>
      </c>
      <c r="J1256" s="665" t="s">
        <v>4573</v>
      </c>
      <c r="K1256" s="665" t="s">
        <v>4072</v>
      </c>
      <c r="L1256" s="666">
        <v>155.24</v>
      </c>
      <c r="M1256" s="666">
        <v>155.24</v>
      </c>
      <c r="N1256" s="665">
        <v>1</v>
      </c>
      <c r="O1256" s="748">
        <v>1</v>
      </c>
      <c r="P1256" s="666"/>
      <c r="Q1256" s="681">
        <v>0</v>
      </c>
      <c r="R1256" s="665"/>
      <c r="S1256" s="681">
        <v>0</v>
      </c>
      <c r="T1256" s="748"/>
      <c r="U1256" s="704">
        <v>0</v>
      </c>
    </row>
    <row r="1257" spans="1:21" ht="14.4" customHeight="1" x14ac:dyDescent="0.3">
      <c r="A1257" s="664">
        <v>50</v>
      </c>
      <c r="B1257" s="665" t="s">
        <v>549</v>
      </c>
      <c r="C1257" s="665" t="s">
        <v>3184</v>
      </c>
      <c r="D1257" s="746" t="s">
        <v>4863</v>
      </c>
      <c r="E1257" s="747" t="s">
        <v>3198</v>
      </c>
      <c r="F1257" s="665" t="s">
        <v>3179</v>
      </c>
      <c r="G1257" s="665" t="s">
        <v>3356</v>
      </c>
      <c r="H1257" s="665" t="s">
        <v>550</v>
      </c>
      <c r="I1257" s="665" t="s">
        <v>1070</v>
      </c>
      <c r="J1257" s="665" t="s">
        <v>1071</v>
      </c>
      <c r="K1257" s="665" t="s">
        <v>3342</v>
      </c>
      <c r="L1257" s="666">
        <v>32.76</v>
      </c>
      <c r="M1257" s="666">
        <v>131.04</v>
      </c>
      <c r="N1257" s="665">
        <v>4</v>
      </c>
      <c r="O1257" s="748">
        <v>1</v>
      </c>
      <c r="P1257" s="666"/>
      <c r="Q1257" s="681">
        <v>0</v>
      </c>
      <c r="R1257" s="665"/>
      <c r="S1257" s="681">
        <v>0</v>
      </c>
      <c r="T1257" s="748"/>
      <c r="U1257" s="704">
        <v>0</v>
      </c>
    </row>
    <row r="1258" spans="1:21" ht="14.4" customHeight="1" x14ac:dyDescent="0.3">
      <c r="A1258" s="664">
        <v>50</v>
      </c>
      <c r="B1258" s="665" t="s">
        <v>549</v>
      </c>
      <c r="C1258" s="665" t="s">
        <v>3184</v>
      </c>
      <c r="D1258" s="746" t="s">
        <v>4863</v>
      </c>
      <c r="E1258" s="747" t="s">
        <v>3198</v>
      </c>
      <c r="F1258" s="665" t="s">
        <v>3179</v>
      </c>
      <c r="G1258" s="665" t="s">
        <v>3356</v>
      </c>
      <c r="H1258" s="665" t="s">
        <v>550</v>
      </c>
      <c r="I1258" s="665" t="s">
        <v>4574</v>
      </c>
      <c r="J1258" s="665" t="s">
        <v>4575</v>
      </c>
      <c r="K1258" s="665" t="s">
        <v>3342</v>
      </c>
      <c r="L1258" s="666">
        <v>32.76</v>
      </c>
      <c r="M1258" s="666">
        <v>229.32</v>
      </c>
      <c r="N1258" s="665">
        <v>7</v>
      </c>
      <c r="O1258" s="748">
        <v>1.5</v>
      </c>
      <c r="P1258" s="666">
        <v>98.28</v>
      </c>
      <c r="Q1258" s="681">
        <v>0.4285714285714286</v>
      </c>
      <c r="R1258" s="665">
        <v>3</v>
      </c>
      <c r="S1258" s="681">
        <v>0.42857142857142855</v>
      </c>
      <c r="T1258" s="748">
        <v>0.5</v>
      </c>
      <c r="U1258" s="704">
        <v>0.33333333333333331</v>
      </c>
    </row>
    <row r="1259" spans="1:21" ht="14.4" customHeight="1" x14ac:dyDescent="0.3">
      <c r="A1259" s="664">
        <v>50</v>
      </c>
      <c r="B1259" s="665" t="s">
        <v>549</v>
      </c>
      <c r="C1259" s="665" t="s">
        <v>3184</v>
      </c>
      <c r="D1259" s="746" t="s">
        <v>4863</v>
      </c>
      <c r="E1259" s="747" t="s">
        <v>3198</v>
      </c>
      <c r="F1259" s="665" t="s">
        <v>3179</v>
      </c>
      <c r="G1259" s="665" t="s">
        <v>4224</v>
      </c>
      <c r="H1259" s="665" t="s">
        <v>1650</v>
      </c>
      <c r="I1259" s="665" t="s">
        <v>4403</v>
      </c>
      <c r="J1259" s="665" t="s">
        <v>1452</v>
      </c>
      <c r="K1259" s="665" t="s">
        <v>3231</v>
      </c>
      <c r="L1259" s="666">
        <v>48.42</v>
      </c>
      <c r="M1259" s="666">
        <v>96.84</v>
      </c>
      <c r="N1259" s="665">
        <v>2</v>
      </c>
      <c r="O1259" s="748">
        <v>1</v>
      </c>
      <c r="P1259" s="666">
        <v>96.84</v>
      </c>
      <c r="Q1259" s="681">
        <v>1</v>
      </c>
      <c r="R1259" s="665">
        <v>2</v>
      </c>
      <c r="S1259" s="681">
        <v>1</v>
      </c>
      <c r="T1259" s="748">
        <v>1</v>
      </c>
      <c r="U1259" s="704">
        <v>1</v>
      </c>
    </row>
    <row r="1260" spans="1:21" ht="14.4" customHeight="1" x14ac:dyDescent="0.3">
      <c r="A1260" s="664">
        <v>50</v>
      </c>
      <c r="B1260" s="665" t="s">
        <v>549</v>
      </c>
      <c r="C1260" s="665" t="s">
        <v>3184</v>
      </c>
      <c r="D1260" s="746" t="s">
        <v>4863</v>
      </c>
      <c r="E1260" s="747" t="s">
        <v>3198</v>
      </c>
      <c r="F1260" s="665" t="s">
        <v>3179</v>
      </c>
      <c r="G1260" s="665" t="s">
        <v>4224</v>
      </c>
      <c r="H1260" s="665" t="s">
        <v>550</v>
      </c>
      <c r="I1260" s="665" t="s">
        <v>1451</v>
      </c>
      <c r="J1260" s="665" t="s">
        <v>1452</v>
      </c>
      <c r="K1260" s="665" t="s">
        <v>4225</v>
      </c>
      <c r="L1260" s="666">
        <v>36.54</v>
      </c>
      <c r="M1260" s="666">
        <v>182.7</v>
      </c>
      <c r="N1260" s="665">
        <v>5</v>
      </c>
      <c r="O1260" s="748">
        <v>1.5</v>
      </c>
      <c r="P1260" s="666"/>
      <c r="Q1260" s="681">
        <v>0</v>
      </c>
      <c r="R1260" s="665"/>
      <c r="S1260" s="681">
        <v>0</v>
      </c>
      <c r="T1260" s="748"/>
      <c r="U1260" s="704">
        <v>0</v>
      </c>
    </row>
    <row r="1261" spans="1:21" ht="14.4" customHeight="1" x14ac:dyDescent="0.3">
      <c r="A1261" s="664">
        <v>50</v>
      </c>
      <c r="B1261" s="665" t="s">
        <v>549</v>
      </c>
      <c r="C1261" s="665" t="s">
        <v>3184</v>
      </c>
      <c r="D1261" s="746" t="s">
        <v>4863</v>
      </c>
      <c r="E1261" s="747" t="s">
        <v>3198</v>
      </c>
      <c r="F1261" s="665" t="s">
        <v>3179</v>
      </c>
      <c r="G1261" s="665" t="s">
        <v>4224</v>
      </c>
      <c r="H1261" s="665" t="s">
        <v>550</v>
      </c>
      <c r="I1261" s="665" t="s">
        <v>4406</v>
      </c>
      <c r="J1261" s="665" t="s">
        <v>4407</v>
      </c>
      <c r="K1261" s="665" t="s">
        <v>4408</v>
      </c>
      <c r="L1261" s="666">
        <v>36.54</v>
      </c>
      <c r="M1261" s="666">
        <v>292.32</v>
      </c>
      <c r="N1261" s="665">
        <v>8</v>
      </c>
      <c r="O1261" s="748">
        <v>2.5</v>
      </c>
      <c r="P1261" s="666">
        <v>292.32</v>
      </c>
      <c r="Q1261" s="681">
        <v>1</v>
      </c>
      <c r="R1261" s="665">
        <v>8</v>
      </c>
      <c r="S1261" s="681">
        <v>1</v>
      </c>
      <c r="T1261" s="748">
        <v>2.5</v>
      </c>
      <c r="U1261" s="704">
        <v>1</v>
      </c>
    </row>
    <row r="1262" spans="1:21" ht="14.4" customHeight="1" x14ac:dyDescent="0.3">
      <c r="A1262" s="664">
        <v>50</v>
      </c>
      <c r="B1262" s="665" t="s">
        <v>549</v>
      </c>
      <c r="C1262" s="665" t="s">
        <v>3184</v>
      </c>
      <c r="D1262" s="746" t="s">
        <v>4863</v>
      </c>
      <c r="E1262" s="747" t="s">
        <v>3198</v>
      </c>
      <c r="F1262" s="665" t="s">
        <v>3179</v>
      </c>
      <c r="G1262" s="665" t="s">
        <v>4224</v>
      </c>
      <c r="H1262" s="665" t="s">
        <v>550</v>
      </c>
      <c r="I1262" s="665" t="s">
        <v>4576</v>
      </c>
      <c r="J1262" s="665" t="s">
        <v>1452</v>
      </c>
      <c r="K1262" s="665" t="s">
        <v>4577</v>
      </c>
      <c r="L1262" s="666">
        <v>0</v>
      </c>
      <c r="M1262" s="666">
        <v>0</v>
      </c>
      <c r="N1262" s="665">
        <v>2</v>
      </c>
      <c r="O1262" s="748">
        <v>1</v>
      </c>
      <c r="P1262" s="666"/>
      <c r="Q1262" s="681"/>
      <c r="R1262" s="665"/>
      <c r="S1262" s="681">
        <v>0</v>
      </c>
      <c r="T1262" s="748"/>
      <c r="U1262" s="704">
        <v>0</v>
      </c>
    </row>
    <row r="1263" spans="1:21" ht="14.4" customHeight="1" x14ac:dyDescent="0.3">
      <c r="A1263" s="664">
        <v>50</v>
      </c>
      <c r="B1263" s="665" t="s">
        <v>549</v>
      </c>
      <c r="C1263" s="665" t="s">
        <v>3184</v>
      </c>
      <c r="D1263" s="746" t="s">
        <v>4863</v>
      </c>
      <c r="E1263" s="747" t="s">
        <v>3198</v>
      </c>
      <c r="F1263" s="665" t="s">
        <v>3179</v>
      </c>
      <c r="G1263" s="665" t="s">
        <v>3301</v>
      </c>
      <c r="H1263" s="665" t="s">
        <v>1650</v>
      </c>
      <c r="I1263" s="665" t="s">
        <v>1877</v>
      </c>
      <c r="J1263" s="665" t="s">
        <v>2960</v>
      </c>
      <c r="K1263" s="665" t="s">
        <v>2962</v>
      </c>
      <c r="L1263" s="666">
        <v>103.64</v>
      </c>
      <c r="M1263" s="666">
        <v>518.20000000000005</v>
      </c>
      <c r="N1263" s="665">
        <v>5</v>
      </c>
      <c r="O1263" s="748">
        <v>3.5</v>
      </c>
      <c r="P1263" s="666">
        <v>310.92</v>
      </c>
      <c r="Q1263" s="681">
        <v>0.6</v>
      </c>
      <c r="R1263" s="665">
        <v>3</v>
      </c>
      <c r="S1263" s="681">
        <v>0.6</v>
      </c>
      <c r="T1263" s="748">
        <v>2.5</v>
      </c>
      <c r="U1263" s="704">
        <v>0.7142857142857143</v>
      </c>
    </row>
    <row r="1264" spans="1:21" ht="14.4" customHeight="1" x14ac:dyDescent="0.3">
      <c r="A1264" s="664">
        <v>50</v>
      </c>
      <c r="B1264" s="665" t="s">
        <v>549</v>
      </c>
      <c r="C1264" s="665" t="s">
        <v>3184</v>
      </c>
      <c r="D1264" s="746" t="s">
        <v>4863</v>
      </c>
      <c r="E1264" s="747" t="s">
        <v>3198</v>
      </c>
      <c r="F1264" s="665" t="s">
        <v>3179</v>
      </c>
      <c r="G1264" s="665" t="s">
        <v>3304</v>
      </c>
      <c r="H1264" s="665" t="s">
        <v>550</v>
      </c>
      <c r="I1264" s="665" t="s">
        <v>3305</v>
      </c>
      <c r="J1264" s="665" t="s">
        <v>3306</v>
      </c>
      <c r="K1264" s="665" t="s">
        <v>3307</v>
      </c>
      <c r="L1264" s="666">
        <v>146.84</v>
      </c>
      <c r="M1264" s="666">
        <v>587.36</v>
      </c>
      <c r="N1264" s="665">
        <v>4</v>
      </c>
      <c r="O1264" s="748">
        <v>0.5</v>
      </c>
      <c r="P1264" s="666">
        <v>587.36</v>
      </c>
      <c r="Q1264" s="681">
        <v>1</v>
      </c>
      <c r="R1264" s="665">
        <v>4</v>
      </c>
      <c r="S1264" s="681">
        <v>1</v>
      </c>
      <c r="T1264" s="748">
        <v>0.5</v>
      </c>
      <c r="U1264" s="704">
        <v>1</v>
      </c>
    </row>
    <row r="1265" spans="1:21" ht="14.4" customHeight="1" x14ac:dyDescent="0.3">
      <c r="A1265" s="664">
        <v>50</v>
      </c>
      <c r="B1265" s="665" t="s">
        <v>549</v>
      </c>
      <c r="C1265" s="665" t="s">
        <v>3184</v>
      </c>
      <c r="D1265" s="746" t="s">
        <v>4863</v>
      </c>
      <c r="E1265" s="747" t="s">
        <v>3198</v>
      </c>
      <c r="F1265" s="665" t="s">
        <v>3179</v>
      </c>
      <c r="G1265" s="665" t="s">
        <v>3304</v>
      </c>
      <c r="H1265" s="665" t="s">
        <v>550</v>
      </c>
      <c r="I1265" s="665" t="s">
        <v>2140</v>
      </c>
      <c r="J1265" s="665" t="s">
        <v>3551</v>
      </c>
      <c r="K1265" s="665" t="s">
        <v>3231</v>
      </c>
      <c r="L1265" s="666">
        <v>88.1</v>
      </c>
      <c r="M1265" s="666">
        <v>528.59999999999991</v>
      </c>
      <c r="N1265" s="665">
        <v>6</v>
      </c>
      <c r="O1265" s="748">
        <v>2</v>
      </c>
      <c r="P1265" s="666">
        <v>528.59999999999991</v>
      </c>
      <c r="Q1265" s="681">
        <v>1</v>
      </c>
      <c r="R1265" s="665">
        <v>6</v>
      </c>
      <c r="S1265" s="681">
        <v>1</v>
      </c>
      <c r="T1265" s="748">
        <v>2</v>
      </c>
      <c r="U1265" s="704">
        <v>1</v>
      </c>
    </row>
    <row r="1266" spans="1:21" ht="14.4" customHeight="1" x14ac:dyDescent="0.3">
      <c r="A1266" s="664">
        <v>50</v>
      </c>
      <c r="B1266" s="665" t="s">
        <v>549</v>
      </c>
      <c r="C1266" s="665" t="s">
        <v>3184</v>
      </c>
      <c r="D1266" s="746" t="s">
        <v>4863</v>
      </c>
      <c r="E1266" s="747" t="s">
        <v>3198</v>
      </c>
      <c r="F1266" s="665" t="s">
        <v>3179</v>
      </c>
      <c r="G1266" s="665" t="s">
        <v>3552</v>
      </c>
      <c r="H1266" s="665" t="s">
        <v>550</v>
      </c>
      <c r="I1266" s="665" t="s">
        <v>4227</v>
      </c>
      <c r="J1266" s="665" t="s">
        <v>1605</v>
      </c>
      <c r="K1266" s="665" t="s">
        <v>4226</v>
      </c>
      <c r="L1266" s="666">
        <v>185.26</v>
      </c>
      <c r="M1266" s="666">
        <v>1482.08</v>
      </c>
      <c r="N1266" s="665">
        <v>8</v>
      </c>
      <c r="O1266" s="748">
        <v>6</v>
      </c>
      <c r="P1266" s="666">
        <v>370.52</v>
      </c>
      <c r="Q1266" s="681">
        <v>0.25</v>
      </c>
      <c r="R1266" s="665">
        <v>2</v>
      </c>
      <c r="S1266" s="681">
        <v>0.25</v>
      </c>
      <c r="T1266" s="748">
        <v>2</v>
      </c>
      <c r="U1266" s="704">
        <v>0.33333333333333331</v>
      </c>
    </row>
    <row r="1267" spans="1:21" ht="14.4" customHeight="1" x14ac:dyDescent="0.3">
      <c r="A1267" s="664">
        <v>50</v>
      </c>
      <c r="B1267" s="665" t="s">
        <v>549</v>
      </c>
      <c r="C1267" s="665" t="s">
        <v>3184</v>
      </c>
      <c r="D1267" s="746" t="s">
        <v>4863</v>
      </c>
      <c r="E1267" s="747" t="s">
        <v>3198</v>
      </c>
      <c r="F1267" s="665" t="s">
        <v>3179</v>
      </c>
      <c r="G1267" s="665" t="s">
        <v>3552</v>
      </c>
      <c r="H1267" s="665" t="s">
        <v>550</v>
      </c>
      <c r="I1267" s="665" t="s">
        <v>1633</v>
      </c>
      <c r="J1267" s="665" t="s">
        <v>1605</v>
      </c>
      <c r="K1267" s="665" t="s">
        <v>4226</v>
      </c>
      <c r="L1267" s="666">
        <v>301.2</v>
      </c>
      <c r="M1267" s="666">
        <v>602.4</v>
      </c>
      <c r="N1267" s="665">
        <v>2</v>
      </c>
      <c r="O1267" s="748">
        <v>1.5</v>
      </c>
      <c r="P1267" s="666">
        <v>301.2</v>
      </c>
      <c r="Q1267" s="681">
        <v>0.5</v>
      </c>
      <c r="R1267" s="665">
        <v>1</v>
      </c>
      <c r="S1267" s="681">
        <v>0.5</v>
      </c>
      <c r="T1267" s="748">
        <v>0.5</v>
      </c>
      <c r="U1267" s="704">
        <v>0.33333333333333331</v>
      </c>
    </row>
    <row r="1268" spans="1:21" ht="14.4" customHeight="1" x14ac:dyDescent="0.3">
      <c r="A1268" s="664">
        <v>50</v>
      </c>
      <c r="B1268" s="665" t="s">
        <v>549</v>
      </c>
      <c r="C1268" s="665" t="s">
        <v>3184</v>
      </c>
      <c r="D1268" s="746" t="s">
        <v>4863</v>
      </c>
      <c r="E1268" s="747" t="s">
        <v>3198</v>
      </c>
      <c r="F1268" s="665" t="s">
        <v>3179</v>
      </c>
      <c r="G1268" s="665" t="s">
        <v>3552</v>
      </c>
      <c r="H1268" s="665" t="s">
        <v>550</v>
      </c>
      <c r="I1268" s="665" t="s">
        <v>4578</v>
      </c>
      <c r="J1268" s="665" t="s">
        <v>4579</v>
      </c>
      <c r="K1268" s="665" t="s">
        <v>3554</v>
      </c>
      <c r="L1268" s="666">
        <v>57.64</v>
      </c>
      <c r="M1268" s="666">
        <v>230.56</v>
      </c>
      <c r="N1268" s="665">
        <v>4</v>
      </c>
      <c r="O1268" s="748">
        <v>1</v>
      </c>
      <c r="P1268" s="666"/>
      <c r="Q1268" s="681">
        <v>0</v>
      </c>
      <c r="R1268" s="665"/>
      <c r="S1268" s="681">
        <v>0</v>
      </c>
      <c r="T1268" s="748"/>
      <c r="U1268" s="704">
        <v>0</v>
      </c>
    </row>
    <row r="1269" spans="1:21" ht="14.4" customHeight="1" x14ac:dyDescent="0.3">
      <c r="A1269" s="664">
        <v>50</v>
      </c>
      <c r="B1269" s="665" t="s">
        <v>549</v>
      </c>
      <c r="C1269" s="665" t="s">
        <v>3184</v>
      </c>
      <c r="D1269" s="746" t="s">
        <v>4863</v>
      </c>
      <c r="E1269" s="747" t="s">
        <v>3198</v>
      </c>
      <c r="F1269" s="665" t="s">
        <v>3179</v>
      </c>
      <c r="G1269" s="665" t="s">
        <v>4580</v>
      </c>
      <c r="H1269" s="665" t="s">
        <v>550</v>
      </c>
      <c r="I1269" s="665" t="s">
        <v>4581</v>
      </c>
      <c r="J1269" s="665" t="s">
        <v>4582</v>
      </c>
      <c r="K1269" s="665" t="s">
        <v>2972</v>
      </c>
      <c r="L1269" s="666">
        <v>69.44</v>
      </c>
      <c r="M1269" s="666">
        <v>416.64</v>
      </c>
      <c r="N1269" s="665">
        <v>6</v>
      </c>
      <c r="O1269" s="748">
        <v>0.5</v>
      </c>
      <c r="P1269" s="666"/>
      <c r="Q1269" s="681">
        <v>0</v>
      </c>
      <c r="R1269" s="665"/>
      <c r="S1269" s="681">
        <v>0</v>
      </c>
      <c r="T1269" s="748"/>
      <c r="U1269" s="704">
        <v>0</v>
      </c>
    </row>
    <row r="1270" spans="1:21" ht="14.4" customHeight="1" x14ac:dyDescent="0.3">
      <c r="A1270" s="664">
        <v>50</v>
      </c>
      <c r="B1270" s="665" t="s">
        <v>549</v>
      </c>
      <c r="C1270" s="665" t="s">
        <v>3184</v>
      </c>
      <c r="D1270" s="746" t="s">
        <v>4863</v>
      </c>
      <c r="E1270" s="747" t="s">
        <v>3198</v>
      </c>
      <c r="F1270" s="665" t="s">
        <v>3179</v>
      </c>
      <c r="G1270" s="665" t="s">
        <v>3308</v>
      </c>
      <c r="H1270" s="665" t="s">
        <v>1650</v>
      </c>
      <c r="I1270" s="665" t="s">
        <v>4583</v>
      </c>
      <c r="J1270" s="665" t="s">
        <v>2897</v>
      </c>
      <c r="K1270" s="665" t="s">
        <v>2900</v>
      </c>
      <c r="L1270" s="666">
        <v>205.84</v>
      </c>
      <c r="M1270" s="666">
        <v>1852.5599999999997</v>
      </c>
      <c r="N1270" s="665">
        <v>9</v>
      </c>
      <c r="O1270" s="748">
        <v>4</v>
      </c>
      <c r="P1270" s="666">
        <v>1646.7199999999998</v>
      </c>
      <c r="Q1270" s="681">
        <v>0.88888888888888895</v>
      </c>
      <c r="R1270" s="665">
        <v>8</v>
      </c>
      <c r="S1270" s="681">
        <v>0.88888888888888884</v>
      </c>
      <c r="T1270" s="748">
        <v>3.5</v>
      </c>
      <c r="U1270" s="704">
        <v>0.875</v>
      </c>
    </row>
    <row r="1271" spans="1:21" ht="14.4" customHeight="1" x14ac:dyDescent="0.3">
      <c r="A1271" s="664">
        <v>50</v>
      </c>
      <c r="B1271" s="665" t="s">
        <v>549</v>
      </c>
      <c r="C1271" s="665" t="s">
        <v>3184</v>
      </c>
      <c r="D1271" s="746" t="s">
        <v>4863</v>
      </c>
      <c r="E1271" s="747" t="s">
        <v>3198</v>
      </c>
      <c r="F1271" s="665" t="s">
        <v>3179</v>
      </c>
      <c r="G1271" s="665" t="s">
        <v>3308</v>
      </c>
      <c r="H1271" s="665" t="s">
        <v>1650</v>
      </c>
      <c r="I1271" s="665" t="s">
        <v>4584</v>
      </c>
      <c r="J1271" s="665" t="s">
        <v>2897</v>
      </c>
      <c r="K1271" s="665" t="s">
        <v>4585</v>
      </c>
      <c r="L1271" s="666">
        <v>0</v>
      </c>
      <c r="M1271" s="666">
        <v>0</v>
      </c>
      <c r="N1271" s="665">
        <v>1</v>
      </c>
      <c r="O1271" s="748">
        <v>0.5</v>
      </c>
      <c r="P1271" s="666">
        <v>0</v>
      </c>
      <c r="Q1271" s="681"/>
      <c r="R1271" s="665">
        <v>1</v>
      </c>
      <c r="S1271" s="681">
        <v>1</v>
      </c>
      <c r="T1271" s="748">
        <v>0.5</v>
      </c>
      <c r="U1271" s="704">
        <v>1</v>
      </c>
    </row>
    <row r="1272" spans="1:21" ht="14.4" customHeight="1" x14ac:dyDescent="0.3">
      <c r="A1272" s="664">
        <v>50</v>
      </c>
      <c r="B1272" s="665" t="s">
        <v>549</v>
      </c>
      <c r="C1272" s="665" t="s">
        <v>3184</v>
      </c>
      <c r="D1272" s="746" t="s">
        <v>4863</v>
      </c>
      <c r="E1272" s="747" t="s">
        <v>3198</v>
      </c>
      <c r="F1272" s="665" t="s">
        <v>3179</v>
      </c>
      <c r="G1272" s="665" t="s">
        <v>3308</v>
      </c>
      <c r="H1272" s="665" t="s">
        <v>1650</v>
      </c>
      <c r="I1272" s="665" t="s">
        <v>4586</v>
      </c>
      <c r="J1272" s="665" t="s">
        <v>2897</v>
      </c>
      <c r="K1272" s="665" t="s">
        <v>4587</v>
      </c>
      <c r="L1272" s="666">
        <v>0</v>
      </c>
      <c r="M1272" s="666">
        <v>0</v>
      </c>
      <c r="N1272" s="665">
        <v>1</v>
      </c>
      <c r="O1272" s="748">
        <v>0.5</v>
      </c>
      <c r="P1272" s="666"/>
      <c r="Q1272" s="681"/>
      <c r="R1272" s="665"/>
      <c r="S1272" s="681">
        <v>0</v>
      </c>
      <c r="T1272" s="748"/>
      <c r="U1272" s="704">
        <v>0</v>
      </c>
    </row>
    <row r="1273" spans="1:21" ht="14.4" customHeight="1" x14ac:dyDescent="0.3">
      <c r="A1273" s="664">
        <v>50</v>
      </c>
      <c r="B1273" s="665" t="s">
        <v>549</v>
      </c>
      <c r="C1273" s="665" t="s">
        <v>3184</v>
      </c>
      <c r="D1273" s="746" t="s">
        <v>4863</v>
      </c>
      <c r="E1273" s="747" t="s">
        <v>3198</v>
      </c>
      <c r="F1273" s="665" t="s">
        <v>3179</v>
      </c>
      <c r="G1273" s="665" t="s">
        <v>4228</v>
      </c>
      <c r="H1273" s="665" t="s">
        <v>550</v>
      </c>
      <c r="I1273" s="665" t="s">
        <v>4231</v>
      </c>
      <c r="J1273" s="665" t="s">
        <v>4232</v>
      </c>
      <c r="K1273" s="665" t="s">
        <v>4233</v>
      </c>
      <c r="L1273" s="666">
        <v>173.31</v>
      </c>
      <c r="M1273" s="666">
        <v>1039.8600000000001</v>
      </c>
      <c r="N1273" s="665">
        <v>6</v>
      </c>
      <c r="O1273" s="748">
        <v>1.5</v>
      </c>
      <c r="P1273" s="666">
        <v>1039.8600000000001</v>
      </c>
      <c r="Q1273" s="681">
        <v>1</v>
      </c>
      <c r="R1273" s="665">
        <v>6</v>
      </c>
      <c r="S1273" s="681">
        <v>1</v>
      </c>
      <c r="T1273" s="748">
        <v>1.5</v>
      </c>
      <c r="U1273" s="704">
        <v>1</v>
      </c>
    </row>
    <row r="1274" spans="1:21" ht="14.4" customHeight="1" x14ac:dyDescent="0.3">
      <c r="A1274" s="664">
        <v>50</v>
      </c>
      <c r="B1274" s="665" t="s">
        <v>549</v>
      </c>
      <c r="C1274" s="665" t="s">
        <v>3184</v>
      </c>
      <c r="D1274" s="746" t="s">
        <v>4863</v>
      </c>
      <c r="E1274" s="747" t="s">
        <v>3198</v>
      </c>
      <c r="F1274" s="665" t="s">
        <v>3179</v>
      </c>
      <c r="G1274" s="665" t="s">
        <v>3242</v>
      </c>
      <c r="H1274" s="665" t="s">
        <v>1650</v>
      </c>
      <c r="I1274" s="665" t="s">
        <v>1766</v>
      </c>
      <c r="J1274" s="665" t="s">
        <v>1767</v>
      </c>
      <c r="K1274" s="665" t="s">
        <v>2953</v>
      </c>
      <c r="L1274" s="666">
        <v>144.81</v>
      </c>
      <c r="M1274" s="666">
        <v>1448.1</v>
      </c>
      <c r="N1274" s="665">
        <v>10</v>
      </c>
      <c r="O1274" s="748">
        <v>6.5</v>
      </c>
      <c r="P1274" s="666">
        <v>289.62</v>
      </c>
      <c r="Q1274" s="681">
        <v>0.2</v>
      </c>
      <c r="R1274" s="665">
        <v>2</v>
      </c>
      <c r="S1274" s="681">
        <v>0.2</v>
      </c>
      <c r="T1274" s="748">
        <v>1.5</v>
      </c>
      <c r="U1274" s="704">
        <v>0.23076923076923078</v>
      </c>
    </row>
    <row r="1275" spans="1:21" ht="14.4" customHeight="1" x14ac:dyDescent="0.3">
      <c r="A1275" s="664">
        <v>50</v>
      </c>
      <c r="B1275" s="665" t="s">
        <v>549</v>
      </c>
      <c r="C1275" s="665" t="s">
        <v>3184</v>
      </c>
      <c r="D1275" s="746" t="s">
        <v>4863</v>
      </c>
      <c r="E1275" s="747" t="s">
        <v>3198</v>
      </c>
      <c r="F1275" s="665" t="s">
        <v>3179</v>
      </c>
      <c r="G1275" s="665" t="s">
        <v>3242</v>
      </c>
      <c r="H1275" s="665" t="s">
        <v>1650</v>
      </c>
      <c r="I1275" s="665" t="s">
        <v>1854</v>
      </c>
      <c r="J1275" s="665" t="s">
        <v>1855</v>
      </c>
      <c r="K1275" s="665" t="s">
        <v>2966</v>
      </c>
      <c r="L1275" s="666">
        <v>289.62</v>
      </c>
      <c r="M1275" s="666">
        <v>868.86</v>
      </c>
      <c r="N1275" s="665">
        <v>3</v>
      </c>
      <c r="O1275" s="748">
        <v>1.5</v>
      </c>
      <c r="P1275" s="666"/>
      <c r="Q1275" s="681">
        <v>0</v>
      </c>
      <c r="R1275" s="665"/>
      <c r="S1275" s="681">
        <v>0</v>
      </c>
      <c r="T1275" s="748"/>
      <c r="U1275" s="704">
        <v>0</v>
      </c>
    </row>
    <row r="1276" spans="1:21" ht="14.4" customHeight="1" x14ac:dyDescent="0.3">
      <c r="A1276" s="664">
        <v>50</v>
      </c>
      <c r="B1276" s="665" t="s">
        <v>549</v>
      </c>
      <c r="C1276" s="665" t="s">
        <v>3184</v>
      </c>
      <c r="D1276" s="746" t="s">
        <v>4863</v>
      </c>
      <c r="E1276" s="747" t="s">
        <v>3198</v>
      </c>
      <c r="F1276" s="665" t="s">
        <v>3179</v>
      </c>
      <c r="G1276" s="665" t="s">
        <v>3242</v>
      </c>
      <c r="H1276" s="665" t="s">
        <v>1650</v>
      </c>
      <c r="I1276" s="665" t="s">
        <v>4234</v>
      </c>
      <c r="J1276" s="665" t="s">
        <v>4235</v>
      </c>
      <c r="K1276" s="665" t="s">
        <v>4236</v>
      </c>
      <c r="L1276" s="666">
        <v>321.79000000000002</v>
      </c>
      <c r="M1276" s="666">
        <v>643.58000000000004</v>
      </c>
      <c r="N1276" s="665">
        <v>2</v>
      </c>
      <c r="O1276" s="748">
        <v>1</v>
      </c>
      <c r="P1276" s="666"/>
      <c r="Q1276" s="681">
        <v>0</v>
      </c>
      <c r="R1276" s="665"/>
      <c r="S1276" s="681">
        <v>0</v>
      </c>
      <c r="T1276" s="748"/>
      <c r="U1276" s="704">
        <v>0</v>
      </c>
    </row>
    <row r="1277" spans="1:21" ht="14.4" customHeight="1" x14ac:dyDescent="0.3">
      <c r="A1277" s="664">
        <v>50</v>
      </c>
      <c r="B1277" s="665" t="s">
        <v>549</v>
      </c>
      <c r="C1277" s="665" t="s">
        <v>3184</v>
      </c>
      <c r="D1277" s="746" t="s">
        <v>4863</v>
      </c>
      <c r="E1277" s="747" t="s">
        <v>3198</v>
      </c>
      <c r="F1277" s="665" t="s">
        <v>3179</v>
      </c>
      <c r="G1277" s="665" t="s">
        <v>3874</v>
      </c>
      <c r="H1277" s="665" t="s">
        <v>1650</v>
      </c>
      <c r="I1277" s="665" t="s">
        <v>4588</v>
      </c>
      <c r="J1277" s="665" t="s">
        <v>2979</v>
      </c>
      <c r="K1277" s="665" t="s">
        <v>4589</v>
      </c>
      <c r="L1277" s="666">
        <v>614.48</v>
      </c>
      <c r="M1277" s="666">
        <v>1843.44</v>
      </c>
      <c r="N1277" s="665">
        <v>3</v>
      </c>
      <c r="O1277" s="748">
        <v>2</v>
      </c>
      <c r="P1277" s="666"/>
      <c r="Q1277" s="681">
        <v>0</v>
      </c>
      <c r="R1277" s="665"/>
      <c r="S1277" s="681">
        <v>0</v>
      </c>
      <c r="T1277" s="748"/>
      <c r="U1277" s="704">
        <v>0</v>
      </c>
    </row>
    <row r="1278" spans="1:21" ht="14.4" customHeight="1" x14ac:dyDescent="0.3">
      <c r="A1278" s="664">
        <v>50</v>
      </c>
      <c r="B1278" s="665" t="s">
        <v>549</v>
      </c>
      <c r="C1278" s="665" t="s">
        <v>3184</v>
      </c>
      <c r="D1278" s="746" t="s">
        <v>4863</v>
      </c>
      <c r="E1278" s="747" t="s">
        <v>3198</v>
      </c>
      <c r="F1278" s="665" t="s">
        <v>3179</v>
      </c>
      <c r="G1278" s="665" t="s">
        <v>3874</v>
      </c>
      <c r="H1278" s="665" t="s">
        <v>1650</v>
      </c>
      <c r="I1278" s="665" t="s">
        <v>4590</v>
      </c>
      <c r="J1278" s="665" t="s">
        <v>2979</v>
      </c>
      <c r="K1278" s="665" t="s">
        <v>4591</v>
      </c>
      <c r="L1278" s="666">
        <v>819.07</v>
      </c>
      <c r="M1278" s="666">
        <v>9828.84</v>
      </c>
      <c r="N1278" s="665">
        <v>12</v>
      </c>
      <c r="O1278" s="748">
        <v>6</v>
      </c>
      <c r="P1278" s="666">
        <v>5733.49</v>
      </c>
      <c r="Q1278" s="681">
        <v>0.58333333333333326</v>
      </c>
      <c r="R1278" s="665">
        <v>7</v>
      </c>
      <c r="S1278" s="681">
        <v>0.58333333333333337</v>
      </c>
      <c r="T1278" s="748">
        <v>3</v>
      </c>
      <c r="U1278" s="704">
        <v>0.5</v>
      </c>
    </row>
    <row r="1279" spans="1:21" ht="14.4" customHeight="1" x14ac:dyDescent="0.3">
      <c r="A1279" s="664">
        <v>50</v>
      </c>
      <c r="B1279" s="665" t="s">
        <v>549</v>
      </c>
      <c r="C1279" s="665" t="s">
        <v>3184</v>
      </c>
      <c r="D1279" s="746" t="s">
        <v>4863</v>
      </c>
      <c r="E1279" s="747" t="s">
        <v>3198</v>
      </c>
      <c r="F1279" s="665" t="s">
        <v>3179</v>
      </c>
      <c r="G1279" s="665" t="s">
        <v>3874</v>
      </c>
      <c r="H1279" s="665" t="s">
        <v>1650</v>
      </c>
      <c r="I1279" s="665" t="s">
        <v>4592</v>
      </c>
      <c r="J1279" s="665" t="s">
        <v>2979</v>
      </c>
      <c r="K1279" s="665" t="s">
        <v>4593</v>
      </c>
      <c r="L1279" s="666">
        <v>742.17</v>
      </c>
      <c r="M1279" s="666">
        <v>1484.34</v>
      </c>
      <c r="N1279" s="665">
        <v>2</v>
      </c>
      <c r="O1279" s="748">
        <v>1.5</v>
      </c>
      <c r="P1279" s="666">
        <v>1484.34</v>
      </c>
      <c r="Q1279" s="681">
        <v>1</v>
      </c>
      <c r="R1279" s="665">
        <v>2</v>
      </c>
      <c r="S1279" s="681">
        <v>1</v>
      </c>
      <c r="T1279" s="748">
        <v>1.5</v>
      </c>
      <c r="U1279" s="704">
        <v>1</v>
      </c>
    </row>
    <row r="1280" spans="1:21" ht="14.4" customHeight="1" x14ac:dyDescent="0.3">
      <c r="A1280" s="664">
        <v>50</v>
      </c>
      <c r="B1280" s="665" t="s">
        <v>549</v>
      </c>
      <c r="C1280" s="665" t="s">
        <v>3184</v>
      </c>
      <c r="D1280" s="746" t="s">
        <v>4863</v>
      </c>
      <c r="E1280" s="747" t="s">
        <v>3198</v>
      </c>
      <c r="F1280" s="665" t="s">
        <v>3179</v>
      </c>
      <c r="G1280" s="665" t="s">
        <v>3246</v>
      </c>
      <c r="H1280" s="665" t="s">
        <v>1650</v>
      </c>
      <c r="I1280" s="665" t="s">
        <v>4237</v>
      </c>
      <c r="J1280" s="665" t="s">
        <v>2974</v>
      </c>
      <c r="K1280" s="665" t="s">
        <v>4238</v>
      </c>
      <c r="L1280" s="666">
        <v>291.82</v>
      </c>
      <c r="M1280" s="666">
        <v>291.82</v>
      </c>
      <c r="N1280" s="665">
        <v>1</v>
      </c>
      <c r="O1280" s="748">
        <v>0.5</v>
      </c>
      <c r="P1280" s="666"/>
      <c r="Q1280" s="681">
        <v>0</v>
      </c>
      <c r="R1280" s="665"/>
      <c r="S1280" s="681">
        <v>0</v>
      </c>
      <c r="T1280" s="748"/>
      <c r="U1280" s="704">
        <v>0</v>
      </c>
    </row>
    <row r="1281" spans="1:21" ht="14.4" customHeight="1" x14ac:dyDescent="0.3">
      <c r="A1281" s="664">
        <v>50</v>
      </c>
      <c r="B1281" s="665" t="s">
        <v>549</v>
      </c>
      <c r="C1281" s="665" t="s">
        <v>3184</v>
      </c>
      <c r="D1281" s="746" t="s">
        <v>4863</v>
      </c>
      <c r="E1281" s="747" t="s">
        <v>3198</v>
      </c>
      <c r="F1281" s="665" t="s">
        <v>3179</v>
      </c>
      <c r="G1281" s="665" t="s">
        <v>3246</v>
      </c>
      <c r="H1281" s="665" t="s">
        <v>1650</v>
      </c>
      <c r="I1281" s="665" t="s">
        <v>4237</v>
      </c>
      <c r="J1281" s="665" t="s">
        <v>2974</v>
      </c>
      <c r="K1281" s="665" t="s">
        <v>4238</v>
      </c>
      <c r="L1281" s="666">
        <v>262.23</v>
      </c>
      <c r="M1281" s="666">
        <v>786.69</v>
      </c>
      <c r="N1281" s="665">
        <v>3</v>
      </c>
      <c r="O1281" s="748">
        <v>1</v>
      </c>
      <c r="P1281" s="666">
        <v>524.46</v>
      </c>
      <c r="Q1281" s="681">
        <v>0.66666666666666663</v>
      </c>
      <c r="R1281" s="665">
        <v>2</v>
      </c>
      <c r="S1281" s="681">
        <v>0.66666666666666663</v>
      </c>
      <c r="T1281" s="748">
        <v>0.5</v>
      </c>
      <c r="U1281" s="704">
        <v>0.5</v>
      </c>
    </row>
    <row r="1282" spans="1:21" ht="14.4" customHeight="1" x14ac:dyDescent="0.3">
      <c r="A1282" s="664">
        <v>50</v>
      </c>
      <c r="B1282" s="665" t="s">
        <v>549</v>
      </c>
      <c r="C1282" s="665" t="s">
        <v>3184</v>
      </c>
      <c r="D1282" s="746" t="s">
        <v>4863</v>
      </c>
      <c r="E1282" s="747" t="s">
        <v>3198</v>
      </c>
      <c r="F1282" s="665" t="s">
        <v>3179</v>
      </c>
      <c r="G1282" s="665" t="s">
        <v>3246</v>
      </c>
      <c r="H1282" s="665" t="s">
        <v>1650</v>
      </c>
      <c r="I1282" s="665" t="s">
        <v>1857</v>
      </c>
      <c r="J1282" s="665" t="s">
        <v>2974</v>
      </c>
      <c r="K1282" s="665" t="s">
        <v>2977</v>
      </c>
      <c r="L1282" s="666">
        <v>583.62</v>
      </c>
      <c r="M1282" s="666">
        <v>583.62</v>
      </c>
      <c r="N1282" s="665">
        <v>1</v>
      </c>
      <c r="O1282" s="748">
        <v>0.5</v>
      </c>
      <c r="P1282" s="666">
        <v>583.62</v>
      </c>
      <c r="Q1282" s="681">
        <v>1</v>
      </c>
      <c r="R1282" s="665">
        <v>1</v>
      </c>
      <c r="S1282" s="681">
        <v>1</v>
      </c>
      <c r="T1282" s="748">
        <v>0.5</v>
      </c>
      <c r="U1282" s="704">
        <v>1</v>
      </c>
    </row>
    <row r="1283" spans="1:21" ht="14.4" customHeight="1" x14ac:dyDescent="0.3">
      <c r="A1283" s="664">
        <v>50</v>
      </c>
      <c r="B1283" s="665" t="s">
        <v>549</v>
      </c>
      <c r="C1283" s="665" t="s">
        <v>3184</v>
      </c>
      <c r="D1283" s="746" t="s">
        <v>4863</v>
      </c>
      <c r="E1283" s="747" t="s">
        <v>3198</v>
      </c>
      <c r="F1283" s="665" t="s">
        <v>3179</v>
      </c>
      <c r="G1283" s="665" t="s">
        <v>3246</v>
      </c>
      <c r="H1283" s="665" t="s">
        <v>1650</v>
      </c>
      <c r="I1283" s="665" t="s">
        <v>1857</v>
      </c>
      <c r="J1283" s="665" t="s">
        <v>2974</v>
      </c>
      <c r="K1283" s="665" t="s">
        <v>2977</v>
      </c>
      <c r="L1283" s="666">
        <v>524.45000000000005</v>
      </c>
      <c r="M1283" s="666">
        <v>6817.8499999999995</v>
      </c>
      <c r="N1283" s="665">
        <v>13</v>
      </c>
      <c r="O1283" s="748">
        <v>5.5</v>
      </c>
      <c r="P1283" s="666">
        <v>1573.3500000000001</v>
      </c>
      <c r="Q1283" s="681">
        <v>0.23076923076923081</v>
      </c>
      <c r="R1283" s="665">
        <v>3</v>
      </c>
      <c r="S1283" s="681">
        <v>0.23076923076923078</v>
      </c>
      <c r="T1283" s="748">
        <v>1.5</v>
      </c>
      <c r="U1283" s="704">
        <v>0.27272727272727271</v>
      </c>
    </row>
    <row r="1284" spans="1:21" ht="14.4" customHeight="1" x14ac:dyDescent="0.3">
      <c r="A1284" s="664">
        <v>50</v>
      </c>
      <c r="B1284" s="665" t="s">
        <v>549</v>
      </c>
      <c r="C1284" s="665" t="s">
        <v>3184</v>
      </c>
      <c r="D1284" s="746" t="s">
        <v>4863</v>
      </c>
      <c r="E1284" s="747" t="s">
        <v>3198</v>
      </c>
      <c r="F1284" s="665" t="s">
        <v>3179</v>
      </c>
      <c r="G1284" s="665" t="s">
        <v>4594</v>
      </c>
      <c r="H1284" s="665" t="s">
        <v>550</v>
      </c>
      <c r="I1284" s="665" t="s">
        <v>4595</v>
      </c>
      <c r="J1284" s="665" t="s">
        <v>4596</v>
      </c>
      <c r="K1284" s="665" t="s">
        <v>4597</v>
      </c>
      <c r="L1284" s="666">
        <v>256.67</v>
      </c>
      <c r="M1284" s="666">
        <v>1026.68</v>
      </c>
      <c r="N1284" s="665">
        <v>4</v>
      </c>
      <c r="O1284" s="748">
        <v>4</v>
      </c>
      <c r="P1284" s="666">
        <v>1026.68</v>
      </c>
      <c r="Q1284" s="681">
        <v>1</v>
      </c>
      <c r="R1284" s="665">
        <v>4</v>
      </c>
      <c r="S1284" s="681">
        <v>1</v>
      </c>
      <c r="T1284" s="748">
        <v>4</v>
      </c>
      <c r="U1284" s="704">
        <v>1</v>
      </c>
    </row>
    <row r="1285" spans="1:21" ht="14.4" customHeight="1" x14ac:dyDescent="0.3">
      <c r="A1285" s="664">
        <v>50</v>
      </c>
      <c r="B1285" s="665" t="s">
        <v>549</v>
      </c>
      <c r="C1285" s="665" t="s">
        <v>3184</v>
      </c>
      <c r="D1285" s="746" t="s">
        <v>4863</v>
      </c>
      <c r="E1285" s="747" t="s">
        <v>3198</v>
      </c>
      <c r="F1285" s="665" t="s">
        <v>3179</v>
      </c>
      <c r="G1285" s="665" t="s">
        <v>4239</v>
      </c>
      <c r="H1285" s="665" t="s">
        <v>550</v>
      </c>
      <c r="I1285" s="665" t="s">
        <v>2503</v>
      </c>
      <c r="J1285" s="665" t="s">
        <v>2504</v>
      </c>
      <c r="K1285" s="665" t="s">
        <v>4241</v>
      </c>
      <c r="L1285" s="666">
        <v>108.44</v>
      </c>
      <c r="M1285" s="666">
        <v>216.88</v>
      </c>
      <c r="N1285" s="665">
        <v>2</v>
      </c>
      <c r="O1285" s="748">
        <v>1</v>
      </c>
      <c r="P1285" s="666">
        <v>216.88</v>
      </c>
      <c r="Q1285" s="681">
        <v>1</v>
      </c>
      <c r="R1285" s="665">
        <v>2</v>
      </c>
      <c r="S1285" s="681">
        <v>1</v>
      </c>
      <c r="T1285" s="748">
        <v>1</v>
      </c>
      <c r="U1285" s="704">
        <v>1</v>
      </c>
    </row>
    <row r="1286" spans="1:21" ht="14.4" customHeight="1" x14ac:dyDescent="0.3">
      <c r="A1286" s="664">
        <v>50</v>
      </c>
      <c r="B1286" s="665" t="s">
        <v>549</v>
      </c>
      <c r="C1286" s="665" t="s">
        <v>3184</v>
      </c>
      <c r="D1286" s="746" t="s">
        <v>4863</v>
      </c>
      <c r="E1286" s="747" t="s">
        <v>3198</v>
      </c>
      <c r="F1286" s="665" t="s">
        <v>3179</v>
      </c>
      <c r="G1286" s="665" t="s">
        <v>4239</v>
      </c>
      <c r="H1286" s="665" t="s">
        <v>550</v>
      </c>
      <c r="I1286" s="665" t="s">
        <v>4240</v>
      </c>
      <c r="J1286" s="665" t="s">
        <v>2504</v>
      </c>
      <c r="K1286" s="665" t="s">
        <v>4241</v>
      </c>
      <c r="L1286" s="666">
        <v>52.61</v>
      </c>
      <c r="M1286" s="666">
        <v>105.22</v>
      </c>
      <c r="N1286" s="665">
        <v>2</v>
      </c>
      <c r="O1286" s="748">
        <v>1</v>
      </c>
      <c r="P1286" s="666"/>
      <c r="Q1286" s="681">
        <v>0</v>
      </c>
      <c r="R1286" s="665"/>
      <c r="S1286" s="681">
        <v>0</v>
      </c>
      <c r="T1286" s="748"/>
      <c r="U1286" s="704">
        <v>0</v>
      </c>
    </row>
    <row r="1287" spans="1:21" ht="14.4" customHeight="1" x14ac:dyDescent="0.3">
      <c r="A1287" s="664">
        <v>50</v>
      </c>
      <c r="B1287" s="665" t="s">
        <v>549</v>
      </c>
      <c r="C1287" s="665" t="s">
        <v>3184</v>
      </c>
      <c r="D1287" s="746" t="s">
        <v>4863</v>
      </c>
      <c r="E1287" s="747" t="s">
        <v>3198</v>
      </c>
      <c r="F1287" s="665" t="s">
        <v>3179</v>
      </c>
      <c r="G1287" s="665" t="s">
        <v>3311</v>
      </c>
      <c r="H1287" s="665" t="s">
        <v>550</v>
      </c>
      <c r="I1287" s="665" t="s">
        <v>1218</v>
      </c>
      <c r="J1287" s="665" t="s">
        <v>3312</v>
      </c>
      <c r="K1287" s="665" t="s">
        <v>3303</v>
      </c>
      <c r="L1287" s="666">
        <v>99.11</v>
      </c>
      <c r="M1287" s="666">
        <v>198.22</v>
      </c>
      <c r="N1287" s="665">
        <v>2</v>
      </c>
      <c r="O1287" s="748">
        <v>1.5</v>
      </c>
      <c r="P1287" s="666">
        <v>198.22</v>
      </c>
      <c r="Q1287" s="681">
        <v>1</v>
      </c>
      <c r="R1287" s="665">
        <v>2</v>
      </c>
      <c r="S1287" s="681">
        <v>1</v>
      </c>
      <c r="T1287" s="748">
        <v>1.5</v>
      </c>
      <c r="U1287" s="704">
        <v>1</v>
      </c>
    </row>
    <row r="1288" spans="1:21" ht="14.4" customHeight="1" x14ac:dyDescent="0.3">
      <c r="A1288" s="664">
        <v>50</v>
      </c>
      <c r="B1288" s="665" t="s">
        <v>549</v>
      </c>
      <c r="C1288" s="665" t="s">
        <v>3184</v>
      </c>
      <c r="D1288" s="746" t="s">
        <v>4863</v>
      </c>
      <c r="E1288" s="747" t="s">
        <v>3198</v>
      </c>
      <c r="F1288" s="665" t="s">
        <v>3179</v>
      </c>
      <c r="G1288" s="665" t="s">
        <v>3878</v>
      </c>
      <c r="H1288" s="665" t="s">
        <v>550</v>
      </c>
      <c r="I1288" s="665" t="s">
        <v>1556</v>
      </c>
      <c r="J1288" s="665" t="s">
        <v>3879</v>
      </c>
      <c r="K1288" s="665" t="s">
        <v>3985</v>
      </c>
      <c r="L1288" s="666">
        <v>115.27</v>
      </c>
      <c r="M1288" s="666">
        <v>4380.26</v>
      </c>
      <c r="N1288" s="665">
        <v>38</v>
      </c>
      <c r="O1288" s="748">
        <v>13.5</v>
      </c>
      <c r="P1288" s="666">
        <v>1844.32</v>
      </c>
      <c r="Q1288" s="681">
        <v>0.42105263157894735</v>
      </c>
      <c r="R1288" s="665">
        <v>16</v>
      </c>
      <c r="S1288" s="681">
        <v>0.42105263157894735</v>
      </c>
      <c r="T1288" s="748">
        <v>6.25</v>
      </c>
      <c r="U1288" s="704">
        <v>0.46296296296296297</v>
      </c>
    </row>
    <row r="1289" spans="1:21" ht="14.4" customHeight="1" x14ac:dyDescent="0.3">
      <c r="A1289" s="664">
        <v>50</v>
      </c>
      <c r="B1289" s="665" t="s">
        <v>549</v>
      </c>
      <c r="C1289" s="665" t="s">
        <v>3184</v>
      </c>
      <c r="D1289" s="746" t="s">
        <v>4863</v>
      </c>
      <c r="E1289" s="747" t="s">
        <v>3198</v>
      </c>
      <c r="F1289" s="665" t="s">
        <v>3179</v>
      </c>
      <c r="G1289" s="665" t="s">
        <v>3247</v>
      </c>
      <c r="H1289" s="665" t="s">
        <v>1650</v>
      </c>
      <c r="I1289" s="665" t="s">
        <v>1677</v>
      </c>
      <c r="J1289" s="665" t="s">
        <v>2968</v>
      </c>
      <c r="K1289" s="665" t="s">
        <v>2969</v>
      </c>
      <c r="L1289" s="666">
        <v>96.53</v>
      </c>
      <c r="M1289" s="666">
        <v>2027.13</v>
      </c>
      <c r="N1289" s="665">
        <v>21</v>
      </c>
      <c r="O1289" s="748">
        <v>4</v>
      </c>
      <c r="P1289" s="666">
        <v>1158.3600000000001</v>
      </c>
      <c r="Q1289" s="681">
        <v>0.57142857142857151</v>
      </c>
      <c r="R1289" s="665">
        <v>12</v>
      </c>
      <c r="S1289" s="681">
        <v>0.5714285714285714</v>
      </c>
      <c r="T1289" s="748">
        <v>2</v>
      </c>
      <c r="U1289" s="704">
        <v>0.5</v>
      </c>
    </row>
    <row r="1290" spans="1:21" ht="14.4" customHeight="1" x14ac:dyDescent="0.3">
      <c r="A1290" s="664">
        <v>50</v>
      </c>
      <c r="B1290" s="665" t="s">
        <v>549</v>
      </c>
      <c r="C1290" s="665" t="s">
        <v>3184</v>
      </c>
      <c r="D1290" s="746" t="s">
        <v>4863</v>
      </c>
      <c r="E1290" s="747" t="s">
        <v>3198</v>
      </c>
      <c r="F1290" s="665" t="s">
        <v>3179</v>
      </c>
      <c r="G1290" s="665" t="s">
        <v>3247</v>
      </c>
      <c r="H1290" s="665" t="s">
        <v>1650</v>
      </c>
      <c r="I1290" s="665" t="s">
        <v>1651</v>
      </c>
      <c r="J1290" s="665" t="s">
        <v>2968</v>
      </c>
      <c r="K1290" s="665" t="s">
        <v>2970</v>
      </c>
      <c r="L1290" s="666">
        <v>10.41</v>
      </c>
      <c r="M1290" s="666">
        <v>437.21999999999997</v>
      </c>
      <c r="N1290" s="665">
        <v>42</v>
      </c>
      <c r="O1290" s="748">
        <v>4.5</v>
      </c>
      <c r="P1290" s="666">
        <v>176.96999999999997</v>
      </c>
      <c r="Q1290" s="681">
        <v>0.40476190476190471</v>
      </c>
      <c r="R1290" s="665">
        <v>17</v>
      </c>
      <c r="S1290" s="681">
        <v>0.40476190476190477</v>
      </c>
      <c r="T1290" s="748">
        <v>1.5</v>
      </c>
      <c r="U1290" s="704">
        <v>0.33333333333333331</v>
      </c>
    </row>
    <row r="1291" spans="1:21" ht="14.4" customHeight="1" x14ac:dyDescent="0.3">
      <c r="A1291" s="664">
        <v>50</v>
      </c>
      <c r="B1291" s="665" t="s">
        <v>549</v>
      </c>
      <c r="C1291" s="665" t="s">
        <v>3184</v>
      </c>
      <c r="D1291" s="746" t="s">
        <v>4863</v>
      </c>
      <c r="E1291" s="747" t="s">
        <v>3198</v>
      </c>
      <c r="F1291" s="665" t="s">
        <v>3179</v>
      </c>
      <c r="G1291" s="665" t="s">
        <v>3247</v>
      </c>
      <c r="H1291" s="665" t="s">
        <v>1650</v>
      </c>
      <c r="I1291" s="665" t="s">
        <v>1654</v>
      </c>
      <c r="J1291" s="665" t="s">
        <v>2968</v>
      </c>
      <c r="K1291" s="665" t="s">
        <v>2971</v>
      </c>
      <c r="L1291" s="666">
        <v>16.09</v>
      </c>
      <c r="M1291" s="666">
        <v>289.62</v>
      </c>
      <c r="N1291" s="665">
        <v>18</v>
      </c>
      <c r="O1291" s="748">
        <v>2.5</v>
      </c>
      <c r="P1291" s="666">
        <v>80.45</v>
      </c>
      <c r="Q1291" s="681">
        <v>0.27777777777777779</v>
      </c>
      <c r="R1291" s="665">
        <v>5</v>
      </c>
      <c r="S1291" s="681">
        <v>0.27777777777777779</v>
      </c>
      <c r="T1291" s="748">
        <v>0.5</v>
      </c>
      <c r="U1291" s="704">
        <v>0.2</v>
      </c>
    </row>
    <row r="1292" spans="1:21" ht="14.4" customHeight="1" x14ac:dyDescent="0.3">
      <c r="A1292" s="664">
        <v>50</v>
      </c>
      <c r="B1292" s="665" t="s">
        <v>549</v>
      </c>
      <c r="C1292" s="665" t="s">
        <v>3184</v>
      </c>
      <c r="D1292" s="746" t="s">
        <v>4863</v>
      </c>
      <c r="E1292" s="747" t="s">
        <v>3198</v>
      </c>
      <c r="F1292" s="665" t="s">
        <v>3179</v>
      </c>
      <c r="G1292" s="665" t="s">
        <v>3247</v>
      </c>
      <c r="H1292" s="665" t="s">
        <v>1650</v>
      </c>
      <c r="I1292" s="665" t="s">
        <v>1716</v>
      </c>
      <c r="J1292" s="665" t="s">
        <v>2968</v>
      </c>
      <c r="K1292" s="665" t="s">
        <v>2972</v>
      </c>
      <c r="L1292" s="666">
        <v>48.27</v>
      </c>
      <c r="M1292" s="666">
        <v>96.54</v>
      </c>
      <c r="N1292" s="665">
        <v>2</v>
      </c>
      <c r="O1292" s="748">
        <v>0.5</v>
      </c>
      <c r="P1292" s="666"/>
      <c r="Q1292" s="681">
        <v>0</v>
      </c>
      <c r="R1292" s="665"/>
      <c r="S1292" s="681">
        <v>0</v>
      </c>
      <c r="T1292" s="748"/>
      <c r="U1292" s="704">
        <v>0</v>
      </c>
    </row>
    <row r="1293" spans="1:21" ht="14.4" customHeight="1" x14ac:dyDescent="0.3">
      <c r="A1293" s="664">
        <v>50</v>
      </c>
      <c r="B1293" s="665" t="s">
        <v>549</v>
      </c>
      <c r="C1293" s="665" t="s">
        <v>3184</v>
      </c>
      <c r="D1293" s="746" t="s">
        <v>4863</v>
      </c>
      <c r="E1293" s="747" t="s">
        <v>3198</v>
      </c>
      <c r="F1293" s="665" t="s">
        <v>3179</v>
      </c>
      <c r="G1293" s="665" t="s">
        <v>3247</v>
      </c>
      <c r="H1293" s="665" t="s">
        <v>1650</v>
      </c>
      <c r="I1293" s="665" t="s">
        <v>3989</v>
      </c>
      <c r="J1293" s="665" t="s">
        <v>2968</v>
      </c>
      <c r="K1293" s="665" t="s">
        <v>3990</v>
      </c>
      <c r="L1293" s="666">
        <v>0</v>
      </c>
      <c r="M1293" s="666">
        <v>0</v>
      </c>
      <c r="N1293" s="665">
        <v>24</v>
      </c>
      <c r="O1293" s="748">
        <v>3.5</v>
      </c>
      <c r="P1293" s="666">
        <v>0</v>
      </c>
      <c r="Q1293" s="681"/>
      <c r="R1293" s="665">
        <v>14</v>
      </c>
      <c r="S1293" s="681">
        <v>0.58333333333333337</v>
      </c>
      <c r="T1293" s="748">
        <v>1.5</v>
      </c>
      <c r="U1293" s="704">
        <v>0.42857142857142855</v>
      </c>
    </row>
    <row r="1294" spans="1:21" ht="14.4" customHeight="1" x14ac:dyDescent="0.3">
      <c r="A1294" s="664">
        <v>50</v>
      </c>
      <c r="B1294" s="665" t="s">
        <v>549</v>
      </c>
      <c r="C1294" s="665" t="s">
        <v>3184</v>
      </c>
      <c r="D1294" s="746" t="s">
        <v>4863</v>
      </c>
      <c r="E1294" s="747" t="s">
        <v>3198</v>
      </c>
      <c r="F1294" s="665" t="s">
        <v>3179</v>
      </c>
      <c r="G1294" s="665" t="s">
        <v>3247</v>
      </c>
      <c r="H1294" s="665" t="s">
        <v>550</v>
      </c>
      <c r="I1294" s="665" t="s">
        <v>4598</v>
      </c>
      <c r="J1294" s="665" t="s">
        <v>2968</v>
      </c>
      <c r="K1294" s="665" t="s">
        <v>2924</v>
      </c>
      <c r="L1294" s="666">
        <v>160.88999999999999</v>
      </c>
      <c r="M1294" s="666">
        <v>321.77999999999997</v>
      </c>
      <c r="N1294" s="665">
        <v>2</v>
      </c>
      <c r="O1294" s="748">
        <v>2</v>
      </c>
      <c r="P1294" s="666">
        <v>160.88999999999999</v>
      </c>
      <c r="Q1294" s="681">
        <v>0.5</v>
      </c>
      <c r="R1294" s="665">
        <v>1</v>
      </c>
      <c r="S1294" s="681">
        <v>0.5</v>
      </c>
      <c r="T1294" s="748">
        <v>1</v>
      </c>
      <c r="U1294" s="704">
        <v>0.5</v>
      </c>
    </row>
    <row r="1295" spans="1:21" ht="14.4" customHeight="1" x14ac:dyDescent="0.3">
      <c r="A1295" s="664">
        <v>50</v>
      </c>
      <c r="B1295" s="665" t="s">
        <v>549</v>
      </c>
      <c r="C1295" s="665" t="s">
        <v>3184</v>
      </c>
      <c r="D1295" s="746" t="s">
        <v>4863</v>
      </c>
      <c r="E1295" s="747" t="s">
        <v>3198</v>
      </c>
      <c r="F1295" s="665" t="s">
        <v>3179</v>
      </c>
      <c r="G1295" s="665" t="s">
        <v>3247</v>
      </c>
      <c r="H1295" s="665" t="s">
        <v>550</v>
      </c>
      <c r="I1295" s="665" t="s">
        <v>4045</v>
      </c>
      <c r="J1295" s="665" t="s">
        <v>4046</v>
      </c>
      <c r="K1295" s="665" t="s">
        <v>2969</v>
      </c>
      <c r="L1295" s="666">
        <v>96.53</v>
      </c>
      <c r="M1295" s="666">
        <v>289.59000000000003</v>
      </c>
      <c r="N1295" s="665">
        <v>3</v>
      </c>
      <c r="O1295" s="748">
        <v>1</v>
      </c>
      <c r="P1295" s="666"/>
      <c r="Q1295" s="681">
        <v>0</v>
      </c>
      <c r="R1295" s="665"/>
      <c r="S1295" s="681">
        <v>0</v>
      </c>
      <c r="T1295" s="748"/>
      <c r="U1295" s="704">
        <v>0</v>
      </c>
    </row>
    <row r="1296" spans="1:21" ht="14.4" customHeight="1" x14ac:dyDescent="0.3">
      <c r="A1296" s="664">
        <v>50</v>
      </c>
      <c r="B1296" s="665" t="s">
        <v>549</v>
      </c>
      <c r="C1296" s="665" t="s">
        <v>3184</v>
      </c>
      <c r="D1296" s="746" t="s">
        <v>4863</v>
      </c>
      <c r="E1296" s="747" t="s">
        <v>3198</v>
      </c>
      <c r="F1296" s="665" t="s">
        <v>3179</v>
      </c>
      <c r="G1296" s="665" t="s">
        <v>3888</v>
      </c>
      <c r="H1296" s="665" t="s">
        <v>1650</v>
      </c>
      <c r="I1296" s="665" t="s">
        <v>4599</v>
      </c>
      <c r="J1296" s="665" t="s">
        <v>4248</v>
      </c>
      <c r="K1296" s="665" t="s">
        <v>4600</v>
      </c>
      <c r="L1296" s="666">
        <v>102.46</v>
      </c>
      <c r="M1296" s="666">
        <v>307.38</v>
      </c>
      <c r="N1296" s="665">
        <v>3</v>
      </c>
      <c r="O1296" s="748">
        <v>0.5</v>
      </c>
      <c r="P1296" s="666">
        <v>307.38</v>
      </c>
      <c r="Q1296" s="681">
        <v>1</v>
      </c>
      <c r="R1296" s="665">
        <v>3</v>
      </c>
      <c r="S1296" s="681">
        <v>1</v>
      </c>
      <c r="T1296" s="748">
        <v>0.5</v>
      </c>
      <c r="U1296" s="704">
        <v>1</v>
      </c>
    </row>
    <row r="1297" spans="1:21" ht="14.4" customHeight="1" x14ac:dyDescent="0.3">
      <c r="A1297" s="664">
        <v>50</v>
      </c>
      <c r="B1297" s="665" t="s">
        <v>549</v>
      </c>
      <c r="C1297" s="665" t="s">
        <v>3184</v>
      </c>
      <c r="D1297" s="746" t="s">
        <v>4863</v>
      </c>
      <c r="E1297" s="747" t="s">
        <v>3198</v>
      </c>
      <c r="F1297" s="665" t="s">
        <v>3179</v>
      </c>
      <c r="G1297" s="665" t="s">
        <v>3888</v>
      </c>
      <c r="H1297" s="665" t="s">
        <v>1650</v>
      </c>
      <c r="I1297" s="665" t="s">
        <v>4247</v>
      </c>
      <c r="J1297" s="665" t="s">
        <v>4248</v>
      </c>
      <c r="K1297" s="665" t="s">
        <v>4249</v>
      </c>
      <c r="L1297" s="666">
        <v>341.53</v>
      </c>
      <c r="M1297" s="666">
        <v>341.53</v>
      </c>
      <c r="N1297" s="665">
        <v>1</v>
      </c>
      <c r="O1297" s="748">
        <v>0.5</v>
      </c>
      <c r="P1297" s="666"/>
      <c r="Q1297" s="681">
        <v>0</v>
      </c>
      <c r="R1297" s="665"/>
      <c r="S1297" s="681">
        <v>0</v>
      </c>
      <c r="T1297" s="748"/>
      <c r="U1297" s="704">
        <v>0</v>
      </c>
    </row>
    <row r="1298" spans="1:21" ht="14.4" customHeight="1" x14ac:dyDescent="0.3">
      <c r="A1298" s="664">
        <v>50</v>
      </c>
      <c r="B1298" s="665" t="s">
        <v>549</v>
      </c>
      <c r="C1298" s="665" t="s">
        <v>3184</v>
      </c>
      <c r="D1298" s="746" t="s">
        <v>4863</v>
      </c>
      <c r="E1298" s="747" t="s">
        <v>3198</v>
      </c>
      <c r="F1298" s="665" t="s">
        <v>3179</v>
      </c>
      <c r="G1298" s="665" t="s">
        <v>3892</v>
      </c>
      <c r="H1298" s="665" t="s">
        <v>550</v>
      </c>
      <c r="I1298" s="665" t="s">
        <v>834</v>
      </c>
      <c r="J1298" s="665" t="s">
        <v>835</v>
      </c>
      <c r="K1298" s="665" t="s">
        <v>3893</v>
      </c>
      <c r="L1298" s="666">
        <v>117.46</v>
      </c>
      <c r="M1298" s="666">
        <v>352.38</v>
      </c>
      <c r="N1298" s="665">
        <v>3</v>
      </c>
      <c r="O1298" s="748">
        <v>0.5</v>
      </c>
      <c r="P1298" s="666"/>
      <c r="Q1298" s="681">
        <v>0</v>
      </c>
      <c r="R1298" s="665"/>
      <c r="S1298" s="681">
        <v>0</v>
      </c>
      <c r="T1298" s="748"/>
      <c r="U1298" s="704">
        <v>0</v>
      </c>
    </row>
    <row r="1299" spans="1:21" ht="14.4" customHeight="1" x14ac:dyDescent="0.3">
      <c r="A1299" s="664">
        <v>50</v>
      </c>
      <c r="B1299" s="665" t="s">
        <v>549</v>
      </c>
      <c r="C1299" s="665" t="s">
        <v>3184</v>
      </c>
      <c r="D1299" s="746" t="s">
        <v>4863</v>
      </c>
      <c r="E1299" s="747" t="s">
        <v>3198</v>
      </c>
      <c r="F1299" s="665" t="s">
        <v>3179</v>
      </c>
      <c r="G1299" s="665" t="s">
        <v>3566</v>
      </c>
      <c r="H1299" s="665" t="s">
        <v>550</v>
      </c>
      <c r="I1299" s="665" t="s">
        <v>979</v>
      </c>
      <c r="J1299" s="665" t="s">
        <v>980</v>
      </c>
      <c r="K1299" s="665" t="s">
        <v>4250</v>
      </c>
      <c r="L1299" s="666">
        <v>316.36</v>
      </c>
      <c r="M1299" s="666">
        <v>632.72</v>
      </c>
      <c r="N1299" s="665">
        <v>2</v>
      </c>
      <c r="O1299" s="748">
        <v>1</v>
      </c>
      <c r="P1299" s="666"/>
      <c r="Q1299" s="681">
        <v>0</v>
      </c>
      <c r="R1299" s="665"/>
      <c r="S1299" s="681">
        <v>0</v>
      </c>
      <c r="T1299" s="748"/>
      <c r="U1299" s="704">
        <v>0</v>
      </c>
    </row>
    <row r="1300" spans="1:21" ht="14.4" customHeight="1" x14ac:dyDescent="0.3">
      <c r="A1300" s="664">
        <v>50</v>
      </c>
      <c r="B1300" s="665" t="s">
        <v>549</v>
      </c>
      <c r="C1300" s="665" t="s">
        <v>3184</v>
      </c>
      <c r="D1300" s="746" t="s">
        <v>4863</v>
      </c>
      <c r="E1300" s="747" t="s">
        <v>3198</v>
      </c>
      <c r="F1300" s="665" t="s">
        <v>3179</v>
      </c>
      <c r="G1300" s="665" t="s">
        <v>4601</v>
      </c>
      <c r="H1300" s="665" t="s">
        <v>550</v>
      </c>
      <c r="I1300" s="665" t="s">
        <v>4602</v>
      </c>
      <c r="J1300" s="665" t="s">
        <v>4603</v>
      </c>
      <c r="K1300" s="665" t="s">
        <v>4604</v>
      </c>
      <c r="L1300" s="666">
        <v>253.18</v>
      </c>
      <c r="M1300" s="666">
        <v>253.18</v>
      </c>
      <c r="N1300" s="665">
        <v>1</v>
      </c>
      <c r="O1300" s="748">
        <v>1</v>
      </c>
      <c r="P1300" s="666">
        <v>253.18</v>
      </c>
      <c r="Q1300" s="681">
        <v>1</v>
      </c>
      <c r="R1300" s="665">
        <v>1</v>
      </c>
      <c r="S1300" s="681">
        <v>1</v>
      </c>
      <c r="T1300" s="748">
        <v>1</v>
      </c>
      <c r="U1300" s="704">
        <v>1</v>
      </c>
    </row>
    <row r="1301" spans="1:21" ht="14.4" customHeight="1" x14ac:dyDescent="0.3">
      <c r="A1301" s="664">
        <v>50</v>
      </c>
      <c r="B1301" s="665" t="s">
        <v>549</v>
      </c>
      <c r="C1301" s="665" t="s">
        <v>3184</v>
      </c>
      <c r="D1301" s="746" t="s">
        <v>4863</v>
      </c>
      <c r="E1301" s="747" t="s">
        <v>3198</v>
      </c>
      <c r="F1301" s="665" t="s">
        <v>3179</v>
      </c>
      <c r="G1301" s="665" t="s">
        <v>3966</v>
      </c>
      <c r="H1301" s="665" t="s">
        <v>550</v>
      </c>
      <c r="I1301" s="665" t="s">
        <v>4076</v>
      </c>
      <c r="J1301" s="665" t="s">
        <v>3967</v>
      </c>
      <c r="K1301" s="665" t="s">
        <v>4077</v>
      </c>
      <c r="L1301" s="666">
        <v>6177.8</v>
      </c>
      <c r="M1301" s="666">
        <v>18533.400000000001</v>
      </c>
      <c r="N1301" s="665">
        <v>3</v>
      </c>
      <c r="O1301" s="748">
        <v>3</v>
      </c>
      <c r="P1301" s="666">
        <v>12355.6</v>
      </c>
      <c r="Q1301" s="681">
        <v>0.66666666666666663</v>
      </c>
      <c r="R1301" s="665">
        <v>2</v>
      </c>
      <c r="S1301" s="681">
        <v>0.66666666666666663</v>
      </c>
      <c r="T1301" s="748">
        <v>2</v>
      </c>
      <c r="U1301" s="704">
        <v>0.66666666666666663</v>
      </c>
    </row>
    <row r="1302" spans="1:21" ht="14.4" customHeight="1" x14ac:dyDescent="0.3">
      <c r="A1302" s="664">
        <v>50</v>
      </c>
      <c r="B1302" s="665" t="s">
        <v>549</v>
      </c>
      <c r="C1302" s="665" t="s">
        <v>3184</v>
      </c>
      <c r="D1302" s="746" t="s">
        <v>4863</v>
      </c>
      <c r="E1302" s="747" t="s">
        <v>3198</v>
      </c>
      <c r="F1302" s="665" t="s">
        <v>3179</v>
      </c>
      <c r="G1302" s="665" t="s">
        <v>3966</v>
      </c>
      <c r="H1302" s="665" t="s">
        <v>550</v>
      </c>
      <c r="I1302" s="665" t="s">
        <v>4076</v>
      </c>
      <c r="J1302" s="665" t="s">
        <v>3967</v>
      </c>
      <c r="K1302" s="665" t="s">
        <v>4077</v>
      </c>
      <c r="L1302" s="666">
        <v>6167.15</v>
      </c>
      <c r="M1302" s="666">
        <v>6167.15</v>
      </c>
      <c r="N1302" s="665">
        <v>1</v>
      </c>
      <c r="O1302" s="748">
        <v>1</v>
      </c>
      <c r="P1302" s="666"/>
      <c r="Q1302" s="681">
        <v>0</v>
      </c>
      <c r="R1302" s="665"/>
      <c r="S1302" s="681">
        <v>0</v>
      </c>
      <c r="T1302" s="748"/>
      <c r="U1302" s="704">
        <v>0</v>
      </c>
    </row>
    <row r="1303" spans="1:21" ht="14.4" customHeight="1" x14ac:dyDescent="0.3">
      <c r="A1303" s="664">
        <v>50</v>
      </c>
      <c r="B1303" s="665" t="s">
        <v>549</v>
      </c>
      <c r="C1303" s="665" t="s">
        <v>3184</v>
      </c>
      <c r="D1303" s="746" t="s">
        <v>4863</v>
      </c>
      <c r="E1303" s="747" t="s">
        <v>3198</v>
      </c>
      <c r="F1303" s="665" t="s">
        <v>3179</v>
      </c>
      <c r="G1303" s="665" t="s">
        <v>3572</v>
      </c>
      <c r="H1303" s="665" t="s">
        <v>1650</v>
      </c>
      <c r="I1303" s="665" t="s">
        <v>4605</v>
      </c>
      <c r="J1303" s="665" t="s">
        <v>2997</v>
      </c>
      <c r="K1303" s="665" t="s">
        <v>2966</v>
      </c>
      <c r="L1303" s="666">
        <v>353.18</v>
      </c>
      <c r="M1303" s="666">
        <v>1412.72</v>
      </c>
      <c r="N1303" s="665">
        <v>4</v>
      </c>
      <c r="O1303" s="748">
        <v>2.5</v>
      </c>
      <c r="P1303" s="666"/>
      <c r="Q1303" s="681">
        <v>0</v>
      </c>
      <c r="R1303" s="665"/>
      <c r="S1303" s="681">
        <v>0</v>
      </c>
      <c r="T1303" s="748"/>
      <c r="U1303" s="704">
        <v>0</v>
      </c>
    </row>
    <row r="1304" spans="1:21" ht="14.4" customHeight="1" x14ac:dyDescent="0.3">
      <c r="A1304" s="664">
        <v>50</v>
      </c>
      <c r="B1304" s="665" t="s">
        <v>549</v>
      </c>
      <c r="C1304" s="665" t="s">
        <v>3184</v>
      </c>
      <c r="D1304" s="746" t="s">
        <v>4863</v>
      </c>
      <c r="E1304" s="747" t="s">
        <v>3198</v>
      </c>
      <c r="F1304" s="665" t="s">
        <v>3179</v>
      </c>
      <c r="G1304" s="665" t="s">
        <v>3572</v>
      </c>
      <c r="H1304" s="665" t="s">
        <v>1650</v>
      </c>
      <c r="I1304" s="665" t="s">
        <v>1776</v>
      </c>
      <c r="J1304" s="665" t="s">
        <v>2997</v>
      </c>
      <c r="K1304" s="665" t="s">
        <v>2998</v>
      </c>
      <c r="L1304" s="666">
        <v>543.36</v>
      </c>
      <c r="M1304" s="666">
        <v>3260.1600000000003</v>
      </c>
      <c r="N1304" s="665">
        <v>6</v>
      </c>
      <c r="O1304" s="748">
        <v>4</v>
      </c>
      <c r="P1304" s="666">
        <v>543.36</v>
      </c>
      <c r="Q1304" s="681">
        <v>0.16666666666666666</v>
      </c>
      <c r="R1304" s="665">
        <v>1</v>
      </c>
      <c r="S1304" s="681">
        <v>0.16666666666666666</v>
      </c>
      <c r="T1304" s="748">
        <v>1</v>
      </c>
      <c r="U1304" s="704">
        <v>0.25</v>
      </c>
    </row>
    <row r="1305" spans="1:21" ht="14.4" customHeight="1" x14ac:dyDescent="0.3">
      <c r="A1305" s="664">
        <v>50</v>
      </c>
      <c r="B1305" s="665" t="s">
        <v>549</v>
      </c>
      <c r="C1305" s="665" t="s">
        <v>3184</v>
      </c>
      <c r="D1305" s="746" t="s">
        <v>4863</v>
      </c>
      <c r="E1305" s="747" t="s">
        <v>3198</v>
      </c>
      <c r="F1305" s="665" t="s">
        <v>3179</v>
      </c>
      <c r="G1305" s="665" t="s">
        <v>3572</v>
      </c>
      <c r="H1305" s="665" t="s">
        <v>1650</v>
      </c>
      <c r="I1305" s="665" t="s">
        <v>1838</v>
      </c>
      <c r="J1305" s="665" t="s">
        <v>2997</v>
      </c>
      <c r="K1305" s="665" t="s">
        <v>2999</v>
      </c>
      <c r="L1305" s="666">
        <v>835.93</v>
      </c>
      <c r="M1305" s="666">
        <v>1671.86</v>
      </c>
      <c r="N1305" s="665">
        <v>2</v>
      </c>
      <c r="O1305" s="748">
        <v>1</v>
      </c>
      <c r="P1305" s="666"/>
      <c r="Q1305" s="681">
        <v>0</v>
      </c>
      <c r="R1305" s="665"/>
      <c r="S1305" s="681">
        <v>0</v>
      </c>
      <c r="T1305" s="748"/>
      <c r="U1305" s="704">
        <v>0</v>
      </c>
    </row>
    <row r="1306" spans="1:21" ht="14.4" customHeight="1" x14ac:dyDescent="0.3">
      <c r="A1306" s="664">
        <v>50</v>
      </c>
      <c r="B1306" s="665" t="s">
        <v>549</v>
      </c>
      <c r="C1306" s="665" t="s">
        <v>3184</v>
      </c>
      <c r="D1306" s="746" t="s">
        <v>4863</v>
      </c>
      <c r="E1306" s="747" t="s">
        <v>3198</v>
      </c>
      <c r="F1306" s="665" t="s">
        <v>3179</v>
      </c>
      <c r="G1306" s="665" t="s">
        <v>3572</v>
      </c>
      <c r="H1306" s="665" t="s">
        <v>550</v>
      </c>
      <c r="I1306" s="665" t="s">
        <v>4606</v>
      </c>
      <c r="J1306" s="665" t="s">
        <v>4607</v>
      </c>
      <c r="K1306" s="665" t="s">
        <v>2951</v>
      </c>
      <c r="L1306" s="666">
        <v>169.04</v>
      </c>
      <c r="M1306" s="666">
        <v>169.04</v>
      </c>
      <c r="N1306" s="665">
        <v>1</v>
      </c>
      <c r="O1306" s="748">
        <v>1</v>
      </c>
      <c r="P1306" s="666"/>
      <c r="Q1306" s="681">
        <v>0</v>
      </c>
      <c r="R1306" s="665"/>
      <c r="S1306" s="681">
        <v>0</v>
      </c>
      <c r="T1306" s="748"/>
      <c r="U1306" s="704">
        <v>0</v>
      </c>
    </row>
    <row r="1307" spans="1:21" ht="14.4" customHeight="1" x14ac:dyDescent="0.3">
      <c r="A1307" s="664">
        <v>50</v>
      </c>
      <c r="B1307" s="665" t="s">
        <v>549</v>
      </c>
      <c r="C1307" s="665" t="s">
        <v>3184</v>
      </c>
      <c r="D1307" s="746" t="s">
        <v>4863</v>
      </c>
      <c r="E1307" s="747" t="s">
        <v>3198</v>
      </c>
      <c r="F1307" s="665" t="s">
        <v>3179</v>
      </c>
      <c r="G1307" s="665" t="s">
        <v>3248</v>
      </c>
      <c r="H1307" s="665" t="s">
        <v>550</v>
      </c>
      <c r="I1307" s="665" t="s">
        <v>930</v>
      </c>
      <c r="J1307" s="665" t="s">
        <v>931</v>
      </c>
      <c r="K1307" s="665" t="s">
        <v>3249</v>
      </c>
      <c r="L1307" s="666">
        <v>90.53</v>
      </c>
      <c r="M1307" s="666">
        <v>90.53</v>
      </c>
      <c r="N1307" s="665">
        <v>1</v>
      </c>
      <c r="O1307" s="748">
        <v>0.5</v>
      </c>
      <c r="P1307" s="666"/>
      <c r="Q1307" s="681">
        <v>0</v>
      </c>
      <c r="R1307" s="665"/>
      <c r="S1307" s="681">
        <v>0</v>
      </c>
      <c r="T1307" s="748"/>
      <c r="U1307" s="704">
        <v>0</v>
      </c>
    </row>
    <row r="1308" spans="1:21" ht="14.4" customHeight="1" x14ac:dyDescent="0.3">
      <c r="A1308" s="664">
        <v>50</v>
      </c>
      <c r="B1308" s="665" t="s">
        <v>549</v>
      </c>
      <c r="C1308" s="665" t="s">
        <v>3184</v>
      </c>
      <c r="D1308" s="746" t="s">
        <v>4863</v>
      </c>
      <c r="E1308" s="747" t="s">
        <v>3198</v>
      </c>
      <c r="F1308" s="665" t="s">
        <v>3179</v>
      </c>
      <c r="G1308" s="665" t="s">
        <v>4608</v>
      </c>
      <c r="H1308" s="665" t="s">
        <v>550</v>
      </c>
      <c r="I1308" s="665" t="s">
        <v>4609</v>
      </c>
      <c r="J1308" s="665" t="s">
        <v>4610</v>
      </c>
      <c r="K1308" s="665" t="s">
        <v>4611</v>
      </c>
      <c r="L1308" s="666">
        <v>0</v>
      </c>
      <c r="M1308" s="666">
        <v>0</v>
      </c>
      <c r="N1308" s="665">
        <v>10</v>
      </c>
      <c r="O1308" s="748">
        <v>5</v>
      </c>
      <c r="P1308" s="666">
        <v>0</v>
      </c>
      <c r="Q1308" s="681"/>
      <c r="R1308" s="665">
        <v>1</v>
      </c>
      <c r="S1308" s="681">
        <v>0.1</v>
      </c>
      <c r="T1308" s="748">
        <v>1</v>
      </c>
      <c r="U1308" s="704">
        <v>0.2</v>
      </c>
    </row>
    <row r="1309" spans="1:21" ht="14.4" customHeight="1" x14ac:dyDescent="0.3">
      <c r="A1309" s="664">
        <v>50</v>
      </c>
      <c r="B1309" s="665" t="s">
        <v>549</v>
      </c>
      <c r="C1309" s="665" t="s">
        <v>3184</v>
      </c>
      <c r="D1309" s="746" t="s">
        <v>4863</v>
      </c>
      <c r="E1309" s="747" t="s">
        <v>3198</v>
      </c>
      <c r="F1309" s="665" t="s">
        <v>3179</v>
      </c>
      <c r="G1309" s="665" t="s">
        <v>4608</v>
      </c>
      <c r="H1309" s="665" t="s">
        <v>550</v>
      </c>
      <c r="I1309" s="665" t="s">
        <v>4612</v>
      </c>
      <c r="J1309" s="665" t="s">
        <v>4613</v>
      </c>
      <c r="K1309" s="665" t="s">
        <v>4611</v>
      </c>
      <c r="L1309" s="666">
        <v>0</v>
      </c>
      <c r="M1309" s="666">
        <v>0</v>
      </c>
      <c r="N1309" s="665">
        <v>4</v>
      </c>
      <c r="O1309" s="748">
        <v>1</v>
      </c>
      <c r="P1309" s="666"/>
      <c r="Q1309" s="681"/>
      <c r="R1309" s="665"/>
      <c r="S1309" s="681">
        <v>0</v>
      </c>
      <c r="T1309" s="748"/>
      <c r="U1309" s="704">
        <v>0</v>
      </c>
    </row>
    <row r="1310" spans="1:21" ht="14.4" customHeight="1" x14ac:dyDescent="0.3">
      <c r="A1310" s="664">
        <v>50</v>
      </c>
      <c r="B1310" s="665" t="s">
        <v>549</v>
      </c>
      <c r="C1310" s="665" t="s">
        <v>3184</v>
      </c>
      <c r="D1310" s="746" t="s">
        <v>4863</v>
      </c>
      <c r="E1310" s="747" t="s">
        <v>3198</v>
      </c>
      <c r="F1310" s="665" t="s">
        <v>3179</v>
      </c>
      <c r="G1310" s="665" t="s">
        <v>4608</v>
      </c>
      <c r="H1310" s="665" t="s">
        <v>550</v>
      </c>
      <c r="I1310" s="665" t="s">
        <v>4614</v>
      </c>
      <c r="J1310" s="665" t="s">
        <v>4615</v>
      </c>
      <c r="K1310" s="665" t="s">
        <v>4616</v>
      </c>
      <c r="L1310" s="666">
        <v>0</v>
      </c>
      <c r="M1310" s="666">
        <v>0</v>
      </c>
      <c r="N1310" s="665">
        <v>11</v>
      </c>
      <c r="O1310" s="748">
        <v>3.5</v>
      </c>
      <c r="P1310" s="666"/>
      <c r="Q1310" s="681"/>
      <c r="R1310" s="665"/>
      <c r="S1310" s="681">
        <v>0</v>
      </c>
      <c r="T1310" s="748"/>
      <c r="U1310" s="704">
        <v>0</v>
      </c>
    </row>
    <row r="1311" spans="1:21" ht="14.4" customHeight="1" x14ac:dyDescent="0.3">
      <c r="A1311" s="664">
        <v>50</v>
      </c>
      <c r="B1311" s="665" t="s">
        <v>549</v>
      </c>
      <c r="C1311" s="665" t="s">
        <v>3184</v>
      </c>
      <c r="D1311" s="746" t="s">
        <v>4863</v>
      </c>
      <c r="E1311" s="747" t="s">
        <v>3198</v>
      </c>
      <c r="F1311" s="665" t="s">
        <v>3179</v>
      </c>
      <c r="G1311" s="665" t="s">
        <v>4608</v>
      </c>
      <c r="H1311" s="665" t="s">
        <v>550</v>
      </c>
      <c r="I1311" s="665" t="s">
        <v>2387</v>
      </c>
      <c r="J1311" s="665" t="s">
        <v>4610</v>
      </c>
      <c r="K1311" s="665" t="s">
        <v>4617</v>
      </c>
      <c r="L1311" s="666">
        <v>0</v>
      </c>
      <c r="M1311" s="666">
        <v>0</v>
      </c>
      <c r="N1311" s="665">
        <v>6</v>
      </c>
      <c r="O1311" s="748">
        <v>1</v>
      </c>
      <c r="P1311" s="666"/>
      <c r="Q1311" s="681"/>
      <c r="R1311" s="665"/>
      <c r="S1311" s="681">
        <v>0</v>
      </c>
      <c r="T1311" s="748"/>
      <c r="U1311" s="704">
        <v>0</v>
      </c>
    </row>
    <row r="1312" spans="1:21" ht="14.4" customHeight="1" x14ac:dyDescent="0.3">
      <c r="A1312" s="664">
        <v>50</v>
      </c>
      <c r="B1312" s="665" t="s">
        <v>549</v>
      </c>
      <c r="C1312" s="665" t="s">
        <v>3184</v>
      </c>
      <c r="D1312" s="746" t="s">
        <v>4863</v>
      </c>
      <c r="E1312" s="747" t="s">
        <v>3198</v>
      </c>
      <c r="F1312" s="665" t="s">
        <v>3179</v>
      </c>
      <c r="G1312" s="665" t="s">
        <v>4608</v>
      </c>
      <c r="H1312" s="665" t="s">
        <v>550</v>
      </c>
      <c r="I1312" s="665" t="s">
        <v>4618</v>
      </c>
      <c r="J1312" s="665" t="s">
        <v>4619</v>
      </c>
      <c r="K1312" s="665" t="s">
        <v>4617</v>
      </c>
      <c r="L1312" s="666">
        <v>0</v>
      </c>
      <c r="M1312" s="666">
        <v>0</v>
      </c>
      <c r="N1312" s="665">
        <v>2</v>
      </c>
      <c r="O1312" s="748">
        <v>1</v>
      </c>
      <c r="P1312" s="666"/>
      <c r="Q1312" s="681"/>
      <c r="R1312" s="665"/>
      <c r="S1312" s="681">
        <v>0</v>
      </c>
      <c r="T1312" s="748"/>
      <c r="U1312" s="704">
        <v>0</v>
      </c>
    </row>
    <row r="1313" spans="1:21" ht="14.4" customHeight="1" x14ac:dyDescent="0.3">
      <c r="A1313" s="664">
        <v>50</v>
      </c>
      <c r="B1313" s="665" t="s">
        <v>549</v>
      </c>
      <c r="C1313" s="665" t="s">
        <v>3184</v>
      </c>
      <c r="D1313" s="746" t="s">
        <v>4863</v>
      </c>
      <c r="E1313" s="747" t="s">
        <v>3198</v>
      </c>
      <c r="F1313" s="665" t="s">
        <v>3179</v>
      </c>
      <c r="G1313" s="665" t="s">
        <v>4608</v>
      </c>
      <c r="H1313" s="665" t="s">
        <v>550</v>
      </c>
      <c r="I1313" s="665" t="s">
        <v>4620</v>
      </c>
      <c r="J1313" s="665" t="s">
        <v>4621</v>
      </c>
      <c r="K1313" s="665" t="s">
        <v>4622</v>
      </c>
      <c r="L1313" s="666">
        <v>0</v>
      </c>
      <c r="M1313" s="666">
        <v>0</v>
      </c>
      <c r="N1313" s="665">
        <v>5</v>
      </c>
      <c r="O1313" s="748">
        <v>1.5</v>
      </c>
      <c r="P1313" s="666">
        <v>0</v>
      </c>
      <c r="Q1313" s="681"/>
      <c r="R1313" s="665">
        <v>5</v>
      </c>
      <c r="S1313" s="681">
        <v>1</v>
      </c>
      <c r="T1313" s="748">
        <v>1.5</v>
      </c>
      <c r="U1313" s="704">
        <v>1</v>
      </c>
    </row>
    <row r="1314" spans="1:21" ht="14.4" customHeight="1" x14ac:dyDescent="0.3">
      <c r="A1314" s="664">
        <v>50</v>
      </c>
      <c r="B1314" s="665" t="s">
        <v>549</v>
      </c>
      <c r="C1314" s="665" t="s">
        <v>3184</v>
      </c>
      <c r="D1314" s="746" t="s">
        <v>4863</v>
      </c>
      <c r="E1314" s="747" t="s">
        <v>3198</v>
      </c>
      <c r="F1314" s="665" t="s">
        <v>3179</v>
      </c>
      <c r="G1314" s="665" t="s">
        <v>4608</v>
      </c>
      <c r="H1314" s="665" t="s">
        <v>550</v>
      </c>
      <c r="I1314" s="665" t="s">
        <v>4623</v>
      </c>
      <c r="J1314" s="665" t="s">
        <v>4621</v>
      </c>
      <c r="K1314" s="665" t="s">
        <v>4611</v>
      </c>
      <c r="L1314" s="666">
        <v>0</v>
      </c>
      <c r="M1314" s="666">
        <v>0</v>
      </c>
      <c r="N1314" s="665">
        <v>4</v>
      </c>
      <c r="O1314" s="748">
        <v>0.5</v>
      </c>
      <c r="P1314" s="666">
        <v>0</v>
      </c>
      <c r="Q1314" s="681"/>
      <c r="R1314" s="665">
        <v>4</v>
      </c>
      <c r="S1314" s="681">
        <v>1</v>
      </c>
      <c r="T1314" s="748">
        <v>0.5</v>
      </c>
      <c r="U1314" s="704">
        <v>1</v>
      </c>
    </row>
    <row r="1315" spans="1:21" ht="14.4" customHeight="1" x14ac:dyDescent="0.3">
      <c r="A1315" s="664">
        <v>50</v>
      </c>
      <c r="B1315" s="665" t="s">
        <v>549</v>
      </c>
      <c r="C1315" s="665" t="s">
        <v>3184</v>
      </c>
      <c r="D1315" s="746" t="s">
        <v>4863</v>
      </c>
      <c r="E1315" s="747" t="s">
        <v>3198</v>
      </c>
      <c r="F1315" s="665" t="s">
        <v>3179</v>
      </c>
      <c r="G1315" s="665" t="s">
        <v>3580</v>
      </c>
      <c r="H1315" s="665" t="s">
        <v>550</v>
      </c>
      <c r="I1315" s="665" t="s">
        <v>4424</v>
      </c>
      <c r="J1315" s="665" t="s">
        <v>3582</v>
      </c>
      <c r="K1315" s="665" t="s">
        <v>4425</v>
      </c>
      <c r="L1315" s="666">
        <v>0</v>
      </c>
      <c r="M1315" s="666">
        <v>0</v>
      </c>
      <c r="N1315" s="665">
        <v>9</v>
      </c>
      <c r="O1315" s="748">
        <v>1.5</v>
      </c>
      <c r="P1315" s="666"/>
      <c r="Q1315" s="681"/>
      <c r="R1315" s="665"/>
      <c r="S1315" s="681">
        <v>0</v>
      </c>
      <c r="T1315" s="748"/>
      <c r="U1315" s="704">
        <v>0</v>
      </c>
    </row>
    <row r="1316" spans="1:21" ht="14.4" customHeight="1" x14ac:dyDescent="0.3">
      <c r="A1316" s="664">
        <v>50</v>
      </c>
      <c r="B1316" s="665" t="s">
        <v>549</v>
      </c>
      <c r="C1316" s="665" t="s">
        <v>3184</v>
      </c>
      <c r="D1316" s="746" t="s">
        <v>4863</v>
      </c>
      <c r="E1316" s="747" t="s">
        <v>3198</v>
      </c>
      <c r="F1316" s="665" t="s">
        <v>3179</v>
      </c>
      <c r="G1316" s="665" t="s">
        <v>3584</v>
      </c>
      <c r="H1316" s="665" t="s">
        <v>550</v>
      </c>
      <c r="I1316" s="665" t="s">
        <v>4624</v>
      </c>
      <c r="J1316" s="665" t="s">
        <v>4625</v>
      </c>
      <c r="K1316" s="665" t="s">
        <v>2951</v>
      </c>
      <c r="L1316" s="666">
        <v>0</v>
      </c>
      <c r="M1316" s="666">
        <v>0</v>
      </c>
      <c r="N1316" s="665">
        <v>10</v>
      </c>
      <c r="O1316" s="748">
        <v>1.1666666666666665</v>
      </c>
      <c r="P1316" s="666">
        <v>0</v>
      </c>
      <c r="Q1316" s="681"/>
      <c r="R1316" s="665">
        <v>10</v>
      </c>
      <c r="S1316" s="681">
        <v>1</v>
      </c>
      <c r="T1316" s="748">
        <v>1.1666666666666665</v>
      </c>
      <c r="U1316" s="704">
        <v>1</v>
      </c>
    </row>
    <row r="1317" spans="1:21" ht="14.4" customHeight="1" x14ac:dyDescent="0.3">
      <c r="A1317" s="664">
        <v>50</v>
      </c>
      <c r="B1317" s="665" t="s">
        <v>549</v>
      </c>
      <c r="C1317" s="665" t="s">
        <v>3184</v>
      </c>
      <c r="D1317" s="746" t="s">
        <v>4863</v>
      </c>
      <c r="E1317" s="747" t="s">
        <v>3198</v>
      </c>
      <c r="F1317" s="665" t="s">
        <v>3179</v>
      </c>
      <c r="G1317" s="665" t="s">
        <v>3584</v>
      </c>
      <c r="H1317" s="665" t="s">
        <v>550</v>
      </c>
      <c r="I1317" s="665" t="s">
        <v>4624</v>
      </c>
      <c r="J1317" s="665" t="s">
        <v>4625</v>
      </c>
      <c r="K1317" s="665" t="s">
        <v>2951</v>
      </c>
      <c r="L1317" s="666">
        <v>54.95</v>
      </c>
      <c r="M1317" s="666">
        <v>219.8</v>
      </c>
      <c r="N1317" s="665">
        <v>4</v>
      </c>
      <c r="O1317" s="748">
        <v>0.5</v>
      </c>
      <c r="P1317" s="666">
        <v>219.8</v>
      </c>
      <c r="Q1317" s="681">
        <v>1</v>
      </c>
      <c r="R1317" s="665">
        <v>4</v>
      </c>
      <c r="S1317" s="681">
        <v>1</v>
      </c>
      <c r="T1317" s="748">
        <v>0.5</v>
      </c>
      <c r="U1317" s="704">
        <v>1</v>
      </c>
    </row>
    <row r="1318" spans="1:21" ht="14.4" customHeight="1" x14ac:dyDescent="0.3">
      <c r="A1318" s="664">
        <v>50</v>
      </c>
      <c r="B1318" s="665" t="s">
        <v>549</v>
      </c>
      <c r="C1318" s="665" t="s">
        <v>3184</v>
      </c>
      <c r="D1318" s="746" t="s">
        <v>4863</v>
      </c>
      <c r="E1318" s="747" t="s">
        <v>3198</v>
      </c>
      <c r="F1318" s="665" t="s">
        <v>3179</v>
      </c>
      <c r="G1318" s="665" t="s">
        <v>3361</v>
      </c>
      <c r="H1318" s="665" t="s">
        <v>550</v>
      </c>
      <c r="I1318" s="665" t="s">
        <v>838</v>
      </c>
      <c r="J1318" s="665" t="s">
        <v>3362</v>
      </c>
      <c r="K1318" s="665" t="s">
        <v>3363</v>
      </c>
      <c r="L1318" s="666">
        <v>0</v>
      </c>
      <c r="M1318" s="666">
        <v>0</v>
      </c>
      <c r="N1318" s="665">
        <v>16</v>
      </c>
      <c r="O1318" s="748">
        <v>5.5</v>
      </c>
      <c r="P1318" s="666">
        <v>0</v>
      </c>
      <c r="Q1318" s="681"/>
      <c r="R1318" s="665">
        <v>8</v>
      </c>
      <c r="S1318" s="681">
        <v>0.5</v>
      </c>
      <c r="T1318" s="748">
        <v>2</v>
      </c>
      <c r="U1318" s="704">
        <v>0.36363636363636365</v>
      </c>
    </row>
    <row r="1319" spans="1:21" ht="14.4" customHeight="1" x14ac:dyDescent="0.3">
      <c r="A1319" s="664">
        <v>50</v>
      </c>
      <c r="B1319" s="665" t="s">
        <v>549</v>
      </c>
      <c r="C1319" s="665" t="s">
        <v>3184</v>
      </c>
      <c r="D1319" s="746" t="s">
        <v>4863</v>
      </c>
      <c r="E1319" s="747" t="s">
        <v>3198</v>
      </c>
      <c r="F1319" s="665" t="s">
        <v>3179</v>
      </c>
      <c r="G1319" s="665" t="s">
        <v>3969</v>
      </c>
      <c r="H1319" s="665" t="s">
        <v>550</v>
      </c>
      <c r="I1319" s="665" t="s">
        <v>4626</v>
      </c>
      <c r="J1319" s="665" t="s">
        <v>4627</v>
      </c>
      <c r="K1319" s="665" t="s">
        <v>4079</v>
      </c>
      <c r="L1319" s="666">
        <v>120.14</v>
      </c>
      <c r="M1319" s="666">
        <v>1201.4000000000001</v>
      </c>
      <c r="N1319" s="665">
        <v>10</v>
      </c>
      <c r="O1319" s="748">
        <v>4.5</v>
      </c>
      <c r="P1319" s="666">
        <v>720.84</v>
      </c>
      <c r="Q1319" s="681">
        <v>0.6</v>
      </c>
      <c r="R1319" s="665">
        <v>6</v>
      </c>
      <c r="S1319" s="681">
        <v>0.6</v>
      </c>
      <c r="T1319" s="748">
        <v>2</v>
      </c>
      <c r="U1319" s="704">
        <v>0.44444444444444442</v>
      </c>
    </row>
    <row r="1320" spans="1:21" ht="14.4" customHeight="1" x14ac:dyDescent="0.3">
      <c r="A1320" s="664">
        <v>50</v>
      </c>
      <c r="B1320" s="665" t="s">
        <v>549</v>
      </c>
      <c r="C1320" s="665" t="s">
        <v>3184</v>
      </c>
      <c r="D1320" s="746" t="s">
        <v>4863</v>
      </c>
      <c r="E1320" s="747" t="s">
        <v>3198</v>
      </c>
      <c r="F1320" s="665" t="s">
        <v>3179</v>
      </c>
      <c r="G1320" s="665" t="s">
        <v>3969</v>
      </c>
      <c r="H1320" s="665" t="s">
        <v>550</v>
      </c>
      <c r="I1320" s="665" t="s">
        <v>3970</v>
      </c>
      <c r="J1320" s="665" t="s">
        <v>3971</v>
      </c>
      <c r="K1320" s="665" t="s">
        <v>3972</v>
      </c>
      <c r="L1320" s="666">
        <v>240.27</v>
      </c>
      <c r="M1320" s="666">
        <v>1441.6200000000001</v>
      </c>
      <c r="N1320" s="665">
        <v>6</v>
      </c>
      <c r="O1320" s="748">
        <v>2.5</v>
      </c>
      <c r="P1320" s="666">
        <v>720.81000000000006</v>
      </c>
      <c r="Q1320" s="681">
        <v>0.5</v>
      </c>
      <c r="R1320" s="665">
        <v>3</v>
      </c>
      <c r="S1320" s="681">
        <v>0.5</v>
      </c>
      <c r="T1320" s="748">
        <v>1.5</v>
      </c>
      <c r="U1320" s="704">
        <v>0.6</v>
      </c>
    </row>
    <row r="1321" spans="1:21" ht="14.4" customHeight="1" x14ac:dyDescent="0.3">
      <c r="A1321" s="664">
        <v>50</v>
      </c>
      <c r="B1321" s="665" t="s">
        <v>549</v>
      </c>
      <c r="C1321" s="665" t="s">
        <v>3184</v>
      </c>
      <c r="D1321" s="746" t="s">
        <v>4863</v>
      </c>
      <c r="E1321" s="747" t="s">
        <v>3198</v>
      </c>
      <c r="F1321" s="665" t="s">
        <v>3179</v>
      </c>
      <c r="G1321" s="665" t="s">
        <v>3250</v>
      </c>
      <c r="H1321" s="665" t="s">
        <v>550</v>
      </c>
      <c r="I1321" s="665" t="s">
        <v>793</v>
      </c>
      <c r="J1321" s="665" t="s">
        <v>721</v>
      </c>
      <c r="K1321" s="665" t="s">
        <v>3318</v>
      </c>
      <c r="L1321" s="666">
        <v>210.38</v>
      </c>
      <c r="M1321" s="666">
        <v>1683.04</v>
      </c>
      <c r="N1321" s="665">
        <v>8</v>
      </c>
      <c r="O1321" s="748">
        <v>3.5</v>
      </c>
      <c r="P1321" s="666">
        <v>420.76</v>
      </c>
      <c r="Q1321" s="681">
        <v>0.25</v>
      </c>
      <c r="R1321" s="665">
        <v>2</v>
      </c>
      <c r="S1321" s="681">
        <v>0.25</v>
      </c>
      <c r="T1321" s="748">
        <v>1</v>
      </c>
      <c r="U1321" s="704">
        <v>0.2857142857142857</v>
      </c>
    </row>
    <row r="1322" spans="1:21" ht="14.4" customHeight="1" x14ac:dyDescent="0.3">
      <c r="A1322" s="664">
        <v>50</v>
      </c>
      <c r="B1322" s="665" t="s">
        <v>549</v>
      </c>
      <c r="C1322" s="665" t="s">
        <v>3184</v>
      </c>
      <c r="D1322" s="746" t="s">
        <v>4863</v>
      </c>
      <c r="E1322" s="747" t="s">
        <v>3198</v>
      </c>
      <c r="F1322" s="665" t="s">
        <v>3179</v>
      </c>
      <c r="G1322" s="665" t="s">
        <v>4628</v>
      </c>
      <c r="H1322" s="665" t="s">
        <v>550</v>
      </c>
      <c r="I1322" s="665" t="s">
        <v>4629</v>
      </c>
      <c r="J1322" s="665" t="s">
        <v>4630</v>
      </c>
      <c r="K1322" s="665" t="s">
        <v>4631</v>
      </c>
      <c r="L1322" s="666">
        <v>282.05</v>
      </c>
      <c r="M1322" s="666">
        <v>1128.2</v>
      </c>
      <c r="N1322" s="665">
        <v>4</v>
      </c>
      <c r="O1322" s="748">
        <v>1</v>
      </c>
      <c r="P1322" s="666">
        <v>1128.2</v>
      </c>
      <c r="Q1322" s="681">
        <v>1</v>
      </c>
      <c r="R1322" s="665">
        <v>4</v>
      </c>
      <c r="S1322" s="681">
        <v>1</v>
      </c>
      <c r="T1322" s="748">
        <v>1</v>
      </c>
      <c r="U1322" s="704">
        <v>1</v>
      </c>
    </row>
    <row r="1323" spans="1:21" ht="14.4" customHeight="1" x14ac:dyDescent="0.3">
      <c r="A1323" s="664">
        <v>50</v>
      </c>
      <c r="B1323" s="665" t="s">
        <v>549</v>
      </c>
      <c r="C1323" s="665" t="s">
        <v>3184</v>
      </c>
      <c r="D1323" s="746" t="s">
        <v>4863</v>
      </c>
      <c r="E1323" s="747" t="s">
        <v>3198</v>
      </c>
      <c r="F1323" s="665" t="s">
        <v>3179</v>
      </c>
      <c r="G1323" s="665" t="s">
        <v>4632</v>
      </c>
      <c r="H1323" s="665" t="s">
        <v>550</v>
      </c>
      <c r="I1323" s="665" t="s">
        <v>4633</v>
      </c>
      <c r="J1323" s="665" t="s">
        <v>4634</v>
      </c>
      <c r="K1323" s="665" t="s">
        <v>3212</v>
      </c>
      <c r="L1323" s="666">
        <v>0</v>
      </c>
      <c r="M1323" s="666">
        <v>0</v>
      </c>
      <c r="N1323" s="665">
        <v>1</v>
      </c>
      <c r="O1323" s="748">
        <v>0.5</v>
      </c>
      <c r="P1323" s="666"/>
      <c r="Q1323" s="681"/>
      <c r="R1323" s="665"/>
      <c r="S1323" s="681">
        <v>0</v>
      </c>
      <c r="T1323" s="748"/>
      <c r="U1323" s="704">
        <v>0</v>
      </c>
    </row>
    <row r="1324" spans="1:21" ht="14.4" customHeight="1" x14ac:dyDescent="0.3">
      <c r="A1324" s="664">
        <v>50</v>
      </c>
      <c r="B1324" s="665" t="s">
        <v>549</v>
      </c>
      <c r="C1324" s="665" t="s">
        <v>3184</v>
      </c>
      <c r="D1324" s="746" t="s">
        <v>4863</v>
      </c>
      <c r="E1324" s="747" t="s">
        <v>3198</v>
      </c>
      <c r="F1324" s="665" t="s">
        <v>3179</v>
      </c>
      <c r="G1324" s="665" t="s">
        <v>3322</v>
      </c>
      <c r="H1324" s="665" t="s">
        <v>550</v>
      </c>
      <c r="I1324" s="665" t="s">
        <v>4635</v>
      </c>
      <c r="J1324" s="665" t="s">
        <v>3324</v>
      </c>
      <c r="K1324" s="665" t="s">
        <v>4636</v>
      </c>
      <c r="L1324" s="666">
        <v>438.49</v>
      </c>
      <c r="M1324" s="666">
        <v>1753.96</v>
      </c>
      <c r="N1324" s="665">
        <v>4</v>
      </c>
      <c r="O1324" s="748">
        <v>2</v>
      </c>
      <c r="P1324" s="666"/>
      <c r="Q1324" s="681">
        <v>0</v>
      </c>
      <c r="R1324" s="665"/>
      <c r="S1324" s="681">
        <v>0</v>
      </c>
      <c r="T1324" s="748"/>
      <c r="U1324" s="704">
        <v>0</v>
      </c>
    </row>
    <row r="1325" spans="1:21" ht="14.4" customHeight="1" x14ac:dyDescent="0.3">
      <c r="A1325" s="664">
        <v>50</v>
      </c>
      <c r="B1325" s="665" t="s">
        <v>549</v>
      </c>
      <c r="C1325" s="665" t="s">
        <v>3184</v>
      </c>
      <c r="D1325" s="746" t="s">
        <v>4863</v>
      </c>
      <c r="E1325" s="747" t="s">
        <v>3198</v>
      </c>
      <c r="F1325" s="665" t="s">
        <v>3179</v>
      </c>
      <c r="G1325" s="665" t="s">
        <v>3326</v>
      </c>
      <c r="H1325" s="665" t="s">
        <v>1650</v>
      </c>
      <c r="I1325" s="665" t="s">
        <v>4117</v>
      </c>
      <c r="J1325" s="665" t="s">
        <v>2986</v>
      </c>
      <c r="K1325" s="665" t="s">
        <v>4079</v>
      </c>
      <c r="L1325" s="666">
        <v>366.53</v>
      </c>
      <c r="M1325" s="666">
        <v>733.06</v>
      </c>
      <c r="N1325" s="665">
        <v>2</v>
      </c>
      <c r="O1325" s="748">
        <v>1.5</v>
      </c>
      <c r="P1325" s="666"/>
      <c r="Q1325" s="681">
        <v>0</v>
      </c>
      <c r="R1325" s="665"/>
      <c r="S1325" s="681">
        <v>0</v>
      </c>
      <c r="T1325" s="748"/>
      <c r="U1325" s="704">
        <v>0</v>
      </c>
    </row>
    <row r="1326" spans="1:21" ht="14.4" customHeight="1" x14ac:dyDescent="0.3">
      <c r="A1326" s="664">
        <v>50</v>
      </c>
      <c r="B1326" s="665" t="s">
        <v>549</v>
      </c>
      <c r="C1326" s="665" t="s">
        <v>3184</v>
      </c>
      <c r="D1326" s="746" t="s">
        <v>4863</v>
      </c>
      <c r="E1326" s="747" t="s">
        <v>3198</v>
      </c>
      <c r="F1326" s="665" t="s">
        <v>3179</v>
      </c>
      <c r="G1326" s="665" t="s">
        <v>3326</v>
      </c>
      <c r="H1326" s="665" t="s">
        <v>1650</v>
      </c>
      <c r="I1326" s="665" t="s">
        <v>4117</v>
      </c>
      <c r="J1326" s="665" t="s">
        <v>2986</v>
      </c>
      <c r="K1326" s="665" t="s">
        <v>4079</v>
      </c>
      <c r="L1326" s="666">
        <v>311.52999999999997</v>
      </c>
      <c r="M1326" s="666">
        <v>1246.1199999999999</v>
      </c>
      <c r="N1326" s="665">
        <v>4</v>
      </c>
      <c r="O1326" s="748">
        <v>3</v>
      </c>
      <c r="P1326" s="666">
        <v>934.58999999999992</v>
      </c>
      <c r="Q1326" s="681">
        <v>0.75</v>
      </c>
      <c r="R1326" s="665">
        <v>3</v>
      </c>
      <c r="S1326" s="681">
        <v>0.75</v>
      </c>
      <c r="T1326" s="748">
        <v>2.5</v>
      </c>
      <c r="U1326" s="704">
        <v>0.83333333333333337</v>
      </c>
    </row>
    <row r="1327" spans="1:21" ht="14.4" customHeight="1" x14ac:dyDescent="0.3">
      <c r="A1327" s="664">
        <v>50</v>
      </c>
      <c r="B1327" s="665" t="s">
        <v>549</v>
      </c>
      <c r="C1327" s="665" t="s">
        <v>3184</v>
      </c>
      <c r="D1327" s="746" t="s">
        <v>4863</v>
      </c>
      <c r="E1327" s="747" t="s">
        <v>3198</v>
      </c>
      <c r="F1327" s="665" t="s">
        <v>3179</v>
      </c>
      <c r="G1327" s="665" t="s">
        <v>3604</v>
      </c>
      <c r="H1327" s="665" t="s">
        <v>550</v>
      </c>
      <c r="I1327" s="665" t="s">
        <v>4637</v>
      </c>
      <c r="J1327" s="665" t="s">
        <v>3606</v>
      </c>
      <c r="K1327" s="665" t="s">
        <v>4638</v>
      </c>
      <c r="L1327" s="666">
        <v>246.88</v>
      </c>
      <c r="M1327" s="666">
        <v>987.52</v>
      </c>
      <c r="N1327" s="665">
        <v>4</v>
      </c>
      <c r="O1327" s="748">
        <v>0.5</v>
      </c>
      <c r="P1327" s="666"/>
      <c r="Q1327" s="681">
        <v>0</v>
      </c>
      <c r="R1327" s="665"/>
      <c r="S1327" s="681">
        <v>0</v>
      </c>
      <c r="T1327" s="748"/>
      <c r="U1327" s="704">
        <v>0</v>
      </c>
    </row>
    <row r="1328" spans="1:21" ht="14.4" customHeight="1" x14ac:dyDescent="0.3">
      <c r="A1328" s="664">
        <v>50</v>
      </c>
      <c r="B1328" s="665" t="s">
        <v>549</v>
      </c>
      <c r="C1328" s="665" t="s">
        <v>3184</v>
      </c>
      <c r="D1328" s="746" t="s">
        <v>4863</v>
      </c>
      <c r="E1328" s="747" t="s">
        <v>3198</v>
      </c>
      <c r="F1328" s="665" t="s">
        <v>3179</v>
      </c>
      <c r="G1328" s="665" t="s">
        <v>3604</v>
      </c>
      <c r="H1328" s="665" t="s">
        <v>550</v>
      </c>
      <c r="I1328" s="665" t="s">
        <v>3605</v>
      </c>
      <c r="J1328" s="665" t="s">
        <v>3606</v>
      </c>
      <c r="K1328" s="665" t="s">
        <v>3607</v>
      </c>
      <c r="L1328" s="666">
        <v>301.26</v>
      </c>
      <c r="M1328" s="666">
        <v>3313.8599999999997</v>
      </c>
      <c r="N1328" s="665">
        <v>11</v>
      </c>
      <c r="O1328" s="748">
        <v>3</v>
      </c>
      <c r="P1328" s="666"/>
      <c r="Q1328" s="681">
        <v>0</v>
      </c>
      <c r="R1328" s="665"/>
      <c r="S1328" s="681">
        <v>0</v>
      </c>
      <c r="T1328" s="748"/>
      <c r="U1328" s="704">
        <v>0</v>
      </c>
    </row>
    <row r="1329" spans="1:21" ht="14.4" customHeight="1" x14ac:dyDescent="0.3">
      <c r="A1329" s="664">
        <v>50</v>
      </c>
      <c r="B1329" s="665" t="s">
        <v>549</v>
      </c>
      <c r="C1329" s="665" t="s">
        <v>3184</v>
      </c>
      <c r="D1329" s="746" t="s">
        <v>4863</v>
      </c>
      <c r="E1329" s="747" t="s">
        <v>3198</v>
      </c>
      <c r="F1329" s="665" t="s">
        <v>3179</v>
      </c>
      <c r="G1329" s="665" t="s">
        <v>3327</v>
      </c>
      <c r="H1329" s="665" t="s">
        <v>550</v>
      </c>
      <c r="I1329" s="665" t="s">
        <v>786</v>
      </c>
      <c r="J1329" s="665" t="s">
        <v>3328</v>
      </c>
      <c r="K1329" s="665" t="s">
        <v>3329</v>
      </c>
      <c r="L1329" s="666">
        <v>149.69</v>
      </c>
      <c r="M1329" s="666">
        <v>598.76</v>
      </c>
      <c r="N1329" s="665">
        <v>4</v>
      </c>
      <c r="O1329" s="748">
        <v>0.5</v>
      </c>
      <c r="P1329" s="666"/>
      <c r="Q1329" s="681">
        <v>0</v>
      </c>
      <c r="R1329" s="665"/>
      <c r="S1329" s="681">
        <v>0</v>
      </c>
      <c r="T1329" s="748"/>
      <c r="U1329" s="704">
        <v>0</v>
      </c>
    </row>
    <row r="1330" spans="1:21" ht="14.4" customHeight="1" x14ac:dyDescent="0.3">
      <c r="A1330" s="664">
        <v>50</v>
      </c>
      <c r="B1330" s="665" t="s">
        <v>549</v>
      </c>
      <c r="C1330" s="665" t="s">
        <v>3184</v>
      </c>
      <c r="D1330" s="746" t="s">
        <v>4863</v>
      </c>
      <c r="E1330" s="747" t="s">
        <v>3198</v>
      </c>
      <c r="F1330" s="665" t="s">
        <v>3179</v>
      </c>
      <c r="G1330" s="665" t="s">
        <v>3327</v>
      </c>
      <c r="H1330" s="665" t="s">
        <v>550</v>
      </c>
      <c r="I1330" s="665" t="s">
        <v>3915</v>
      </c>
      <c r="J1330" s="665" t="s">
        <v>3372</v>
      </c>
      <c r="K1330" s="665" t="s">
        <v>3916</v>
      </c>
      <c r="L1330" s="666">
        <v>149.69</v>
      </c>
      <c r="M1330" s="666">
        <v>10328.61</v>
      </c>
      <c r="N1330" s="665">
        <v>69</v>
      </c>
      <c r="O1330" s="748">
        <v>13</v>
      </c>
      <c r="P1330" s="666">
        <v>4490.7</v>
      </c>
      <c r="Q1330" s="681">
        <v>0.43478260869565211</v>
      </c>
      <c r="R1330" s="665">
        <v>30</v>
      </c>
      <c r="S1330" s="681">
        <v>0.43478260869565216</v>
      </c>
      <c r="T1330" s="748">
        <v>5.5</v>
      </c>
      <c r="U1330" s="704">
        <v>0.42307692307692307</v>
      </c>
    </row>
    <row r="1331" spans="1:21" ht="14.4" customHeight="1" x14ac:dyDescent="0.3">
      <c r="A1331" s="664">
        <v>50</v>
      </c>
      <c r="B1331" s="665" t="s">
        <v>549</v>
      </c>
      <c r="C1331" s="665" t="s">
        <v>3184</v>
      </c>
      <c r="D1331" s="746" t="s">
        <v>4863</v>
      </c>
      <c r="E1331" s="747" t="s">
        <v>3198</v>
      </c>
      <c r="F1331" s="665" t="s">
        <v>3179</v>
      </c>
      <c r="G1331" s="665" t="s">
        <v>3327</v>
      </c>
      <c r="H1331" s="665" t="s">
        <v>550</v>
      </c>
      <c r="I1331" s="665" t="s">
        <v>3973</v>
      </c>
      <c r="J1331" s="665" t="s">
        <v>3372</v>
      </c>
      <c r="K1331" s="665" t="s">
        <v>3974</v>
      </c>
      <c r="L1331" s="666">
        <v>171.09</v>
      </c>
      <c r="M1331" s="666">
        <v>684.36</v>
      </c>
      <c r="N1331" s="665">
        <v>4</v>
      </c>
      <c r="O1331" s="748">
        <v>0.5</v>
      </c>
      <c r="P1331" s="666">
        <v>684.36</v>
      </c>
      <c r="Q1331" s="681">
        <v>1</v>
      </c>
      <c r="R1331" s="665">
        <v>4</v>
      </c>
      <c r="S1331" s="681">
        <v>1</v>
      </c>
      <c r="T1331" s="748">
        <v>0.5</v>
      </c>
      <c r="U1331" s="704">
        <v>1</v>
      </c>
    </row>
    <row r="1332" spans="1:21" ht="14.4" customHeight="1" x14ac:dyDescent="0.3">
      <c r="A1332" s="664">
        <v>50</v>
      </c>
      <c r="B1332" s="665" t="s">
        <v>549</v>
      </c>
      <c r="C1332" s="665" t="s">
        <v>3184</v>
      </c>
      <c r="D1332" s="746" t="s">
        <v>4863</v>
      </c>
      <c r="E1332" s="747" t="s">
        <v>3198</v>
      </c>
      <c r="F1332" s="665" t="s">
        <v>3179</v>
      </c>
      <c r="G1332" s="665" t="s">
        <v>3327</v>
      </c>
      <c r="H1332" s="665" t="s">
        <v>550</v>
      </c>
      <c r="I1332" s="665" t="s">
        <v>4639</v>
      </c>
      <c r="J1332" s="665" t="s">
        <v>3372</v>
      </c>
      <c r="K1332" s="665" t="s">
        <v>4640</v>
      </c>
      <c r="L1332" s="666">
        <v>85.54</v>
      </c>
      <c r="M1332" s="666">
        <v>1967.42</v>
      </c>
      <c r="N1332" s="665">
        <v>23</v>
      </c>
      <c r="O1332" s="748">
        <v>4.5</v>
      </c>
      <c r="P1332" s="666">
        <v>684.32</v>
      </c>
      <c r="Q1332" s="681">
        <v>0.34782608695652173</v>
      </c>
      <c r="R1332" s="665">
        <v>8</v>
      </c>
      <c r="S1332" s="681">
        <v>0.34782608695652173</v>
      </c>
      <c r="T1332" s="748">
        <v>2</v>
      </c>
      <c r="U1332" s="704">
        <v>0.44444444444444442</v>
      </c>
    </row>
    <row r="1333" spans="1:21" ht="14.4" customHeight="1" x14ac:dyDescent="0.3">
      <c r="A1333" s="664">
        <v>50</v>
      </c>
      <c r="B1333" s="665" t="s">
        <v>549</v>
      </c>
      <c r="C1333" s="665" t="s">
        <v>3184</v>
      </c>
      <c r="D1333" s="746" t="s">
        <v>4863</v>
      </c>
      <c r="E1333" s="747" t="s">
        <v>3198</v>
      </c>
      <c r="F1333" s="665" t="s">
        <v>3179</v>
      </c>
      <c r="G1333" s="665" t="s">
        <v>4641</v>
      </c>
      <c r="H1333" s="665" t="s">
        <v>550</v>
      </c>
      <c r="I1333" s="665" t="s">
        <v>743</v>
      </c>
      <c r="J1333" s="665" t="s">
        <v>744</v>
      </c>
      <c r="K1333" s="665" t="s">
        <v>4642</v>
      </c>
      <c r="L1333" s="666">
        <v>55.16</v>
      </c>
      <c r="M1333" s="666">
        <v>165.48</v>
      </c>
      <c r="N1333" s="665">
        <v>3</v>
      </c>
      <c r="O1333" s="748">
        <v>1</v>
      </c>
      <c r="P1333" s="666"/>
      <c r="Q1333" s="681">
        <v>0</v>
      </c>
      <c r="R1333" s="665"/>
      <c r="S1333" s="681">
        <v>0</v>
      </c>
      <c r="T1333" s="748"/>
      <c r="U1333" s="704">
        <v>0</v>
      </c>
    </row>
    <row r="1334" spans="1:21" ht="14.4" customHeight="1" x14ac:dyDescent="0.3">
      <c r="A1334" s="664">
        <v>50</v>
      </c>
      <c r="B1334" s="665" t="s">
        <v>549</v>
      </c>
      <c r="C1334" s="665" t="s">
        <v>3184</v>
      </c>
      <c r="D1334" s="746" t="s">
        <v>4863</v>
      </c>
      <c r="E1334" s="747" t="s">
        <v>3198</v>
      </c>
      <c r="F1334" s="665" t="s">
        <v>3179</v>
      </c>
      <c r="G1334" s="665" t="s">
        <v>3918</v>
      </c>
      <c r="H1334" s="665" t="s">
        <v>550</v>
      </c>
      <c r="I1334" s="665" t="s">
        <v>866</v>
      </c>
      <c r="J1334" s="665" t="s">
        <v>3920</v>
      </c>
      <c r="K1334" s="665" t="s">
        <v>4643</v>
      </c>
      <c r="L1334" s="666">
        <v>93.43</v>
      </c>
      <c r="M1334" s="666">
        <v>280.29000000000002</v>
      </c>
      <c r="N1334" s="665">
        <v>3</v>
      </c>
      <c r="O1334" s="748">
        <v>0.5</v>
      </c>
      <c r="P1334" s="666"/>
      <c r="Q1334" s="681">
        <v>0</v>
      </c>
      <c r="R1334" s="665"/>
      <c r="S1334" s="681">
        <v>0</v>
      </c>
      <c r="T1334" s="748"/>
      <c r="U1334" s="704">
        <v>0</v>
      </c>
    </row>
    <row r="1335" spans="1:21" ht="14.4" customHeight="1" x14ac:dyDescent="0.3">
      <c r="A1335" s="664">
        <v>50</v>
      </c>
      <c r="B1335" s="665" t="s">
        <v>549</v>
      </c>
      <c r="C1335" s="665" t="s">
        <v>3184</v>
      </c>
      <c r="D1335" s="746" t="s">
        <v>4863</v>
      </c>
      <c r="E1335" s="747" t="s">
        <v>3198</v>
      </c>
      <c r="F1335" s="665" t="s">
        <v>3179</v>
      </c>
      <c r="G1335" s="665" t="s">
        <v>4264</v>
      </c>
      <c r="H1335" s="665" t="s">
        <v>550</v>
      </c>
      <c r="I1335" s="665" t="s">
        <v>4265</v>
      </c>
      <c r="J1335" s="665" t="s">
        <v>4266</v>
      </c>
      <c r="K1335" s="665" t="s">
        <v>2948</v>
      </c>
      <c r="L1335" s="666">
        <v>77.13</v>
      </c>
      <c r="M1335" s="666">
        <v>154.26</v>
      </c>
      <c r="N1335" s="665">
        <v>2</v>
      </c>
      <c r="O1335" s="748">
        <v>1</v>
      </c>
      <c r="P1335" s="666"/>
      <c r="Q1335" s="681">
        <v>0</v>
      </c>
      <c r="R1335" s="665"/>
      <c r="S1335" s="681">
        <v>0</v>
      </c>
      <c r="T1335" s="748"/>
      <c r="U1335" s="704">
        <v>0</v>
      </c>
    </row>
    <row r="1336" spans="1:21" ht="14.4" customHeight="1" x14ac:dyDescent="0.3">
      <c r="A1336" s="664">
        <v>50</v>
      </c>
      <c r="B1336" s="665" t="s">
        <v>549</v>
      </c>
      <c r="C1336" s="665" t="s">
        <v>3184</v>
      </c>
      <c r="D1336" s="746" t="s">
        <v>4863</v>
      </c>
      <c r="E1336" s="747" t="s">
        <v>3198</v>
      </c>
      <c r="F1336" s="665" t="s">
        <v>3179</v>
      </c>
      <c r="G1336" s="665" t="s">
        <v>4354</v>
      </c>
      <c r="H1336" s="665" t="s">
        <v>550</v>
      </c>
      <c r="I1336" s="665" t="s">
        <v>4644</v>
      </c>
      <c r="J1336" s="665" t="s">
        <v>4645</v>
      </c>
      <c r="K1336" s="665" t="s">
        <v>4646</v>
      </c>
      <c r="L1336" s="666">
        <v>300.68</v>
      </c>
      <c r="M1336" s="666">
        <v>300.68</v>
      </c>
      <c r="N1336" s="665">
        <v>1</v>
      </c>
      <c r="O1336" s="748">
        <v>1</v>
      </c>
      <c r="P1336" s="666">
        <v>300.68</v>
      </c>
      <c r="Q1336" s="681">
        <v>1</v>
      </c>
      <c r="R1336" s="665">
        <v>1</v>
      </c>
      <c r="S1336" s="681">
        <v>1</v>
      </c>
      <c r="T1336" s="748">
        <v>1</v>
      </c>
      <c r="U1336" s="704">
        <v>1</v>
      </c>
    </row>
    <row r="1337" spans="1:21" ht="14.4" customHeight="1" x14ac:dyDescent="0.3">
      <c r="A1337" s="664">
        <v>50</v>
      </c>
      <c r="B1337" s="665" t="s">
        <v>549</v>
      </c>
      <c r="C1337" s="665" t="s">
        <v>3184</v>
      </c>
      <c r="D1337" s="746" t="s">
        <v>4863</v>
      </c>
      <c r="E1337" s="747" t="s">
        <v>3198</v>
      </c>
      <c r="F1337" s="665" t="s">
        <v>3179</v>
      </c>
      <c r="G1337" s="665" t="s">
        <v>3330</v>
      </c>
      <c r="H1337" s="665" t="s">
        <v>550</v>
      </c>
      <c r="I1337" s="665" t="s">
        <v>573</v>
      </c>
      <c r="J1337" s="665" t="s">
        <v>574</v>
      </c>
      <c r="K1337" s="665" t="s">
        <v>2946</v>
      </c>
      <c r="L1337" s="666">
        <v>150.19</v>
      </c>
      <c r="M1337" s="666">
        <v>450.57</v>
      </c>
      <c r="N1337" s="665">
        <v>3</v>
      </c>
      <c r="O1337" s="748">
        <v>0.5</v>
      </c>
      <c r="P1337" s="666">
        <v>450.57</v>
      </c>
      <c r="Q1337" s="681">
        <v>1</v>
      </c>
      <c r="R1337" s="665">
        <v>3</v>
      </c>
      <c r="S1337" s="681">
        <v>1</v>
      </c>
      <c r="T1337" s="748">
        <v>0.5</v>
      </c>
      <c r="U1337" s="704">
        <v>1</v>
      </c>
    </row>
    <row r="1338" spans="1:21" ht="14.4" customHeight="1" x14ac:dyDescent="0.3">
      <c r="A1338" s="664">
        <v>50</v>
      </c>
      <c r="B1338" s="665" t="s">
        <v>549</v>
      </c>
      <c r="C1338" s="665" t="s">
        <v>3184</v>
      </c>
      <c r="D1338" s="746" t="s">
        <v>4863</v>
      </c>
      <c r="E1338" s="747" t="s">
        <v>3198</v>
      </c>
      <c r="F1338" s="665" t="s">
        <v>3179</v>
      </c>
      <c r="G1338" s="665" t="s">
        <v>3330</v>
      </c>
      <c r="H1338" s="665" t="s">
        <v>550</v>
      </c>
      <c r="I1338" s="665" t="s">
        <v>573</v>
      </c>
      <c r="J1338" s="665" t="s">
        <v>574</v>
      </c>
      <c r="K1338" s="665" t="s">
        <v>2946</v>
      </c>
      <c r="L1338" s="666">
        <v>131.32</v>
      </c>
      <c r="M1338" s="666">
        <v>1181.8799999999999</v>
      </c>
      <c r="N1338" s="665">
        <v>9</v>
      </c>
      <c r="O1338" s="748">
        <v>1</v>
      </c>
      <c r="P1338" s="666">
        <v>1181.8799999999999</v>
      </c>
      <c r="Q1338" s="681">
        <v>1</v>
      </c>
      <c r="R1338" s="665">
        <v>9</v>
      </c>
      <c r="S1338" s="681">
        <v>1</v>
      </c>
      <c r="T1338" s="748">
        <v>1</v>
      </c>
      <c r="U1338" s="704">
        <v>1</v>
      </c>
    </row>
    <row r="1339" spans="1:21" ht="14.4" customHeight="1" x14ac:dyDescent="0.3">
      <c r="A1339" s="664">
        <v>50</v>
      </c>
      <c r="B1339" s="665" t="s">
        <v>549</v>
      </c>
      <c r="C1339" s="665" t="s">
        <v>3184</v>
      </c>
      <c r="D1339" s="746" t="s">
        <v>4863</v>
      </c>
      <c r="E1339" s="747" t="s">
        <v>3198</v>
      </c>
      <c r="F1339" s="665" t="s">
        <v>3179</v>
      </c>
      <c r="G1339" s="665" t="s">
        <v>3330</v>
      </c>
      <c r="H1339" s="665" t="s">
        <v>550</v>
      </c>
      <c r="I1339" s="665" t="s">
        <v>3976</v>
      </c>
      <c r="J1339" s="665" t="s">
        <v>574</v>
      </c>
      <c r="K1339" s="665" t="s">
        <v>3977</v>
      </c>
      <c r="L1339" s="666">
        <v>393.94</v>
      </c>
      <c r="M1339" s="666">
        <v>1575.76</v>
      </c>
      <c r="N1339" s="665">
        <v>4</v>
      </c>
      <c r="O1339" s="748">
        <v>2.3333333333333335</v>
      </c>
      <c r="P1339" s="666">
        <v>393.94</v>
      </c>
      <c r="Q1339" s="681">
        <v>0.25</v>
      </c>
      <c r="R1339" s="665">
        <v>1</v>
      </c>
      <c r="S1339" s="681">
        <v>0.25</v>
      </c>
      <c r="T1339" s="748">
        <v>0.33333333333333331</v>
      </c>
      <c r="U1339" s="704">
        <v>0.14285714285714285</v>
      </c>
    </row>
    <row r="1340" spans="1:21" ht="14.4" customHeight="1" x14ac:dyDescent="0.3">
      <c r="A1340" s="664">
        <v>50</v>
      </c>
      <c r="B1340" s="665" t="s">
        <v>549</v>
      </c>
      <c r="C1340" s="665" t="s">
        <v>3184</v>
      </c>
      <c r="D1340" s="746" t="s">
        <v>4863</v>
      </c>
      <c r="E1340" s="747" t="s">
        <v>3198</v>
      </c>
      <c r="F1340" s="665" t="s">
        <v>3179</v>
      </c>
      <c r="G1340" s="665" t="s">
        <v>3331</v>
      </c>
      <c r="H1340" s="665" t="s">
        <v>550</v>
      </c>
      <c r="I1340" s="665" t="s">
        <v>4024</v>
      </c>
      <c r="J1340" s="665" t="s">
        <v>1573</v>
      </c>
      <c r="K1340" s="665" t="s">
        <v>4025</v>
      </c>
      <c r="L1340" s="666">
        <v>43.94</v>
      </c>
      <c r="M1340" s="666">
        <v>571.22</v>
      </c>
      <c r="N1340" s="665">
        <v>13</v>
      </c>
      <c r="O1340" s="748">
        <v>2.5</v>
      </c>
      <c r="P1340" s="666">
        <v>571.22</v>
      </c>
      <c r="Q1340" s="681">
        <v>1</v>
      </c>
      <c r="R1340" s="665">
        <v>13</v>
      </c>
      <c r="S1340" s="681">
        <v>1</v>
      </c>
      <c r="T1340" s="748">
        <v>2.5</v>
      </c>
      <c r="U1340" s="704">
        <v>1</v>
      </c>
    </row>
    <row r="1341" spans="1:21" ht="14.4" customHeight="1" x14ac:dyDescent="0.3">
      <c r="A1341" s="664">
        <v>50</v>
      </c>
      <c r="B1341" s="665" t="s">
        <v>549</v>
      </c>
      <c r="C1341" s="665" t="s">
        <v>3184</v>
      </c>
      <c r="D1341" s="746" t="s">
        <v>4863</v>
      </c>
      <c r="E1341" s="747" t="s">
        <v>3198</v>
      </c>
      <c r="F1341" s="665" t="s">
        <v>3179</v>
      </c>
      <c r="G1341" s="665" t="s">
        <v>4647</v>
      </c>
      <c r="H1341" s="665" t="s">
        <v>550</v>
      </c>
      <c r="I1341" s="665" t="s">
        <v>4648</v>
      </c>
      <c r="J1341" s="665" t="s">
        <v>4649</v>
      </c>
      <c r="K1341" s="665" t="s">
        <v>4650</v>
      </c>
      <c r="L1341" s="666">
        <v>0</v>
      </c>
      <c r="M1341" s="666">
        <v>0</v>
      </c>
      <c r="N1341" s="665">
        <v>2</v>
      </c>
      <c r="O1341" s="748">
        <v>2</v>
      </c>
      <c r="P1341" s="666">
        <v>0</v>
      </c>
      <c r="Q1341" s="681"/>
      <c r="R1341" s="665">
        <v>2</v>
      </c>
      <c r="S1341" s="681">
        <v>1</v>
      </c>
      <c r="T1341" s="748">
        <v>2</v>
      </c>
      <c r="U1341" s="704">
        <v>1</v>
      </c>
    </row>
    <row r="1342" spans="1:21" ht="14.4" customHeight="1" x14ac:dyDescent="0.3">
      <c r="A1342" s="664">
        <v>50</v>
      </c>
      <c r="B1342" s="665" t="s">
        <v>549</v>
      </c>
      <c r="C1342" s="665" t="s">
        <v>3184</v>
      </c>
      <c r="D1342" s="746" t="s">
        <v>4863</v>
      </c>
      <c r="E1342" s="747" t="s">
        <v>3198</v>
      </c>
      <c r="F1342" s="665" t="s">
        <v>3179</v>
      </c>
      <c r="G1342" s="665" t="s">
        <v>3630</v>
      </c>
      <c r="H1342" s="665" t="s">
        <v>550</v>
      </c>
      <c r="I1342" s="665" t="s">
        <v>4651</v>
      </c>
      <c r="J1342" s="665" t="s">
        <v>4652</v>
      </c>
      <c r="K1342" s="665" t="s">
        <v>4653</v>
      </c>
      <c r="L1342" s="666">
        <v>151.62</v>
      </c>
      <c r="M1342" s="666">
        <v>151.62</v>
      </c>
      <c r="N1342" s="665">
        <v>1</v>
      </c>
      <c r="O1342" s="748">
        <v>0.5</v>
      </c>
      <c r="P1342" s="666">
        <v>151.62</v>
      </c>
      <c r="Q1342" s="681">
        <v>1</v>
      </c>
      <c r="R1342" s="665">
        <v>1</v>
      </c>
      <c r="S1342" s="681">
        <v>1</v>
      </c>
      <c r="T1342" s="748">
        <v>0.5</v>
      </c>
      <c r="U1342" s="704">
        <v>1</v>
      </c>
    </row>
    <row r="1343" spans="1:21" ht="14.4" customHeight="1" x14ac:dyDescent="0.3">
      <c r="A1343" s="664">
        <v>50</v>
      </c>
      <c r="B1343" s="665" t="s">
        <v>549</v>
      </c>
      <c r="C1343" s="665" t="s">
        <v>3184</v>
      </c>
      <c r="D1343" s="746" t="s">
        <v>4863</v>
      </c>
      <c r="E1343" s="747" t="s">
        <v>3198</v>
      </c>
      <c r="F1343" s="665" t="s">
        <v>3179</v>
      </c>
      <c r="G1343" s="665" t="s">
        <v>3630</v>
      </c>
      <c r="H1343" s="665" t="s">
        <v>550</v>
      </c>
      <c r="I1343" s="665" t="s">
        <v>4654</v>
      </c>
      <c r="J1343" s="665" t="s">
        <v>4652</v>
      </c>
      <c r="K1343" s="665" t="s">
        <v>4653</v>
      </c>
      <c r="L1343" s="666">
        <v>0</v>
      </c>
      <c r="M1343" s="666">
        <v>0</v>
      </c>
      <c r="N1343" s="665">
        <v>2</v>
      </c>
      <c r="O1343" s="748">
        <v>0.5</v>
      </c>
      <c r="P1343" s="666">
        <v>0</v>
      </c>
      <c r="Q1343" s="681"/>
      <c r="R1343" s="665">
        <v>2</v>
      </c>
      <c r="S1343" s="681">
        <v>1</v>
      </c>
      <c r="T1343" s="748">
        <v>0.5</v>
      </c>
      <c r="U1343" s="704">
        <v>1</v>
      </c>
    </row>
    <row r="1344" spans="1:21" ht="14.4" customHeight="1" x14ac:dyDescent="0.3">
      <c r="A1344" s="664">
        <v>50</v>
      </c>
      <c r="B1344" s="665" t="s">
        <v>549</v>
      </c>
      <c r="C1344" s="665" t="s">
        <v>3184</v>
      </c>
      <c r="D1344" s="746" t="s">
        <v>4863</v>
      </c>
      <c r="E1344" s="747" t="s">
        <v>3198</v>
      </c>
      <c r="F1344" s="665" t="s">
        <v>3179</v>
      </c>
      <c r="G1344" s="665" t="s">
        <v>3334</v>
      </c>
      <c r="H1344" s="665" t="s">
        <v>1650</v>
      </c>
      <c r="I1344" s="665" t="s">
        <v>1887</v>
      </c>
      <c r="J1344" s="665" t="s">
        <v>1888</v>
      </c>
      <c r="K1344" s="665" t="s">
        <v>2964</v>
      </c>
      <c r="L1344" s="666">
        <v>251.52</v>
      </c>
      <c r="M1344" s="666">
        <v>503.04</v>
      </c>
      <c r="N1344" s="665">
        <v>2</v>
      </c>
      <c r="O1344" s="748">
        <v>1</v>
      </c>
      <c r="P1344" s="666">
        <v>251.52</v>
      </c>
      <c r="Q1344" s="681">
        <v>0.5</v>
      </c>
      <c r="R1344" s="665">
        <v>1</v>
      </c>
      <c r="S1344" s="681">
        <v>0.5</v>
      </c>
      <c r="T1344" s="748">
        <v>0.5</v>
      </c>
      <c r="U1344" s="704">
        <v>0.5</v>
      </c>
    </row>
    <row r="1345" spans="1:21" ht="14.4" customHeight="1" x14ac:dyDescent="0.3">
      <c r="A1345" s="664">
        <v>50</v>
      </c>
      <c r="B1345" s="665" t="s">
        <v>549</v>
      </c>
      <c r="C1345" s="665" t="s">
        <v>3184</v>
      </c>
      <c r="D1345" s="746" t="s">
        <v>4863</v>
      </c>
      <c r="E1345" s="747" t="s">
        <v>3198</v>
      </c>
      <c r="F1345" s="665" t="s">
        <v>3179</v>
      </c>
      <c r="G1345" s="665" t="s">
        <v>3334</v>
      </c>
      <c r="H1345" s="665" t="s">
        <v>1650</v>
      </c>
      <c r="I1345" s="665" t="s">
        <v>4267</v>
      </c>
      <c r="J1345" s="665" t="s">
        <v>1888</v>
      </c>
      <c r="K1345" s="665" t="s">
        <v>4268</v>
      </c>
      <c r="L1345" s="666">
        <v>503.02</v>
      </c>
      <c r="M1345" s="666">
        <v>1006.04</v>
      </c>
      <c r="N1345" s="665">
        <v>2</v>
      </c>
      <c r="O1345" s="748">
        <v>1.5</v>
      </c>
      <c r="P1345" s="666">
        <v>503.02</v>
      </c>
      <c r="Q1345" s="681">
        <v>0.5</v>
      </c>
      <c r="R1345" s="665">
        <v>1</v>
      </c>
      <c r="S1345" s="681">
        <v>0.5</v>
      </c>
      <c r="T1345" s="748">
        <v>1</v>
      </c>
      <c r="U1345" s="704">
        <v>0.66666666666666663</v>
      </c>
    </row>
    <row r="1346" spans="1:21" ht="14.4" customHeight="1" x14ac:dyDescent="0.3">
      <c r="A1346" s="664">
        <v>50</v>
      </c>
      <c r="B1346" s="665" t="s">
        <v>549</v>
      </c>
      <c r="C1346" s="665" t="s">
        <v>3184</v>
      </c>
      <c r="D1346" s="746" t="s">
        <v>4863</v>
      </c>
      <c r="E1346" s="747" t="s">
        <v>3198</v>
      </c>
      <c r="F1346" s="665" t="s">
        <v>3179</v>
      </c>
      <c r="G1346" s="665" t="s">
        <v>3334</v>
      </c>
      <c r="H1346" s="665" t="s">
        <v>550</v>
      </c>
      <c r="I1346" s="665" t="s">
        <v>4655</v>
      </c>
      <c r="J1346" s="665" t="s">
        <v>3934</v>
      </c>
      <c r="K1346" s="665" t="s">
        <v>3636</v>
      </c>
      <c r="L1346" s="666">
        <v>150.9</v>
      </c>
      <c r="M1346" s="666">
        <v>301.8</v>
      </c>
      <c r="N1346" s="665">
        <v>2</v>
      </c>
      <c r="O1346" s="748">
        <v>0.5</v>
      </c>
      <c r="P1346" s="666"/>
      <c r="Q1346" s="681">
        <v>0</v>
      </c>
      <c r="R1346" s="665"/>
      <c r="S1346" s="681">
        <v>0</v>
      </c>
      <c r="T1346" s="748"/>
      <c r="U1346" s="704">
        <v>0</v>
      </c>
    </row>
    <row r="1347" spans="1:21" ht="14.4" customHeight="1" x14ac:dyDescent="0.3">
      <c r="A1347" s="664">
        <v>50</v>
      </c>
      <c r="B1347" s="665" t="s">
        <v>549</v>
      </c>
      <c r="C1347" s="665" t="s">
        <v>3184</v>
      </c>
      <c r="D1347" s="746" t="s">
        <v>4863</v>
      </c>
      <c r="E1347" s="747" t="s">
        <v>3198</v>
      </c>
      <c r="F1347" s="665" t="s">
        <v>3179</v>
      </c>
      <c r="G1347" s="665" t="s">
        <v>3334</v>
      </c>
      <c r="H1347" s="665" t="s">
        <v>550</v>
      </c>
      <c r="I1347" s="665" t="s">
        <v>4656</v>
      </c>
      <c r="J1347" s="665" t="s">
        <v>3934</v>
      </c>
      <c r="K1347" s="665" t="s">
        <v>4657</v>
      </c>
      <c r="L1347" s="666">
        <v>503.02</v>
      </c>
      <c r="M1347" s="666">
        <v>503.02</v>
      </c>
      <c r="N1347" s="665">
        <v>1</v>
      </c>
      <c r="O1347" s="748">
        <v>0.5</v>
      </c>
      <c r="P1347" s="666"/>
      <c r="Q1347" s="681">
        <v>0</v>
      </c>
      <c r="R1347" s="665"/>
      <c r="S1347" s="681">
        <v>0</v>
      </c>
      <c r="T1347" s="748"/>
      <c r="U1347" s="704">
        <v>0</v>
      </c>
    </row>
    <row r="1348" spans="1:21" ht="14.4" customHeight="1" x14ac:dyDescent="0.3">
      <c r="A1348" s="664">
        <v>50</v>
      </c>
      <c r="B1348" s="665" t="s">
        <v>549</v>
      </c>
      <c r="C1348" s="665" t="s">
        <v>3184</v>
      </c>
      <c r="D1348" s="746" t="s">
        <v>4863</v>
      </c>
      <c r="E1348" s="747" t="s">
        <v>3198</v>
      </c>
      <c r="F1348" s="665" t="s">
        <v>3179</v>
      </c>
      <c r="G1348" s="665" t="s">
        <v>4658</v>
      </c>
      <c r="H1348" s="665" t="s">
        <v>550</v>
      </c>
      <c r="I1348" s="665" t="s">
        <v>4659</v>
      </c>
      <c r="J1348" s="665" t="s">
        <v>4660</v>
      </c>
      <c r="K1348" s="665" t="s">
        <v>4661</v>
      </c>
      <c r="L1348" s="666">
        <v>1062.21</v>
      </c>
      <c r="M1348" s="666">
        <v>2124.42</v>
      </c>
      <c r="N1348" s="665">
        <v>2</v>
      </c>
      <c r="O1348" s="748">
        <v>0.5</v>
      </c>
      <c r="P1348" s="666"/>
      <c r="Q1348" s="681">
        <v>0</v>
      </c>
      <c r="R1348" s="665"/>
      <c r="S1348" s="681">
        <v>0</v>
      </c>
      <c r="T1348" s="748"/>
      <c r="U1348" s="704">
        <v>0</v>
      </c>
    </row>
    <row r="1349" spans="1:21" ht="14.4" customHeight="1" x14ac:dyDescent="0.3">
      <c r="A1349" s="664">
        <v>50</v>
      </c>
      <c r="B1349" s="665" t="s">
        <v>549</v>
      </c>
      <c r="C1349" s="665" t="s">
        <v>3184</v>
      </c>
      <c r="D1349" s="746" t="s">
        <v>4863</v>
      </c>
      <c r="E1349" s="747" t="s">
        <v>3198</v>
      </c>
      <c r="F1349" s="665" t="s">
        <v>3179</v>
      </c>
      <c r="G1349" s="665" t="s">
        <v>3256</v>
      </c>
      <c r="H1349" s="665" t="s">
        <v>1650</v>
      </c>
      <c r="I1349" s="665" t="s">
        <v>4269</v>
      </c>
      <c r="J1349" s="665" t="s">
        <v>2920</v>
      </c>
      <c r="K1349" s="665" t="s">
        <v>4270</v>
      </c>
      <c r="L1349" s="666">
        <v>93.75</v>
      </c>
      <c r="M1349" s="666">
        <v>93.75</v>
      </c>
      <c r="N1349" s="665">
        <v>1</v>
      </c>
      <c r="O1349" s="748">
        <v>1</v>
      </c>
      <c r="P1349" s="666"/>
      <c r="Q1349" s="681">
        <v>0</v>
      </c>
      <c r="R1349" s="665"/>
      <c r="S1349" s="681">
        <v>0</v>
      </c>
      <c r="T1349" s="748"/>
      <c r="U1349" s="704">
        <v>0</v>
      </c>
    </row>
    <row r="1350" spans="1:21" ht="14.4" customHeight="1" x14ac:dyDescent="0.3">
      <c r="A1350" s="664">
        <v>50</v>
      </c>
      <c r="B1350" s="665" t="s">
        <v>549</v>
      </c>
      <c r="C1350" s="665" t="s">
        <v>3184</v>
      </c>
      <c r="D1350" s="746" t="s">
        <v>4863</v>
      </c>
      <c r="E1350" s="747" t="s">
        <v>3198</v>
      </c>
      <c r="F1350" s="665" t="s">
        <v>3179</v>
      </c>
      <c r="G1350" s="665" t="s">
        <v>3256</v>
      </c>
      <c r="H1350" s="665" t="s">
        <v>1650</v>
      </c>
      <c r="I1350" s="665" t="s">
        <v>1748</v>
      </c>
      <c r="J1350" s="665" t="s">
        <v>2920</v>
      </c>
      <c r="K1350" s="665" t="s">
        <v>2921</v>
      </c>
      <c r="L1350" s="666">
        <v>184.74</v>
      </c>
      <c r="M1350" s="666">
        <v>369.48</v>
      </c>
      <c r="N1350" s="665">
        <v>2</v>
      </c>
      <c r="O1350" s="748">
        <v>0.5</v>
      </c>
      <c r="P1350" s="666"/>
      <c r="Q1350" s="681">
        <v>0</v>
      </c>
      <c r="R1350" s="665"/>
      <c r="S1350" s="681">
        <v>0</v>
      </c>
      <c r="T1350" s="748"/>
      <c r="U1350" s="704">
        <v>0</v>
      </c>
    </row>
    <row r="1351" spans="1:21" ht="14.4" customHeight="1" x14ac:dyDescent="0.3">
      <c r="A1351" s="664">
        <v>50</v>
      </c>
      <c r="B1351" s="665" t="s">
        <v>549</v>
      </c>
      <c r="C1351" s="665" t="s">
        <v>3184</v>
      </c>
      <c r="D1351" s="746" t="s">
        <v>4863</v>
      </c>
      <c r="E1351" s="747" t="s">
        <v>3198</v>
      </c>
      <c r="F1351" s="665" t="s">
        <v>3179</v>
      </c>
      <c r="G1351" s="665" t="s">
        <v>3256</v>
      </c>
      <c r="H1351" s="665" t="s">
        <v>1650</v>
      </c>
      <c r="I1351" s="665" t="s">
        <v>1827</v>
      </c>
      <c r="J1351" s="665" t="s">
        <v>2922</v>
      </c>
      <c r="K1351" s="665" t="s">
        <v>2923</v>
      </c>
      <c r="L1351" s="666">
        <v>120.61</v>
      </c>
      <c r="M1351" s="666">
        <v>603.04999999999995</v>
      </c>
      <c r="N1351" s="665">
        <v>5</v>
      </c>
      <c r="O1351" s="748">
        <v>2.5</v>
      </c>
      <c r="P1351" s="666">
        <v>241.22</v>
      </c>
      <c r="Q1351" s="681">
        <v>0.4</v>
      </c>
      <c r="R1351" s="665">
        <v>2</v>
      </c>
      <c r="S1351" s="681">
        <v>0.4</v>
      </c>
      <c r="T1351" s="748">
        <v>1</v>
      </c>
      <c r="U1351" s="704">
        <v>0.4</v>
      </c>
    </row>
    <row r="1352" spans="1:21" ht="14.4" customHeight="1" x14ac:dyDescent="0.3">
      <c r="A1352" s="664">
        <v>50</v>
      </c>
      <c r="B1352" s="665" t="s">
        <v>549</v>
      </c>
      <c r="C1352" s="665" t="s">
        <v>3184</v>
      </c>
      <c r="D1352" s="746" t="s">
        <v>4863</v>
      </c>
      <c r="E1352" s="747" t="s">
        <v>3198</v>
      </c>
      <c r="F1352" s="665" t="s">
        <v>3179</v>
      </c>
      <c r="G1352" s="665" t="s">
        <v>3256</v>
      </c>
      <c r="H1352" s="665" t="s">
        <v>1650</v>
      </c>
      <c r="I1352" s="665" t="s">
        <v>1762</v>
      </c>
      <c r="J1352" s="665" t="s">
        <v>2922</v>
      </c>
      <c r="K1352" s="665" t="s">
        <v>2924</v>
      </c>
      <c r="L1352" s="666">
        <v>184.74</v>
      </c>
      <c r="M1352" s="666">
        <v>1108.44</v>
      </c>
      <c r="N1352" s="665">
        <v>6</v>
      </c>
      <c r="O1352" s="748">
        <v>3.5</v>
      </c>
      <c r="P1352" s="666">
        <v>369.48</v>
      </c>
      <c r="Q1352" s="681">
        <v>0.33333333333333331</v>
      </c>
      <c r="R1352" s="665">
        <v>2</v>
      </c>
      <c r="S1352" s="681">
        <v>0.33333333333333331</v>
      </c>
      <c r="T1352" s="748">
        <v>1</v>
      </c>
      <c r="U1352" s="704">
        <v>0.2857142857142857</v>
      </c>
    </row>
    <row r="1353" spans="1:21" ht="14.4" customHeight="1" x14ac:dyDescent="0.3">
      <c r="A1353" s="664">
        <v>50</v>
      </c>
      <c r="B1353" s="665" t="s">
        <v>549</v>
      </c>
      <c r="C1353" s="665" t="s">
        <v>3184</v>
      </c>
      <c r="D1353" s="746" t="s">
        <v>4863</v>
      </c>
      <c r="E1353" s="747" t="s">
        <v>3198</v>
      </c>
      <c r="F1353" s="665" t="s">
        <v>3179</v>
      </c>
      <c r="G1353" s="665" t="s">
        <v>3639</v>
      </c>
      <c r="H1353" s="665" t="s">
        <v>550</v>
      </c>
      <c r="I1353" s="665" t="s">
        <v>4662</v>
      </c>
      <c r="J1353" s="665" t="s">
        <v>4663</v>
      </c>
      <c r="K1353" s="665" t="s">
        <v>3642</v>
      </c>
      <c r="L1353" s="666">
        <v>0</v>
      </c>
      <c r="M1353" s="666">
        <v>0</v>
      </c>
      <c r="N1353" s="665">
        <v>11</v>
      </c>
      <c r="O1353" s="748">
        <v>2.5</v>
      </c>
      <c r="P1353" s="666">
        <v>0</v>
      </c>
      <c r="Q1353" s="681"/>
      <c r="R1353" s="665">
        <v>2</v>
      </c>
      <c r="S1353" s="681">
        <v>0.18181818181818182</v>
      </c>
      <c r="T1353" s="748">
        <v>1</v>
      </c>
      <c r="U1353" s="704">
        <v>0.4</v>
      </c>
    </row>
    <row r="1354" spans="1:21" ht="14.4" customHeight="1" x14ac:dyDescent="0.3">
      <c r="A1354" s="664">
        <v>50</v>
      </c>
      <c r="B1354" s="665" t="s">
        <v>549</v>
      </c>
      <c r="C1354" s="665" t="s">
        <v>3184</v>
      </c>
      <c r="D1354" s="746" t="s">
        <v>4863</v>
      </c>
      <c r="E1354" s="747" t="s">
        <v>3198</v>
      </c>
      <c r="F1354" s="665" t="s">
        <v>3179</v>
      </c>
      <c r="G1354" s="665" t="s">
        <v>3639</v>
      </c>
      <c r="H1354" s="665" t="s">
        <v>550</v>
      </c>
      <c r="I1354" s="665" t="s">
        <v>4664</v>
      </c>
      <c r="J1354" s="665" t="s">
        <v>4663</v>
      </c>
      <c r="K1354" s="665" t="s">
        <v>3642</v>
      </c>
      <c r="L1354" s="666">
        <v>0</v>
      </c>
      <c r="M1354" s="666">
        <v>0</v>
      </c>
      <c r="N1354" s="665">
        <v>3</v>
      </c>
      <c r="O1354" s="748">
        <v>1</v>
      </c>
      <c r="P1354" s="666"/>
      <c r="Q1354" s="681"/>
      <c r="R1354" s="665"/>
      <c r="S1354" s="681">
        <v>0</v>
      </c>
      <c r="T1354" s="748"/>
      <c r="U1354" s="704">
        <v>0</v>
      </c>
    </row>
    <row r="1355" spans="1:21" ht="14.4" customHeight="1" x14ac:dyDescent="0.3">
      <c r="A1355" s="664">
        <v>50</v>
      </c>
      <c r="B1355" s="665" t="s">
        <v>549</v>
      </c>
      <c r="C1355" s="665" t="s">
        <v>3184</v>
      </c>
      <c r="D1355" s="746" t="s">
        <v>4863</v>
      </c>
      <c r="E1355" s="747" t="s">
        <v>3198</v>
      </c>
      <c r="F1355" s="665" t="s">
        <v>3179</v>
      </c>
      <c r="G1355" s="665" t="s">
        <v>3639</v>
      </c>
      <c r="H1355" s="665" t="s">
        <v>550</v>
      </c>
      <c r="I1355" s="665" t="s">
        <v>1511</v>
      </c>
      <c r="J1355" s="665" t="s">
        <v>4430</v>
      </c>
      <c r="K1355" s="665" t="s">
        <v>4258</v>
      </c>
      <c r="L1355" s="666">
        <v>0</v>
      </c>
      <c r="M1355" s="666">
        <v>0</v>
      </c>
      <c r="N1355" s="665">
        <v>5</v>
      </c>
      <c r="O1355" s="748">
        <v>3.5</v>
      </c>
      <c r="P1355" s="666">
        <v>0</v>
      </c>
      <c r="Q1355" s="681"/>
      <c r="R1355" s="665">
        <v>1</v>
      </c>
      <c r="S1355" s="681">
        <v>0.2</v>
      </c>
      <c r="T1355" s="748">
        <v>1</v>
      </c>
      <c r="U1355" s="704">
        <v>0.2857142857142857</v>
      </c>
    </row>
    <row r="1356" spans="1:21" ht="14.4" customHeight="1" x14ac:dyDescent="0.3">
      <c r="A1356" s="664">
        <v>50</v>
      </c>
      <c r="B1356" s="665" t="s">
        <v>549</v>
      </c>
      <c r="C1356" s="665" t="s">
        <v>3184</v>
      </c>
      <c r="D1356" s="746" t="s">
        <v>4863</v>
      </c>
      <c r="E1356" s="747" t="s">
        <v>3198</v>
      </c>
      <c r="F1356" s="665" t="s">
        <v>3179</v>
      </c>
      <c r="G1356" s="665" t="s">
        <v>3639</v>
      </c>
      <c r="H1356" s="665" t="s">
        <v>550</v>
      </c>
      <c r="I1356" s="665" t="s">
        <v>1508</v>
      </c>
      <c r="J1356" s="665" t="s">
        <v>4430</v>
      </c>
      <c r="K1356" s="665" t="s">
        <v>3642</v>
      </c>
      <c r="L1356" s="666">
        <v>0</v>
      </c>
      <c r="M1356" s="666">
        <v>0</v>
      </c>
      <c r="N1356" s="665">
        <v>4</v>
      </c>
      <c r="O1356" s="748">
        <v>0.5</v>
      </c>
      <c r="P1356" s="666">
        <v>0</v>
      </c>
      <c r="Q1356" s="681"/>
      <c r="R1356" s="665">
        <v>4</v>
      </c>
      <c r="S1356" s="681">
        <v>1</v>
      </c>
      <c r="T1356" s="748">
        <v>0.5</v>
      </c>
      <c r="U1356" s="704">
        <v>1</v>
      </c>
    </row>
    <row r="1357" spans="1:21" ht="14.4" customHeight="1" x14ac:dyDescent="0.3">
      <c r="A1357" s="664">
        <v>50</v>
      </c>
      <c r="B1357" s="665" t="s">
        <v>549</v>
      </c>
      <c r="C1357" s="665" t="s">
        <v>3184</v>
      </c>
      <c r="D1357" s="746" t="s">
        <v>4863</v>
      </c>
      <c r="E1357" s="747" t="s">
        <v>3198</v>
      </c>
      <c r="F1357" s="665" t="s">
        <v>3179</v>
      </c>
      <c r="G1357" s="665" t="s">
        <v>3643</v>
      </c>
      <c r="H1357" s="665" t="s">
        <v>550</v>
      </c>
      <c r="I1357" s="665" t="s">
        <v>1620</v>
      </c>
      <c r="J1357" s="665" t="s">
        <v>1448</v>
      </c>
      <c r="K1357" s="665" t="s">
        <v>4665</v>
      </c>
      <c r="L1357" s="666">
        <v>277.70999999999998</v>
      </c>
      <c r="M1357" s="666">
        <v>277.70999999999998</v>
      </c>
      <c r="N1357" s="665">
        <v>1</v>
      </c>
      <c r="O1357" s="748">
        <v>1</v>
      </c>
      <c r="P1357" s="666"/>
      <c r="Q1357" s="681">
        <v>0</v>
      </c>
      <c r="R1357" s="665"/>
      <c r="S1357" s="681">
        <v>0</v>
      </c>
      <c r="T1357" s="748"/>
      <c r="U1357" s="704">
        <v>0</v>
      </c>
    </row>
    <row r="1358" spans="1:21" ht="14.4" customHeight="1" x14ac:dyDescent="0.3">
      <c r="A1358" s="664">
        <v>50</v>
      </c>
      <c r="B1358" s="665" t="s">
        <v>549</v>
      </c>
      <c r="C1358" s="665" t="s">
        <v>3184</v>
      </c>
      <c r="D1358" s="746" t="s">
        <v>4863</v>
      </c>
      <c r="E1358" s="747" t="s">
        <v>3198</v>
      </c>
      <c r="F1358" s="665" t="s">
        <v>3179</v>
      </c>
      <c r="G1358" s="665" t="s">
        <v>3335</v>
      </c>
      <c r="H1358" s="665" t="s">
        <v>1650</v>
      </c>
      <c r="I1358" s="665" t="s">
        <v>4666</v>
      </c>
      <c r="J1358" s="665" t="s">
        <v>3133</v>
      </c>
      <c r="K1358" s="665" t="s">
        <v>4667</v>
      </c>
      <c r="L1358" s="666">
        <v>5286.12</v>
      </c>
      <c r="M1358" s="666">
        <v>5286.12</v>
      </c>
      <c r="N1358" s="665">
        <v>1</v>
      </c>
      <c r="O1358" s="748">
        <v>0.5</v>
      </c>
      <c r="P1358" s="666">
        <v>5286.12</v>
      </c>
      <c r="Q1358" s="681">
        <v>1</v>
      </c>
      <c r="R1358" s="665">
        <v>1</v>
      </c>
      <c r="S1358" s="681">
        <v>1</v>
      </c>
      <c r="T1358" s="748">
        <v>0.5</v>
      </c>
      <c r="U1358" s="704">
        <v>1</v>
      </c>
    </row>
    <row r="1359" spans="1:21" ht="14.4" customHeight="1" x14ac:dyDescent="0.3">
      <c r="A1359" s="664">
        <v>50</v>
      </c>
      <c r="B1359" s="665" t="s">
        <v>549</v>
      </c>
      <c r="C1359" s="665" t="s">
        <v>3184</v>
      </c>
      <c r="D1359" s="746" t="s">
        <v>4863</v>
      </c>
      <c r="E1359" s="747" t="s">
        <v>3198</v>
      </c>
      <c r="F1359" s="665" t="s">
        <v>3179</v>
      </c>
      <c r="G1359" s="665" t="s">
        <v>3335</v>
      </c>
      <c r="H1359" s="665" t="s">
        <v>1650</v>
      </c>
      <c r="I1359" s="665" t="s">
        <v>2597</v>
      </c>
      <c r="J1359" s="665" t="s">
        <v>3133</v>
      </c>
      <c r="K1359" s="665" t="s">
        <v>3134</v>
      </c>
      <c r="L1359" s="666">
        <v>1906.97</v>
      </c>
      <c r="M1359" s="666">
        <v>45767.28</v>
      </c>
      <c r="N1359" s="665">
        <v>24</v>
      </c>
      <c r="O1359" s="748">
        <v>7</v>
      </c>
      <c r="P1359" s="666">
        <v>32418.489999999998</v>
      </c>
      <c r="Q1359" s="681">
        <v>0.70833333333333326</v>
      </c>
      <c r="R1359" s="665">
        <v>17</v>
      </c>
      <c r="S1359" s="681">
        <v>0.70833333333333337</v>
      </c>
      <c r="T1359" s="748">
        <v>5</v>
      </c>
      <c r="U1359" s="704">
        <v>0.7142857142857143</v>
      </c>
    </row>
    <row r="1360" spans="1:21" ht="14.4" customHeight="1" x14ac:dyDescent="0.3">
      <c r="A1360" s="664">
        <v>50</v>
      </c>
      <c r="B1360" s="665" t="s">
        <v>549</v>
      </c>
      <c r="C1360" s="665" t="s">
        <v>3184</v>
      </c>
      <c r="D1360" s="746" t="s">
        <v>4863</v>
      </c>
      <c r="E1360" s="747" t="s">
        <v>3198</v>
      </c>
      <c r="F1360" s="665" t="s">
        <v>3179</v>
      </c>
      <c r="G1360" s="665" t="s">
        <v>3335</v>
      </c>
      <c r="H1360" s="665" t="s">
        <v>1650</v>
      </c>
      <c r="I1360" s="665" t="s">
        <v>2597</v>
      </c>
      <c r="J1360" s="665" t="s">
        <v>3133</v>
      </c>
      <c r="K1360" s="665" t="s">
        <v>3134</v>
      </c>
      <c r="L1360" s="666">
        <v>1887.9</v>
      </c>
      <c r="M1360" s="666">
        <v>56637.000000000015</v>
      </c>
      <c r="N1360" s="665">
        <v>30</v>
      </c>
      <c r="O1360" s="748">
        <v>6.5</v>
      </c>
      <c r="P1360" s="666">
        <v>39645.900000000009</v>
      </c>
      <c r="Q1360" s="681">
        <v>0.7</v>
      </c>
      <c r="R1360" s="665">
        <v>21</v>
      </c>
      <c r="S1360" s="681">
        <v>0.7</v>
      </c>
      <c r="T1360" s="748">
        <v>4.5</v>
      </c>
      <c r="U1360" s="704">
        <v>0.69230769230769229</v>
      </c>
    </row>
    <row r="1361" spans="1:21" ht="14.4" customHeight="1" x14ac:dyDescent="0.3">
      <c r="A1361" s="664">
        <v>50</v>
      </c>
      <c r="B1361" s="665" t="s">
        <v>549</v>
      </c>
      <c r="C1361" s="665" t="s">
        <v>3184</v>
      </c>
      <c r="D1361" s="746" t="s">
        <v>4863</v>
      </c>
      <c r="E1361" s="747" t="s">
        <v>3198</v>
      </c>
      <c r="F1361" s="665" t="s">
        <v>3179</v>
      </c>
      <c r="G1361" s="665" t="s">
        <v>3335</v>
      </c>
      <c r="H1361" s="665" t="s">
        <v>1650</v>
      </c>
      <c r="I1361" s="665" t="s">
        <v>4668</v>
      </c>
      <c r="J1361" s="665" t="s">
        <v>3133</v>
      </c>
      <c r="K1361" s="665" t="s">
        <v>4669</v>
      </c>
      <c r="L1361" s="666">
        <v>2376.9299999999998</v>
      </c>
      <c r="M1361" s="666">
        <v>4753.8599999999997</v>
      </c>
      <c r="N1361" s="665">
        <v>2</v>
      </c>
      <c r="O1361" s="748">
        <v>0.5</v>
      </c>
      <c r="P1361" s="666">
        <v>4753.8599999999997</v>
      </c>
      <c r="Q1361" s="681">
        <v>1</v>
      </c>
      <c r="R1361" s="665">
        <v>2</v>
      </c>
      <c r="S1361" s="681">
        <v>1</v>
      </c>
      <c r="T1361" s="748">
        <v>0.5</v>
      </c>
      <c r="U1361" s="704">
        <v>1</v>
      </c>
    </row>
    <row r="1362" spans="1:21" ht="14.4" customHeight="1" x14ac:dyDescent="0.3">
      <c r="A1362" s="664">
        <v>50</v>
      </c>
      <c r="B1362" s="665" t="s">
        <v>549</v>
      </c>
      <c r="C1362" s="665" t="s">
        <v>3184</v>
      </c>
      <c r="D1362" s="746" t="s">
        <v>4863</v>
      </c>
      <c r="E1362" s="747" t="s">
        <v>3198</v>
      </c>
      <c r="F1362" s="665" t="s">
        <v>3179</v>
      </c>
      <c r="G1362" s="665" t="s">
        <v>3335</v>
      </c>
      <c r="H1362" s="665" t="s">
        <v>1650</v>
      </c>
      <c r="I1362" s="665" t="s">
        <v>4670</v>
      </c>
      <c r="J1362" s="665" t="s">
        <v>3133</v>
      </c>
      <c r="K1362" s="665" t="s">
        <v>4671</v>
      </c>
      <c r="L1362" s="666">
        <v>2669.75</v>
      </c>
      <c r="M1362" s="666">
        <v>5339.5</v>
      </c>
      <c r="N1362" s="665">
        <v>2</v>
      </c>
      <c r="O1362" s="748">
        <v>1.5</v>
      </c>
      <c r="P1362" s="666">
        <v>5339.5</v>
      </c>
      <c r="Q1362" s="681">
        <v>1</v>
      </c>
      <c r="R1362" s="665">
        <v>2</v>
      </c>
      <c r="S1362" s="681">
        <v>1</v>
      </c>
      <c r="T1362" s="748">
        <v>1.5</v>
      </c>
      <c r="U1362" s="704">
        <v>1</v>
      </c>
    </row>
    <row r="1363" spans="1:21" ht="14.4" customHeight="1" x14ac:dyDescent="0.3">
      <c r="A1363" s="664">
        <v>50</v>
      </c>
      <c r="B1363" s="665" t="s">
        <v>549</v>
      </c>
      <c r="C1363" s="665" t="s">
        <v>3184</v>
      </c>
      <c r="D1363" s="746" t="s">
        <v>4863</v>
      </c>
      <c r="E1363" s="747" t="s">
        <v>3198</v>
      </c>
      <c r="F1363" s="665" t="s">
        <v>3179</v>
      </c>
      <c r="G1363" s="665" t="s">
        <v>4672</v>
      </c>
      <c r="H1363" s="665" t="s">
        <v>550</v>
      </c>
      <c r="I1363" s="665" t="s">
        <v>4673</v>
      </c>
      <c r="J1363" s="665" t="s">
        <v>4674</v>
      </c>
      <c r="K1363" s="665" t="s">
        <v>4675</v>
      </c>
      <c r="L1363" s="666">
        <v>0</v>
      </c>
      <c r="M1363" s="666">
        <v>0</v>
      </c>
      <c r="N1363" s="665">
        <v>4</v>
      </c>
      <c r="O1363" s="748">
        <v>1</v>
      </c>
      <c r="P1363" s="666"/>
      <c r="Q1363" s="681"/>
      <c r="R1363" s="665"/>
      <c r="S1363" s="681">
        <v>0</v>
      </c>
      <c r="T1363" s="748"/>
      <c r="U1363" s="704">
        <v>0</v>
      </c>
    </row>
    <row r="1364" spans="1:21" ht="14.4" customHeight="1" x14ac:dyDescent="0.3">
      <c r="A1364" s="664">
        <v>50</v>
      </c>
      <c r="B1364" s="665" t="s">
        <v>549</v>
      </c>
      <c r="C1364" s="665" t="s">
        <v>3184</v>
      </c>
      <c r="D1364" s="746" t="s">
        <v>4863</v>
      </c>
      <c r="E1364" s="747" t="s">
        <v>3198</v>
      </c>
      <c r="F1364" s="665" t="s">
        <v>3179</v>
      </c>
      <c r="G1364" s="665" t="s">
        <v>3943</v>
      </c>
      <c r="H1364" s="665" t="s">
        <v>550</v>
      </c>
      <c r="I1364" s="665" t="s">
        <v>4676</v>
      </c>
      <c r="J1364" s="665" t="s">
        <v>4677</v>
      </c>
      <c r="K1364" s="665" t="s">
        <v>4678</v>
      </c>
      <c r="L1364" s="666">
        <v>786.31</v>
      </c>
      <c r="M1364" s="666">
        <v>786.31</v>
      </c>
      <c r="N1364" s="665">
        <v>1</v>
      </c>
      <c r="O1364" s="748">
        <v>1</v>
      </c>
      <c r="P1364" s="666"/>
      <c r="Q1364" s="681">
        <v>0</v>
      </c>
      <c r="R1364" s="665"/>
      <c r="S1364" s="681">
        <v>0</v>
      </c>
      <c r="T1364" s="748"/>
      <c r="U1364" s="704">
        <v>0</v>
      </c>
    </row>
    <row r="1365" spans="1:21" ht="14.4" customHeight="1" x14ac:dyDescent="0.3">
      <c r="A1365" s="664">
        <v>50</v>
      </c>
      <c r="B1365" s="665" t="s">
        <v>549</v>
      </c>
      <c r="C1365" s="665" t="s">
        <v>3184</v>
      </c>
      <c r="D1365" s="746" t="s">
        <v>4863</v>
      </c>
      <c r="E1365" s="747" t="s">
        <v>3198</v>
      </c>
      <c r="F1365" s="665" t="s">
        <v>3179</v>
      </c>
      <c r="G1365" s="665" t="s">
        <v>4679</v>
      </c>
      <c r="H1365" s="665" t="s">
        <v>550</v>
      </c>
      <c r="I1365" s="665" t="s">
        <v>4680</v>
      </c>
      <c r="J1365" s="665" t="s">
        <v>4681</v>
      </c>
      <c r="K1365" s="665" t="s">
        <v>4682</v>
      </c>
      <c r="L1365" s="666">
        <v>0</v>
      </c>
      <c r="M1365" s="666">
        <v>0</v>
      </c>
      <c r="N1365" s="665">
        <v>1</v>
      </c>
      <c r="O1365" s="748">
        <v>0.5</v>
      </c>
      <c r="P1365" s="666"/>
      <c r="Q1365" s="681"/>
      <c r="R1365" s="665"/>
      <c r="S1365" s="681">
        <v>0</v>
      </c>
      <c r="T1365" s="748"/>
      <c r="U1365" s="704">
        <v>0</v>
      </c>
    </row>
    <row r="1366" spans="1:21" ht="14.4" customHeight="1" x14ac:dyDescent="0.3">
      <c r="A1366" s="664">
        <v>50</v>
      </c>
      <c r="B1366" s="665" t="s">
        <v>549</v>
      </c>
      <c r="C1366" s="665" t="s">
        <v>3184</v>
      </c>
      <c r="D1366" s="746" t="s">
        <v>4863</v>
      </c>
      <c r="E1366" s="747" t="s">
        <v>3198</v>
      </c>
      <c r="F1366" s="665" t="s">
        <v>3179</v>
      </c>
      <c r="G1366" s="665" t="s">
        <v>3338</v>
      </c>
      <c r="H1366" s="665" t="s">
        <v>550</v>
      </c>
      <c r="I1366" s="665" t="s">
        <v>4683</v>
      </c>
      <c r="J1366" s="665" t="s">
        <v>3339</v>
      </c>
      <c r="K1366" s="665" t="s">
        <v>4684</v>
      </c>
      <c r="L1366" s="666">
        <v>842.31</v>
      </c>
      <c r="M1366" s="666">
        <v>2526.9299999999998</v>
      </c>
      <c r="N1366" s="665">
        <v>3</v>
      </c>
      <c r="O1366" s="748">
        <v>1.5</v>
      </c>
      <c r="P1366" s="666">
        <v>842.31</v>
      </c>
      <c r="Q1366" s="681">
        <v>0.33333333333333331</v>
      </c>
      <c r="R1366" s="665">
        <v>1</v>
      </c>
      <c r="S1366" s="681">
        <v>0.33333333333333331</v>
      </c>
      <c r="T1366" s="748">
        <v>0.5</v>
      </c>
      <c r="U1366" s="704">
        <v>0.33333333333333331</v>
      </c>
    </row>
    <row r="1367" spans="1:21" ht="14.4" customHeight="1" x14ac:dyDescent="0.3">
      <c r="A1367" s="664">
        <v>50</v>
      </c>
      <c r="B1367" s="665" t="s">
        <v>549</v>
      </c>
      <c r="C1367" s="665" t="s">
        <v>3184</v>
      </c>
      <c r="D1367" s="746" t="s">
        <v>4863</v>
      </c>
      <c r="E1367" s="747" t="s">
        <v>3198</v>
      </c>
      <c r="F1367" s="665" t="s">
        <v>3179</v>
      </c>
      <c r="G1367" s="665" t="s">
        <v>3958</v>
      </c>
      <c r="H1367" s="665" t="s">
        <v>1650</v>
      </c>
      <c r="I1367" s="665" t="s">
        <v>4685</v>
      </c>
      <c r="J1367" s="665" t="s">
        <v>2905</v>
      </c>
      <c r="K1367" s="665" t="s">
        <v>3106</v>
      </c>
      <c r="L1367" s="666">
        <v>133.94</v>
      </c>
      <c r="M1367" s="666">
        <v>535.76</v>
      </c>
      <c r="N1367" s="665">
        <v>4</v>
      </c>
      <c r="O1367" s="748">
        <v>1</v>
      </c>
      <c r="P1367" s="666"/>
      <c r="Q1367" s="681">
        <v>0</v>
      </c>
      <c r="R1367" s="665"/>
      <c r="S1367" s="681">
        <v>0</v>
      </c>
      <c r="T1367" s="748"/>
      <c r="U1367" s="704">
        <v>0</v>
      </c>
    </row>
    <row r="1368" spans="1:21" ht="14.4" customHeight="1" x14ac:dyDescent="0.3">
      <c r="A1368" s="664">
        <v>50</v>
      </c>
      <c r="B1368" s="665" t="s">
        <v>549</v>
      </c>
      <c r="C1368" s="665" t="s">
        <v>3184</v>
      </c>
      <c r="D1368" s="746" t="s">
        <v>4863</v>
      </c>
      <c r="E1368" s="747" t="s">
        <v>3198</v>
      </c>
      <c r="F1368" s="665" t="s">
        <v>3179</v>
      </c>
      <c r="G1368" s="665" t="s">
        <v>4686</v>
      </c>
      <c r="H1368" s="665" t="s">
        <v>550</v>
      </c>
      <c r="I1368" s="665" t="s">
        <v>4687</v>
      </c>
      <c r="J1368" s="665" t="s">
        <v>4688</v>
      </c>
      <c r="K1368" s="665" t="s">
        <v>4689</v>
      </c>
      <c r="L1368" s="666">
        <v>0</v>
      </c>
      <c r="M1368" s="666">
        <v>0</v>
      </c>
      <c r="N1368" s="665">
        <v>3</v>
      </c>
      <c r="O1368" s="748">
        <v>2</v>
      </c>
      <c r="P1368" s="666"/>
      <c r="Q1368" s="681"/>
      <c r="R1368" s="665"/>
      <c r="S1368" s="681">
        <v>0</v>
      </c>
      <c r="T1368" s="748"/>
      <c r="U1368" s="704">
        <v>0</v>
      </c>
    </row>
    <row r="1369" spans="1:21" ht="14.4" customHeight="1" x14ac:dyDescent="0.3">
      <c r="A1369" s="664">
        <v>50</v>
      </c>
      <c r="B1369" s="665" t="s">
        <v>549</v>
      </c>
      <c r="C1369" s="665" t="s">
        <v>3184</v>
      </c>
      <c r="D1369" s="746" t="s">
        <v>4863</v>
      </c>
      <c r="E1369" s="747" t="s">
        <v>3198</v>
      </c>
      <c r="F1369" s="665" t="s">
        <v>3180</v>
      </c>
      <c r="G1369" s="665" t="s">
        <v>3464</v>
      </c>
      <c r="H1369" s="665" t="s">
        <v>550</v>
      </c>
      <c r="I1369" s="665" t="s">
        <v>4690</v>
      </c>
      <c r="J1369" s="665" t="s">
        <v>3410</v>
      </c>
      <c r="K1369" s="665"/>
      <c r="L1369" s="666">
        <v>0</v>
      </c>
      <c r="M1369" s="666">
        <v>0</v>
      </c>
      <c r="N1369" s="665">
        <v>2</v>
      </c>
      <c r="O1369" s="748">
        <v>1</v>
      </c>
      <c r="P1369" s="666">
        <v>0</v>
      </c>
      <c r="Q1369" s="681"/>
      <c r="R1369" s="665">
        <v>2</v>
      </c>
      <c r="S1369" s="681">
        <v>1</v>
      </c>
      <c r="T1369" s="748">
        <v>1</v>
      </c>
      <c r="U1369" s="704">
        <v>1</v>
      </c>
    </row>
    <row r="1370" spans="1:21" ht="14.4" customHeight="1" x14ac:dyDescent="0.3">
      <c r="A1370" s="664">
        <v>50</v>
      </c>
      <c r="B1370" s="665" t="s">
        <v>549</v>
      </c>
      <c r="C1370" s="665" t="s">
        <v>3184</v>
      </c>
      <c r="D1370" s="746" t="s">
        <v>4863</v>
      </c>
      <c r="E1370" s="747" t="s">
        <v>3198</v>
      </c>
      <c r="F1370" s="665" t="s">
        <v>3180</v>
      </c>
      <c r="G1370" s="665" t="s">
        <v>3464</v>
      </c>
      <c r="H1370" s="665" t="s">
        <v>550</v>
      </c>
      <c r="I1370" s="665" t="s">
        <v>4691</v>
      </c>
      <c r="J1370" s="665" t="s">
        <v>3410</v>
      </c>
      <c r="K1370" s="665"/>
      <c r="L1370" s="666">
        <v>0</v>
      </c>
      <c r="M1370" s="666">
        <v>0</v>
      </c>
      <c r="N1370" s="665">
        <v>5</v>
      </c>
      <c r="O1370" s="748">
        <v>3.5</v>
      </c>
      <c r="P1370" s="666">
        <v>0</v>
      </c>
      <c r="Q1370" s="681"/>
      <c r="R1370" s="665">
        <v>1</v>
      </c>
      <c r="S1370" s="681">
        <v>0.2</v>
      </c>
      <c r="T1370" s="748">
        <v>0.25</v>
      </c>
      <c r="U1370" s="704">
        <v>7.1428571428571425E-2</v>
      </c>
    </row>
    <row r="1371" spans="1:21" ht="14.4" customHeight="1" x14ac:dyDescent="0.3">
      <c r="A1371" s="664">
        <v>50</v>
      </c>
      <c r="B1371" s="665" t="s">
        <v>549</v>
      </c>
      <c r="C1371" s="665" t="s">
        <v>3184</v>
      </c>
      <c r="D1371" s="746" t="s">
        <v>4863</v>
      </c>
      <c r="E1371" s="747" t="s">
        <v>3198</v>
      </c>
      <c r="F1371" s="665" t="s">
        <v>3181</v>
      </c>
      <c r="G1371" s="665" t="s">
        <v>4271</v>
      </c>
      <c r="H1371" s="665" t="s">
        <v>550</v>
      </c>
      <c r="I1371" s="665" t="s">
        <v>4692</v>
      </c>
      <c r="J1371" s="665" t="s">
        <v>4693</v>
      </c>
      <c r="K1371" s="665" t="s">
        <v>4694</v>
      </c>
      <c r="L1371" s="666">
        <v>38.97</v>
      </c>
      <c r="M1371" s="666">
        <v>779.4</v>
      </c>
      <c r="N1371" s="665">
        <v>20</v>
      </c>
      <c r="O1371" s="748">
        <v>5</v>
      </c>
      <c r="P1371" s="666">
        <v>311.76</v>
      </c>
      <c r="Q1371" s="681">
        <v>0.4</v>
      </c>
      <c r="R1371" s="665">
        <v>8</v>
      </c>
      <c r="S1371" s="681">
        <v>0.4</v>
      </c>
      <c r="T1371" s="748">
        <v>2</v>
      </c>
      <c r="U1371" s="704">
        <v>0.4</v>
      </c>
    </row>
    <row r="1372" spans="1:21" ht="14.4" customHeight="1" x14ac:dyDescent="0.3">
      <c r="A1372" s="664">
        <v>50</v>
      </c>
      <c r="B1372" s="665" t="s">
        <v>549</v>
      </c>
      <c r="C1372" s="665" t="s">
        <v>3184</v>
      </c>
      <c r="D1372" s="746" t="s">
        <v>4863</v>
      </c>
      <c r="E1372" s="747" t="s">
        <v>3198</v>
      </c>
      <c r="F1372" s="665" t="s">
        <v>3181</v>
      </c>
      <c r="G1372" s="665" t="s">
        <v>4271</v>
      </c>
      <c r="H1372" s="665" t="s">
        <v>550</v>
      </c>
      <c r="I1372" s="665" t="s">
        <v>4272</v>
      </c>
      <c r="J1372" s="665" t="s">
        <v>4273</v>
      </c>
      <c r="K1372" s="665" t="s">
        <v>4274</v>
      </c>
      <c r="L1372" s="666">
        <v>25</v>
      </c>
      <c r="M1372" s="666">
        <v>9000</v>
      </c>
      <c r="N1372" s="665">
        <v>360</v>
      </c>
      <c r="O1372" s="748">
        <v>74</v>
      </c>
      <c r="P1372" s="666">
        <v>8450</v>
      </c>
      <c r="Q1372" s="681">
        <v>0.93888888888888888</v>
      </c>
      <c r="R1372" s="665">
        <v>338</v>
      </c>
      <c r="S1372" s="681">
        <v>0.93888888888888888</v>
      </c>
      <c r="T1372" s="748">
        <v>70</v>
      </c>
      <c r="U1372" s="704">
        <v>0.94594594594594594</v>
      </c>
    </row>
    <row r="1373" spans="1:21" ht="14.4" customHeight="1" x14ac:dyDescent="0.3">
      <c r="A1373" s="664">
        <v>50</v>
      </c>
      <c r="B1373" s="665" t="s">
        <v>549</v>
      </c>
      <c r="C1373" s="665" t="s">
        <v>3184</v>
      </c>
      <c r="D1373" s="746" t="s">
        <v>4863</v>
      </c>
      <c r="E1373" s="747" t="s">
        <v>3198</v>
      </c>
      <c r="F1373" s="665" t="s">
        <v>3181</v>
      </c>
      <c r="G1373" s="665" t="s">
        <v>4271</v>
      </c>
      <c r="H1373" s="665" t="s">
        <v>550</v>
      </c>
      <c r="I1373" s="665" t="s">
        <v>4275</v>
      </c>
      <c r="J1373" s="665" t="s">
        <v>4273</v>
      </c>
      <c r="K1373" s="665" t="s">
        <v>4276</v>
      </c>
      <c r="L1373" s="666">
        <v>30</v>
      </c>
      <c r="M1373" s="666">
        <v>10200</v>
      </c>
      <c r="N1373" s="665">
        <v>340</v>
      </c>
      <c r="O1373" s="748">
        <v>70</v>
      </c>
      <c r="P1373" s="666">
        <v>9600</v>
      </c>
      <c r="Q1373" s="681">
        <v>0.94117647058823528</v>
      </c>
      <c r="R1373" s="665">
        <v>320</v>
      </c>
      <c r="S1373" s="681">
        <v>0.94117647058823528</v>
      </c>
      <c r="T1373" s="748">
        <v>67.5</v>
      </c>
      <c r="U1373" s="704">
        <v>0.9642857142857143</v>
      </c>
    </row>
    <row r="1374" spans="1:21" ht="14.4" customHeight="1" x14ac:dyDescent="0.3">
      <c r="A1374" s="664">
        <v>50</v>
      </c>
      <c r="B1374" s="665" t="s">
        <v>549</v>
      </c>
      <c r="C1374" s="665" t="s">
        <v>3184</v>
      </c>
      <c r="D1374" s="746" t="s">
        <v>4863</v>
      </c>
      <c r="E1374" s="747" t="s">
        <v>3198</v>
      </c>
      <c r="F1374" s="665" t="s">
        <v>3181</v>
      </c>
      <c r="G1374" s="665" t="s">
        <v>4277</v>
      </c>
      <c r="H1374" s="665" t="s">
        <v>550</v>
      </c>
      <c r="I1374" s="665" t="s">
        <v>4278</v>
      </c>
      <c r="J1374" s="665" t="s">
        <v>4279</v>
      </c>
      <c r="K1374" s="665" t="s">
        <v>4280</v>
      </c>
      <c r="L1374" s="666">
        <v>410</v>
      </c>
      <c r="M1374" s="666">
        <v>1230</v>
      </c>
      <c r="N1374" s="665">
        <v>3</v>
      </c>
      <c r="O1374" s="748">
        <v>3</v>
      </c>
      <c r="P1374" s="666"/>
      <c r="Q1374" s="681">
        <v>0</v>
      </c>
      <c r="R1374" s="665"/>
      <c r="S1374" s="681">
        <v>0</v>
      </c>
      <c r="T1374" s="748"/>
      <c r="U1374" s="704">
        <v>0</v>
      </c>
    </row>
    <row r="1375" spans="1:21" ht="14.4" customHeight="1" x14ac:dyDescent="0.3">
      <c r="A1375" s="664">
        <v>50</v>
      </c>
      <c r="B1375" s="665" t="s">
        <v>549</v>
      </c>
      <c r="C1375" s="665" t="s">
        <v>3184</v>
      </c>
      <c r="D1375" s="746" t="s">
        <v>4863</v>
      </c>
      <c r="E1375" s="747" t="s">
        <v>3198</v>
      </c>
      <c r="F1375" s="665" t="s">
        <v>3181</v>
      </c>
      <c r="G1375" s="665" t="s">
        <v>4277</v>
      </c>
      <c r="H1375" s="665" t="s">
        <v>550</v>
      </c>
      <c r="I1375" s="665" t="s">
        <v>4281</v>
      </c>
      <c r="J1375" s="665" t="s">
        <v>4282</v>
      </c>
      <c r="K1375" s="665" t="s">
        <v>4283</v>
      </c>
      <c r="L1375" s="666">
        <v>566</v>
      </c>
      <c r="M1375" s="666">
        <v>1132</v>
      </c>
      <c r="N1375" s="665">
        <v>2</v>
      </c>
      <c r="O1375" s="748">
        <v>1</v>
      </c>
      <c r="P1375" s="666">
        <v>1132</v>
      </c>
      <c r="Q1375" s="681">
        <v>1</v>
      </c>
      <c r="R1375" s="665">
        <v>2</v>
      </c>
      <c r="S1375" s="681">
        <v>1</v>
      </c>
      <c r="T1375" s="748">
        <v>1</v>
      </c>
      <c r="U1375" s="704">
        <v>1</v>
      </c>
    </row>
    <row r="1376" spans="1:21" ht="14.4" customHeight="1" x14ac:dyDescent="0.3">
      <c r="A1376" s="664">
        <v>50</v>
      </c>
      <c r="B1376" s="665" t="s">
        <v>549</v>
      </c>
      <c r="C1376" s="665" t="s">
        <v>3184</v>
      </c>
      <c r="D1376" s="746" t="s">
        <v>4863</v>
      </c>
      <c r="E1376" s="747" t="s">
        <v>3198</v>
      </c>
      <c r="F1376" s="665" t="s">
        <v>3181</v>
      </c>
      <c r="G1376" s="665" t="s">
        <v>4284</v>
      </c>
      <c r="H1376" s="665" t="s">
        <v>550</v>
      </c>
      <c r="I1376" s="665" t="s">
        <v>4285</v>
      </c>
      <c r="J1376" s="665" t="s">
        <v>4286</v>
      </c>
      <c r="K1376" s="665" t="s">
        <v>4287</v>
      </c>
      <c r="L1376" s="666">
        <v>378.48</v>
      </c>
      <c r="M1376" s="666">
        <v>15517.679999999988</v>
      </c>
      <c r="N1376" s="665">
        <v>41</v>
      </c>
      <c r="O1376" s="748">
        <v>35</v>
      </c>
      <c r="P1376" s="666">
        <v>15139.199999999988</v>
      </c>
      <c r="Q1376" s="681">
        <v>0.97560975609756095</v>
      </c>
      <c r="R1376" s="665">
        <v>40</v>
      </c>
      <c r="S1376" s="681">
        <v>0.97560975609756095</v>
      </c>
      <c r="T1376" s="748">
        <v>34.5</v>
      </c>
      <c r="U1376" s="704">
        <v>0.98571428571428577</v>
      </c>
    </row>
    <row r="1377" spans="1:21" ht="14.4" customHeight="1" x14ac:dyDescent="0.3">
      <c r="A1377" s="664">
        <v>50</v>
      </c>
      <c r="B1377" s="665" t="s">
        <v>549</v>
      </c>
      <c r="C1377" s="665" t="s">
        <v>3184</v>
      </c>
      <c r="D1377" s="746" t="s">
        <v>4863</v>
      </c>
      <c r="E1377" s="747" t="s">
        <v>3198</v>
      </c>
      <c r="F1377" s="665" t="s">
        <v>3181</v>
      </c>
      <c r="G1377" s="665" t="s">
        <v>4284</v>
      </c>
      <c r="H1377" s="665" t="s">
        <v>550</v>
      </c>
      <c r="I1377" s="665" t="s">
        <v>4288</v>
      </c>
      <c r="J1377" s="665" t="s">
        <v>4289</v>
      </c>
      <c r="K1377" s="665" t="s">
        <v>4290</v>
      </c>
      <c r="L1377" s="666">
        <v>378.48</v>
      </c>
      <c r="M1377" s="666">
        <v>12111.359999999991</v>
      </c>
      <c r="N1377" s="665">
        <v>32</v>
      </c>
      <c r="O1377" s="748">
        <v>29</v>
      </c>
      <c r="P1377" s="666">
        <v>11732.879999999992</v>
      </c>
      <c r="Q1377" s="681">
        <v>0.96875</v>
      </c>
      <c r="R1377" s="665">
        <v>31</v>
      </c>
      <c r="S1377" s="681">
        <v>0.96875</v>
      </c>
      <c r="T1377" s="748">
        <v>28.5</v>
      </c>
      <c r="U1377" s="704">
        <v>0.98275862068965514</v>
      </c>
    </row>
    <row r="1378" spans="1:21" ht="14.4" customHeight="1" x14ac:dyDescent="0.3">
      <c r="A1378" s="664">
        <v>50</v>
      </c>
      <c r="B1378" s="665" t="s">
        <v>549</v>
      </c>
      <c r="C1378" s="665" t="s">
        <v>3184</v>
      </c>
      <c r="D1378" s="746" t="s">
        <v>4863</v>
      </c>
      <c r="E1378" s="747" t="s">
        <v>3199</v>
      </c>
      <c r="F1378" s="665" t="s">
        <v>3179</v>
      </c>
      <c r="G1378" s="665" t="s">
        <v>3668</v>
      </c>
      <c r="H1378" s="665" t="s">
        <v>1650</v>
      </c>
      <c r="I1378" s="665" t="s">
        <v>4695</v>
      </c>
      <c r="J1378" s="665" t="s">
        <v>1747</v>
      </c>
      <c r="K1378" s="665" t="s">
        <v>3571</v>
      </c>
      <c r="L1378" s="666">
        <v>18.809999999999999</v>
      </c>
      <c r="M1378" s="666">
        <v>37.619999999999997</v>
      </c>
      <c r="N1378" s="665">
        <v>2</v>
      </c>
      <c r="O1378" s="748">
        <v>0.5</v>
      </c>
      <c r="P1378" s="666"/>
      <c r="Q1378" s="681">
        <v>0</v>
      </c>
      <c r="R1378" s="665"/>
      <c r="S1378" s="681">
        <v>0</v>
      </c>
      <c r="T1378" s="748"/>
      <c r="U1378" s="704">
        <v>0</v>
      </c>
    </row>
    <row r="1379" spans="1:21" ht="14.4" customHeight="1" x14ac:dyDescent="0.3">
      <c r="A1379" s="664">
        <v>50</v>
      </c>
      <c r="B1379" s="665" t="s">
        <v>549</v>
      </c>
      <c r="C1379" s="665" t="s">
        <v>3184</v>
      </c>
      <c r="D1379" s="746" t="s">
        <v>4863</v>
      </c>
      <c r="E1379" s="747" t="s">
        <v>3199</v>
      </c>
      <c r="F1379" s="665" t="s">
        <v>3179</v>
      </c>
      <c r="G1379" s="665" t="s">
        <v>3204</v>
      </c>
      <c r="H1379" s="665" t="s">
        <v>1650</v>
      </c>
      <c r="I1379" s="665" t="s">
        <v>1662</v>
      </c>
      <c r="J1379" s="665" t="s">
        <v>1663</v>
      </c>
      <c r="K1379" s="665" t="s">
        <v>2943</v>
      </c>
      <c r="L1379" s="666">
        <v>72</v>
      </c>
      <c r="M1379" s="666">
        <v>72</v>
      </c>
      <c r="N1379" s="665">
        <v>1</v>
      </c>
      <c r="O1379" s="748">
        <v>1</v>
      </c>
      <c r="P1379" s="666"/>
      <c r="Q1379" s="681">
        <v>0</v>
      </c>
      <c r="R1379" s="665"/>
      <c r="S1379" s="681">
        <v>0</v>
      </c>
      <c r="T1379" s="748"/>
      <c r="U1379" s="704">
        <v>0</v>
      </c>
    </row>
    <row r="1380" spans="1:21" ht="14.4" customHeight="1" x14ac:dyDescent="0.3">
      <c r="A1380" s="664">
        <v>50</v>
      </c>
      <c r="B1380" s="665" t="s">
        <v>549</v>
      </c>
      <c r="C1380" s="665" t="s">
        <v>3184</v>
      </c>
      <c r="D1380" s="746" t="s">
        <v>4863</v>
      </c>
      <c r="E1380" s="747" t="s">
        <v>3199</v>
      </c>
      <c r="F1380" s="665" t="s">
        <v>3179</v>
      </c>
      <c r="G1380" s="665" t="s">
        <v>3206</v>
      </c>
      <c r="H1380" s="665" t="s">
        <v>1650</v>
      </c>
      <c r="I1380" s="665" t="s">
        <v>1754</v>
      </c>
      <c r="J1380" s="665" t="s">
        <v>2989</v>
      </c>
      <c r="K1380" s="665" t="s">
        <v>2992</v>
      </c>
      <c r="L1380" s="666">
        <v>117.73</v>
      </c>
      <c r="M1380" s="666">
        <v>117.73</v>
      </c>
      <c r="N1380" s="665">
        <v>1</v>
      </c>
      <c r="O1380" s="748">
        <v>0.5</v>
      </c>
      <c r="P1380" s="666">
        <v>117.73</v>
      </c>
      <c r="Q1380" s="681">
        <v>1</v>
      </c>
      <c r="R1380" s="665">
        <v>1</v>
      </c>
      <c r="S1380" s="681">
        <v>1</v>
      </c>
      <c r="T1380" s="748">
        <v>0.5</v>
      </c>
      <c r="U1380" s="704">
        <v>1</v>
      </c>
    </row>
    <row r="1381" spans="1:21" ht="14.4" customHeight="1" x14ac:dyDescent="0.3">
      <c r="A1381" s="664">
        <v>50</v>
      </c>
      <c r="B1381" s="665" t="s">
        <v>549</v>
      </c>
      <c r="C1381" s="665" t="s">
        <v>3184</v>
      </c>
      <c r="D1381" s="746" t="s">
        <v>4863</v>
      </c>
      <c r="E1381" s="747" t="s">
        <v>3199</v>
      </c>
      <c r="F1381" s="665" t="s">
        <v>3179</v>
      </c>
      <c r="G1381" s="665" t="s">
        <v>3206</v>
      </c>
      <c r="H1381" s="665" t="s">
        <v>1650</v>
      </c>
      <c r="I1381" s="665" t="s">
        <v>1819</v>
      </c>
      <c r="J1381" s="665" t="s">
        <v>2989</v>
      </c>
      <c r="K1381" s="665" t="s">
        <v>2994</v>
      </c>
      <c r="L1381" s="666">
        <v>181.13</v>
      </c>
      <c r="M1381" s="666">
        <v>181.13</v>
      </c>
      <c r="N1381" s="665">
        <v>1</v>
      </c>
      <c r="O1381" s="748">
        <v>1</v>
      </c>
      <c r="P1381" s="666"/>
      <c r="Q1381" s="681">
        <v>0</v>
      </c>
      <c r="R1381" s="665"/>
      <c r="S1381" s="681">
        <v>0</v>
      </c>
      <c r="T1381" s="748"/>
      <c r="U1381" s="704">
        <v>0</v>
      </c>
    </row>
    <row r="1382" spans="1:21" ht="14.4" customHeight="1" x14ac:dyDescent="0.3">
      <c r="A1382" s="664">
        <v>50</v>
      </c>
      <c r="B1382" s="665" t="s">
        <v>549</v>
      </c>
      <c r="C1382" s="665" t="s">
        <v>3184</v>
      </c>
      <c r="D1382" s="746" t="s">
        <v>4863</v>
      </c>
      <c r="E1382" s="747" t="s">
        <v>3199</v>
      </c>
      <c r="F1382" s="665" t="s">
        <v>3179</v>
      </c>
      <c r="G1382" s="665" t="s">
        <v>4696</v>
      </c>
      <c r="H1382" s="665" t="s">
        <v>550</v>
      </c>
      <c r="I1382" s="665" t="s">
        <v>4697</v>
      </c>
      <c r="J1382" s="665" t="s">
        <v>1288</v>
      </c>
      <c r="K1382" s="665" t="s">
        <v>4698</v>
      </c>
      <c r="L1382" s="666">
        <v>0</v>
      </c>
      <c r="M1382" s="666">
        <v>0</v>
      </c>
      <c r="N1382" s="665">
        <v>1</v>
      </c>
      <c r="O1382" s="748">
        <v>0.5</v>
      </c>
      <c r="P1382" s="666"/>
      <c r="Q1382" s="681"/>
      <c r="R1382" s="665"/>
      <c r="S1382" s="681">
        <v>0</v>
      </c>
      <c r="T1382" s="748"/>
      <c r="U1382" s="704">
        <v>0</v>
      </c>
    </row>
    <row r="1383" spans="1:21" ht="14.4" customHeight="1" x14ac:dyDescent="0.3">
      <c r="A1383" s="664">
        <v>50</v>
      </c>
      <c r="B1383" s="665" t="s">
        <v>549</v>
      </c>
      <c r="C1383" s="665" t="s">
        <v>3184</v>
      </c>
      <c r="D1383" s="746" t="s">
        <v>4863</v>
      </c>
      <c r="E1383" s="747" t="s">
        <v>3199</v>
      </c>
      <c r="F1383" s="665" t="s">
        <v>3179</v>
      </c>
      <c r="G1383" s="665" t="s">
        <v>3429</v>
      </c>
      <c r="H1383" s="665" t="s">
        <v>550</v>
      </c>
      <c r="I1383" s="665" t="s">
        <v>4699</v>
      </c>
      <c r="J1383" s="665" t="s">
        <v>3722</v>
      </c>
      <c r="K1383" s="665" t="s">
        <v>3785</v>
      </c>
      <c r="L1383" s="666">
        <v>121.8</v>
      </c>
      <c r="M1383" s="666">
        <v>121.8</v>
      </c>
      <c r="N1383" s="665">
        <v>1</v>
      </c>
      <c r="O1383" s="748">
        <v>1</v>
      </c>
      <c r="P1383" s="666">
        <v>121.8</v>
      </c>
      <c r="Q1383" s="681">
        <v>1</v>
      </c>
      <c r="R1383" s="665">
        <v>1</v>
      </c>
      <c r="S1383" s="681">
        <v>1</v>
      </c>
      <c r="T1383" s="748">
        <v>1</v>
      </c>
      <c r="U1383" s="704">
        <v>1</v>
      </c>
    </row>
    <row r="1384" spans="1:21" ht="14.4" customHeight="1" x14ac:dyDescent="0.3">
      <c r="A1384" s="664">
        <v>50</v>
      </c>
      <c r="B1384" s="665" t="s">
        <v>549</v>
      </c>
      <c r="C1384" s="665" t="s">
        <v>3184</v>
      </c>
      <c r="D1384" s="746" t="s">
        <v>4863</v>
      </c>
      <c r="E1384" s="747" t="s">
        <v>3199</v>
      </c>
      <c r="F1384" s="665" t="s">
        <v>3179</v>
      </c>
      <c r="G1384" s="665" t="s">
        <v>3431</v>
      </c>
      <c r="H1384" s="665" t="s">
        <v>550</v>
      </c>
      <c r="I1384" s="665" t="s">
        <v>751</v>
      </c>
      <c r="J1384" s="665" t="s">
        <v>752</v>
      </c>
      <c r="K1384" s="665" t="s">
        <v>3432</v>
      </c>
      <c r="L1384" s="666">
        <v>91.11</v>
      </c>
      <c r="M1384" s="666">
        <v>91.11</v>
      </c>
      <c r="N1384" s="665">
        <v>1</v>
      </c>
      <c r="O1384" s="748">
        <v>1</v>
      </c>
      <c r="P1384" s="666">
        <v>91.11</v>
      </c>
      <c r="Q1384" s="681">
        <v>1</v>
      </c>
      <c r="R1384" s="665">
        <v>1</v>
      </c>
      <c r="S1384" s="681">
        <v>1</v>
      </c>
      <c r="T1384" s="748">
        <v>1</v>
      </c>
      <c r="U1384" s="704">
        <v>1</v>
      </c>
    </row>
    <row r="1385" spans="1:21" ht="14.4" customHeight="1" x14ac:dyDescent="0.3">
      <c r="A1385" s="664">
        <v>50</v>
      </c>
      <c r="B1385" s="665" t="s">
        <v>549</v>
      </c>
      <c r="C1385" s="665" t="s">
        <v>3184</v>
      </c>
      <c r="D1385" s="746" t="s">
        <v>4863</v>
      </c>
      <c r="E1385" s="747" t="s">
        <v>3199</v>
      </c>
      <c r="F1385" s="665" t="s">
        <v>3179</v>
      </c>
      <c r="G1385" s="665" t="s">
        <v>4700</v>
      </c>
      <c r="H1385" s="665" t="s">
        <v>550</v>
      </c>
      <c r="I1385" s="665" t="s">
        <v>4701</v>
      </c>
      <c r="J1385" s="665" t="s">
        <v>4702</v>
      </c>
      <c r="K1385" s="665" t="s">
        <v>4703</v>
      </c>
      <c r="L1385" s="666">
        <v>29.13</v>
      </c>
      <c r="M1385" s="666">
        <v>29.13</v>
      </c>
      <c r="N1385" s="665">
        <v>1</v>
      </c>
      <c r="O1385" s="748">
        <v>0.5</v>
      </c>
      <c r="P1385" s="666">
        <v>29.13</v>
      </c>
      <c r="Q1385" s="681">
        <v>1</v>
      </c>
      <c r="R1385" s="665">
        <v>1</v>
      </c>
      <c r="S1385" s="681">
        <v>1</v>
      </c>
      <c r="T1385" s="748">
        <v>0.5</v>
      </c>
      <c r="U1385" s="704">
        <v>1</v>
      </c>
    </row>
    <row r="1386" spans="1:21" ht="14.4" customHeight="1" x14ac:dyDescent="0.3">
      <c r="A1386" s="664">
        <v>50</v>
      </c>
      <c r="B1386" s="665" t="s">
        <v>549</v>
      </c>
      <c r="C1386" s="665" t="s">
        <v>3184</v>
      </c>
      <c r="D1386" s="746" t="s">
        <v>4863</v>
      </c>
      <c r="E1386" s="747" t="s">
        <v>3199</v>
      </c>
      <c r="F1386" s="665" t="s">
        <v>3179</v>
      </c>
      <c r="G1386" s="665" t="s">
        <v>4479</v>
      </c>
      <c r="H1386" s="665" t="s">
        <v>1650</v>
      </c>
      <c r="I1386" s="665" t="s">
        <v>4704</v>
      </c>
      <c r="J1386" s="665" t="s">
        <v>1810</v>
      </c>
      <c r="K1386" s="665" t="s">
        <v>4705</v>
      </c>
      <c r="L1386" s="666">
        <v>394.64</v>
      </c>
      <c r="M1386" s="666">
        <v>394.64</v>
      </c>
      <c r="N1386" s="665">
        <v>1</v>
      </c>
      <c r="O1386" s="748">
        <v>1</v>
      </c>
      <c r="P1386" s="666"/>
      <c r="Q1386" s="681">
        <v>0</v>
      </c>
      <c r="R1386" s="665"/>
      <c r="S1386" s="681">
        <v>0</v>
      </c>
      <c r="T1386" s="748"/>
      <c r="U1386" s="704">
        <v>0</v>
      </c>
    </row>
    <row r="1387" spans="1:21" ht="14.4" customHeight="1" x14ac:dyDescent="0.3">
      <c r="A1387" s="664">
        <v>50</v>
      </c>
      <c r="B1387" s="665" t="s">
        <v>549</v>
      </c>
      <c r="C1387" s="665" t="s">
        <v>3184</v>
      </c>
      <c r="D1387" s="746" t="s">
        <v>4863</v>
      </c>
      <c r="E1387" s="747" t="s">
        <v>3199</v>
      </c>
      <c r="F1387" s="665" t="s">
        <v>3179</v>
      </c>
      <c r="G1387" s="665" t="s">
        <v>3743</v>
      </c>
      <c r="H1387" s="665" t="s">
        <v>550</v>
      </c>
      <c r="I1387" s="665" t="s">
        <v>674</v>
      </c>
      <c r="J1387" s="665" t="s">
        <v>675</v>
      </c>
      <c r="K1387" s="665" t="s">
        <v>4499</v>
      </c>
      <c r="L1387" s="666">
        <v>46.25</v>
      </c>
      <c r="M1387" s="666">
        <v>370</v>
      </c>
      <c r="N1387" s="665">
        <v>8</v>
      </c>
      <c r="O1387" s="748">
        <v>1</v>
      </c>
      <c r="P1387" s="666"/>
      <c r="Q1387" s="681">
        <v>0</v>
      </c>
      <c r="R1387" s="665"/>
      <c r="S1387" s="681">
        <v>0</v>
      </c>
      <c r="T1387" s="748"/>
      <c r="U1387" s="704">
        <v>0</v>
      </c>
    </row>
    <row r="1388" spans="1:21" ht="14.4" customHeight="1" x14ac:dyDescent="0.3">
      <c r="A1388" s="664">
        <v>50</v>
      </c>
      <c r="B1388" s="665" t="s">
        <v>549</v>
      </c>
      <c r="C1388" s="665" t="s">
        <v>3184</v>
      </c>
      <c r="D1388" s="746" t="s">
        <v>4863</v>
      </c>
      <c r="E1388" s="747" t="s">
        <v>3199</v>
      </c>
      <c r="F1388" s="665" t="s">
        <v>3179</v>
      </c>
      <c r="G1388" s="665" t="s">
        <v>3216</v>
      </c>
      <c r="H1388" s="665" t="s">
        <v>550</v>
      </c>
      <c r="I1388" s="665" t="s">
        <v>4179</v>
      </c>
      <c r="J1388" s="665" t="s">
        <v>3218</v>
      </c>
      <c r="K1388" s="665" t="s">
        <v>4180</v>
      </c>
      <c r="L1388" s="666">
        <v>84.39</v>
      </c>
      <c r="M1388" s="666">
        <v>84.39</v>
      </c>
      <c r="N1388" s="665">
        <v>1</v>
      </c>
      <c r="O1388" s="748">
        <v>1</v>
      </c>
      <c r="P1388" s="666"/>
      <c r="Q1388" s="681">
        <v>0</v>
      </c>
      <c r="R1388" s="665"/>
      <c r="S1388" s="681">
        <v>0</v>
      </c>
      <c r="T1388" s="748"/>
      <c r="U1388" s="704">
        <v>0</v>
      </c>
    </row>
    <row r="1389" spans="1:21" ht="14.4" customHeight="1" x14ac:dyDescent="0.3">
      <c r="A1389" s="664">
        <v>50</v>
      </c>
      <c r="B1389" s="665" t="s">
        <v>549</v>
      </c>
      <c r="C1389" s="665" t="s">
        <v>3184</v>
      </c>
      <c r="D1389" s="746" t="s">
        <v>4863</v>
      </c>
      <c r="E1389" s="747" t="s">
        <v>3199</v>
      </c>
      <c r="F1389" s="665" t="s">
        <v>3179</v>
      </c>
      <c r="G1389" s="665" t="s">
        <v>3224</v>
      </c>
      <c r="H1389" s="665" t="s">
        <v>1650</v>
      </c>
      <c r="I1389" s="665" t="s">
        <v>1794</v>
      </c>
      <c r="J1389" s="665" t="s">
        <v>1795</v>
      </c>
      <c r="K1389" s="665" t="s">
        <v>2958</v>
      </c>
      <c r="L1389" s="666">
        <v>35.11</v>
      </c>
      <c r="M1389" s="666">
        <v>70.22</v>
      </c>
      <c r="N1389" s="665">
        <v>2</v>
      </c>
      <c r="O1389" s="748">
        <v>1</v>
      </c>
      <c r="P1389" s="666"/>
      <c r="Q1389" s="681">
        <v>0</v>
      </c>
      <c r="R1389" s="665"/>
      <c r="S1389" s="681">
        <v>0</v>
      </c>
      <c r="T1389" s="748"/>
      <c r="U1389" s="704">
        <v>0</v>
      </c>
    </row>
    <row r="1390" spans="1:21" ht="14.4" customHeight="1" x14ac:dyDescent="0.3">
      <c r="A1390" s="664">
        <v>50</v>
      </c>
      <c r="B1390" s="665" t="s">
        <v>549</v>
      </c>
      <c r="C1390" s="665" t="s">
        <v>3184</v>
      </c>
      <c r="D1390" s="746" t="s">
        <v>4863</v>
      </c>
      <c r="E1390" s="747" t="s">
        <v>3199</v>
      </c>
      <c r="F1390" s="665" t="s">
        <v>3179</v>
      </c>
      <c r="G1390" s="665" t="s">
        <v>4342</v>
      </c>
      <c r="H1390" s="665" t="s">
        <v>550</v>
      </c>
      <c r="I1390" s="665" t="s">
        <v>4706</v>
      </c>
      <c r="J1390" s="665" t="s">
        <v>4435</v>
      </c>
      <c r="K1390" s="665" t="s">
        <v>4436</v>
      </c>
      <c r="L1390" s="666">
        <v>49.38</v>
      </c>
      <c r="M1390" s="666">
        <v>98.76</v>
      </c>
      <c r="N1390" s="665">
        <v>2</v>
      </c>
      <c r="O1390" s="748">
        <v>0.5</v>
      </c>
      <c r="P1390" s="666">
        <v>98.76</v>
      </c>
      <c r="Q1390" s="681">
        <v>1</v>
      </c>
      <c r="R1390" s="665">
        <v>2</v>
      </c>
      <c r="S1390" s="681">
        <v>1</v>
      </c>
      <c r="T1390" s="748">
        <v>0.5</v>
      </c>
      <c r="U1390" s="704">
        <v>1</v>
      </c>
    </row>
    <row r="1391" spans="1:21" ht="14.4" customHeight="1" x14ac:dyDescent="0.3">
      <c r="A1391" s="664">
        <v>50</v>
      </c>
      <c r="B1391" s="665" t="s">
        <v>549</v>
      </c>
      <c r="C1391" s="665" t="s">
        <v>3184</v>
      </c>
      <c r="D1391" s="746" t="s">
        <v>4863</v>
      </c>
      <c r="E1391" s="747" t="s">
        <v>3199</v>
      </c>
      <c r="F1391" s="665" t="s">
        <v>3179</v>
      </c>
      <c r="G1391" s="665" t="s">
        <v>4707</v>
      </c>
      <c r="H1391" s="665" t="s">
        <v>550</v>
      </c>
      <c r="I1391" s="665" t="s">
        <v>2183</v>
      </c>
      <c r="J1391" s="665" t="s">
        <v>2184</v>
      </c>
      <c r="K1391" s="665" t="s">
        <v>4708</v>
      </c>
      <c r="L1391" s="666">
        <v>0</v>
      </c>
      <c r="M1391" s="666">
        <v>0</v>
      </c>
      <c r="N1391" s="665">
        <v>1</v>
      </c>
      <c r="O1391" s="748">
        <v>1</v>
      </c>
      <c r="P1391" s="666"/>
      <c r="Q1391" s="681"/>
      <c r="R1391" s="665"/>
      <c r="S1391" s="681">
        <v>0</v>
      </c>
      <c r="T1391" s="748"/>
      <c r="U1391" s="704">
        <v>0</v>
      </c>
    </row>
    <row r="1392" spans="1:21" ht="14.4" customHeight="1" x14ac:dyDescent="0.3">
      <c r="A1392" s="664">
        <v>50</v>
      </c>
      <c r="B1392" s="665" t="s">
        <v>549</v>
      </c>
      <c r="C1392" s="665" t="s">
        <v>3184</v>
      </c>
      <c r="D1392" s="746" t="s">
        <v>4863</v>
      </c>
      <c r="E1392" s="747" t="s">
        <v>3199</v>
      </c>
      <c r="F1392" s="665" t="s">
        <v>3179</v>
      </c>
      <c r="G1392" s="665" t="s">
        <v>3228</v>
      </c>
      <c r="H1392" s="665" t="s">
        <v>550</v>
      </c>
      <c r="I1392" s="665" t="s">
        <v>976</v>
      </c>
      <c r="J1392" s="665" t="s">
        <v>3230</v>
      </c>
      <c r="K1392" s="665" t="s">
        <v>3806</v>
      </c>
      <c r="L1392" s="666">
        <v>31.65</v>
      </c>
      <c r="M1392" s="666">
        <v>31.65</v>
      </c>
      <c r="N1392" s="665">
        <v>1</v>
      </c>
      <c r="O1392" s="748">
        <v>1</v>
      </c>
      <c r="P1392" s="666"/>
      <c r="Q1392" s="681">
        <v>0</v>
      </c>
      <c r="R1392" s="665"/>
      <c r="S1392" s="681">
        <v>0</v>
      </c>
      <c r="T1392" s="748"/>
      <c r="U1392" s="704">
        <v>0</v>
      </c>
    </row>
    <row r="1393" spans="1:21" ht="14.4" customHeight="1" x14ac:dyDescent="0.3">
      <c r="A1393" s="664">
        <v>50</v>
      </c>
      <c r="B1393" s="665" t="s">
        <v>549</v>
      </c>
      <c r="C1393" s="665" t="s">
        <v>3184</v>
      </c>
      <c r="D1393" s="746" t="s">
        <v>4863</v>
      </c>
      <c r="E1393" s="747" t="s">
        <v>3199</v>
      </c>
      <c r="F1393" s="665" t="s">
        <v>3179</v>
      </c>
      <c r="G1393" s="665" t="s">
        <v>3228</v>
      </c>
      <c r="H1393" s="665" t="s">
        <v>550</v>
      </c>
      <c r="I1393" s="665" t="s">
        <v>1022</v>
      </c>
      <c r="J1393" s="665" t="s">
        <v>1023</v>
      </c>
      <c r="K1393" s="665" t="s">
        <v>3349</v>
      </c>
      <c r="L1393" s="666">
        <v>52.75</v>
      </c>
      <c r="M1393" s="666">
        <v>52.75</v>
      </c>
      <c r="N1393" s="665">
        <v>1</v>
      </c>
      <c r="O1393" s="748">
        <v>0.5</v>
      </c>
      <c r="P1393" s="666">
        <v>52.75</v>
      </c>
      <c r="Q1393" s="681">
        <v>1</v>
      </c>
      <c r="R1393" s="665">
        <v>1</v>
      </c>
      <c r="S1393" s="681">
        <v>1</v>
      </c>
      <c r="T1393" s="748">
        <v>0.5</v>
      </c>
      <c r="U1393" s="704">
        <v>1</v>
      </c>
    </row>
    <row r="1394" spans="1:21" ht="14.4" customHeight="1" x14ac:dyDescent="0.3">
      <c r="A1394" s="664">
        <v>50</v>
      </c>
      <c r="B1394" s="665" t="s">
        <v>549</v>
      </c>
      <c r="C1394" s="665" t="s">
        <v>3184</v>
      </c>
      <c r="D1394" s="746" t="s">
        <v>4863</v>
      </c>
      <c r="E1394" s="747" t="s">
        <v>3199</v>
      </c>
      <c r="F1394" s="665" t="s">
        <v>3179</v>
      </c>
      <c r="G1394" s="665" t="s">
        <v>3228</v>
      </c>
      <c r="H1394" s="665" t="s">
        <v>550</v>
      </c>
      <c r="I1394" s="665" t="s">
        <v>4006</v>
      </c>
      <c r="J1394" s="665" t="s">
        <v>3230</v>
      </c>
      <c r="K1394" s="665" t="s">
        <v>4007</v>
      </c>
      <c r="L1394" s="666">
        <v>58.62</v>
      </c>
      <c r="M1394" s="666">
        <v>58.62</v>
      </c>
      <c r="N1394" s="665">
        <v>1</v>
      </c>
      <c r="O1394" s="748">
        <v>1</v>
      </c>
      <c r="P1394" s="666">
        <v>58.62</v>
      </c>
      <c r="Q1394" s="681">
        <v>1</v>
      </c>
      <c r="R1394" s="665">
        <v>1</v>
      </c>
      <c r="S1394" s="681">
        <v>1</v>
      </c>
      <c r="T1394" s="748">
        <v>1</v>
      </c>
      <c r="U1394" s="704">
        <v>1</v>
      </c>
    </row>
    <row r="1395" spans="1:21" ht="14.4" customHeight="1" x14ac:dyDescent="0.3">
      <c r="A1395" s="664">
        <v>50</v>
      </c>
      <c r="B1395" s="665" t="s">
        <v>549</v>
      </c>
      <c r="C1395" s="665" t="s">
        <v>3184</v>
      </c>
      <c r="D1395" s="746" t="s">
        <v>4863</v>
      </c>
      <c r="E1395" s="747" t="s">
        <v>3199</v>
      </c>
      <c r="F1395" s="665" t="s">
        <v>3179</v>
      </c>
      <c r="G1395" s="665" t="s">
        <v>3234</v>
      </c>
      <c r="H1395" s="665" t="s">
        <v>550</v>
      </c>
      <c r="I1395" s="665" t="s">
        <v>3354</v>
      </c>
      <c r="J1395" s="665" t="s">
        <v>3236</v>
      </c>
      <c r="K1395" s="665" t="s">
        <v>3355</v>
      </c>
      <c r="L1395" s="666">
        <v>0</v>
      </c>
      <c r="M1395" s="666">
        <v>0</v>
      </c>
      <c r="N1395" s="665">
        <v>1</v>
      </c>
      <c r="O1395" s="748">
        <v>0.5</v>
      </c>
      <c r="P1395" s="666"/>
      <c r="Q1395" s="681"/>
      <c r="R1395" s="665"/>
      <c r="S1395" s="681">
        <v>0</v>
      </c>
      <c r="T1395" s="748"/>
      <c r="U1395" s="704">
        <v>0</v>
      </c>
    </row>
    <row r="1396" spans="1:21" ht="14.4" customHeight="1" x14ac:dyDescent="0.3">
      <c r="A1396" s="664">
        <v>50</v>
      </c>
      <c r="B1396" s="665" t="s">
        <v>549</v>
      </c>
      <c r="C1396" s="665" t="s">
        <v>3184</v>
      </c>
      <c r="D1396" s="746" t="s">
        <v>4863</v>
      </c>
      <c r="E1396" s="747" t="s">
        <v>3199</v>
      </c>
      <c r="F1396" s="665" t="s">
        <v>3179</v>
      </c>
      <c r="G1396" s="665" t="s">
        <v>3959</v>
      </c>
      <c r="H1396" s="665" t="s">
        <v>1650</v>
      </c>
      <c r="I1396" s="665" t="s">
        <v>4709</v>
      </c>
      <c r="J1396" s="665" t="s">
        <v>570</v>
      </c>
      <c r="K1396" s="665" t="s">
        <v>4710</v>
      </c>
      <c r="L1396" s="666">
        <v>0</v>
      </c>
      <c r="M1396" s="666">
        <v>0</v>
      </c>
      <c r="N1396" s="665">
        <v>2</v>
      </c>
      <c r="O1396" s="748">
        <v>0.5</v>
      </c>
      <c r="P1396" s="666">
        <v>0</v>
      </c>
      <c r="Q1396" s="681"/>
      <c r="R1396" s="665">
        <v>2</v>
      </c>
      <c r="S1396" s="681">
        <v>1</v>
      </c>
      <c r="T1396" s="748">
        <v>0.5</v>
      </c>
      <c r="U1396" s="704">
        <v>1</v>
      </c>
    </row>
    <row r="1397" spans="1:21" ht="14.4" customHeight="1" x14ac:dyDescent="0.3">
      <c r="A1397" s="664">
        <v>50</v>
      </c>
      <c r="B1397" s="665" t="s">
        <v>549</v>
      </c>
      <c r="C1397" s="665" t="s">
        <v>3184</v>
      </c>
      <c r="D1397" s="746" t="s">
        <v>4863</v>
      </c>
      <c r="E1397" s="747" t="s">
        <v>3199</v>
      </c>
      <c r="F1397" s="665" t="s">
        <v>3179</v>
      </c>
      <c r="G1397" s="665" t="s">
        <v>3959</v>
      </c>
      <c r="H1397" s="665" t="s">
        <v>1650</v>
      </c>
      <c r="I1397" s="665" t="s">
        <v>1673</v>
      </c>
      <c r="J1397" s="665" t="s">
        <v>570</v>
      </c>
      <c r="K1397" s="665" t="s">
        <v>3099</v>
      </c>
      <c r="L1397" s="666">
        <v>0</v>
      </c>
      <c r="M1397" s="666">
        <v>0</v>
      </c>
      <c r="N1397" s="665">
        <v>2</v>
      </c>
      <c r="O1397" s="748">
        <v>0.5</v>
      </c>
      <c r="P1397" s="666">
        <v>0</v>
      </c>
      <c r="Q1397" s="681"/>
      <c r="R1397" s="665">
        <v>2</v>
      </c>
      <c r="S1397" s="681">
        <v>1</v>
      </c>
      <c r="T1397" s="748">
        <v>0.5</v>
      </c>
      <c r="U1397" s="704">
        <v>1</v>
      </c>
    </row>
    <row r="1398" spans="1:21" ht="14.4" customHeight="1" x14ac:dyDescent="0.3">
      <c r="A1398" s="664">
        <v>50</v>
      </c>
      <c r="B1398" s="665" t="s">
        <v>549</v>
      </c>
      <c r="C1398" s="665" t="s">
        <v>3184</v>
      </c>
      <c r="D1398" s="746" t="s">
        <v>4863</v>
      </c>
      <c r="E1398" s="747" t="s">
        <v>3199</v>
      </c>
      <c r="F1398" s="665" t="s">
        <v>3179</v>
      </c>
      <c r="G1398" s="665" t="s">
        <v>3296</v>
      </c>
      <c r="H1398" s="665" t="s">
        <v>1650</v>
      </c>
      <c r="I1398" s="665" t="s">
        <v>3543</v>
      </c>
      <c r="J1398" s="665" t="s">
        <v>1691</v>
      </c>
      <c r="K1398" s="665" t="s">
        <v>3544</v>
      </c>
      <c r="L1398" s="666">
        <v>0</v>
      </c>
      <c r="M1398" s="666">
        <v>0</v>
      </c>
      <c r="N1398" s="665">
        <v>2</v>
      </c>
      <c r="O1398" s="748">
        <v>0.5</v>
      </c>
      <c r="P1398" s="666">
        <v>0</v>
      </c>
      <c r="Q1398" s="681"/>
      <c r="R1398" s="665">
        <v>2</v>
      </c>
      <c r="S1398" s="681">
        <v>1</v>
      </c>
      <c r="T1398" s="748">
        <v>0.5</v>
      </c>
      <c r="U1398" s="704">
        <v>1</v>
      </c>
    </row>
    <row r="1399" spans="1:21" ht="14.4" customHeight="1" x14ac:dyDescent="0.3">
      <c r="A1399" s="664">
        <v>50</v>
      </c>
      <c r="B1399" s="665" t="s">
        <v>549</v>
      </c>
      <c r="C1399" s="665" t="s">
        <v>3184</v>
      </c>
      <c r="D1399" s="746" t="s">
        <v>4863</v>
      </c>
      <c r="E1399" s="747" t="s">
        <v>3199</v>
      </c>
      <c r="F1399" s="665" t="s">
        <v>3179</v>
      </c>
      <c r="G1399" s="665" t="s">
        <v>3242</v>
      </c>
      <c r="H1399" s="665" t="s">
        <v>1650</v>
      </c>
      <c r="I1399" s="665" t="s">
        <v>3243</v>
      </c>
      <c r="J1399" s="665" t="s">
        <v>1767</v>
      </c>
      <c r="K1399" s="665" t="s">
        <v>2954</v>
      </c>
      <c r="L1399" s="666">
        <v>48.27</v>
      </c>
      <c r="M1399" s="666">
        <v>144.81</v>
      </c>
      <c r="N1399" s="665">
        <v>3</v>
      </c>
      <c r="O1399" s="748">
        <v>1</v>
      </c>
      <c r="P1399" s="666">
        <v>48.27</v>
      </c>
      <c r="Q1399" s="681">
        <v>0.33333333333333337</v>
      </c>
      <c r="R1399" s="665">
        <v>1</v>
      </c>
      <c r="S1399" s="681">
        <v>0.33333333333333331</v>
      </c>
      <c r="T1399" s="748">
        <v>0.5</v>
      </c>
      <c r="U1399" s="704">
        <v>0.5</v>
      </c>
    </row>
    <row r="1400" spans="1:21" ht="14.4" customHeight="1" x14ac:dyDescent="0.3">
      <c r="A1400" s="664">
        <v>50</v>
      </c>
      <c r="B1400" s="665" t="s">
        <v>549</v>
      </c>
      <c r="C1400" s="665" t="s">
        <v>3184</v>
      </c>
      <c r="D1400" s="746" t="s">
        <v>4863</v>
      </c>
      <c r="E1400" s="747" t="s">
        <v>3199</v>
      </c>
      <c r="F1400" s="665" t="s">
        <v>3179</v>
      </c>
      <c r="G1400" s="665" t="s">
        <v>3966</v>
      </c>
      <c r="H1400" s="665" t="s">
        <v>550</v>
      </c>
      <c r="I1400" s="665" t="s">
        <v>1465</v>
      </c>
      <c r="J1400" s="665" t="s">
        <v>3967</v>
      </c>
      <c r="K1400" s="665" t="s">
        <v>3968</v>
      </c>
      <c r="L1400" s="666">
        <v>1762.05</v>
      </c>
      <c r="M1400" s="666">
        <v>1762.05</v>
      </c>
      <c r="N1400" s="665">
        <v>1</v>
      </c>
      <c r="O1400" s="748">
        <v>1</v>
      </c>
      <c r="P1400" s="666">
        <v>1762.05</v>
      </c>
      <c r="Q1400" s="681">
        <v>1</v>
      </c>
      <c r="R1400" s="665">
        <v>1</v>
      </c>
      <c r="S1400" s="681">
        <v>1</v>
      </c>
      <c r="T1400" s="748">
        <v>1</v>
      </c>
      <c r="U1400" s="704">
        <v>1</v>
      </c>
    </row>
    <row r="1401" spans="1:21" ht="14.4" customHeight="1" x14ac:dyDescent="0.3">
      <c r="A1401" s="664">
        <v>50</v>
      </c>
      <c r="B1401" s="665" t="s">
        <v>549</v>
      </c>
      <c r="C1401" s="665" t="s">
        <v>3184</v>
      </c>
      <c r="D1401" s="746" t="s">
        <v>4863</v>
      </c>
      <c r="E1401" s="747" t="s">
        <v>3199</v>
      </c>
      <c r="F1401" s="665" t="s">
        <v>3179</v>
      </c>
      <c r="G1401" s="665" t="s">
        <v>3966</v>
      </c>
      <c r="H1401" s="665" t="s">
        <v>550</v>
      </c>
      <c r="I1401" s="665" t="s">
        <v>4076</v>
      </c>
      <c r="J1401" s="665" t="s">
        <v>3967</v>
      </c>
      <c r="K1401" s="665" t="s">
        <v>4077</v>
      </c>
      <c r="L1401" s="666">
        <v>6167.15</v>
      </c>
      <c r="M1401" s="666">
        <v>6167.15</v>
      </c>
      <c r="N1401" s="665">
        <v>1</v>
      </c>
      <c r="O1401" s="748">
        <v>1</v>
      </c>
      <c r="P1401" s="666">
        <v>6167.15</v>
      </c>
      <c r="Q1401" s="681">
        <v>1</v>
      </c>
      <c r="R1401" s="665">
        <v>1</v>
      </c>
      <c r="S1401" s="681">
        <v>1</v>
      </c>
      <c r="T1401" s="748">
        <v>1</v>
      </c>
      <c r="U1401" s="704">
        <v>1</v>
      </c>
    </row>
    <row r="1402" spans="1:21" ht="14.4" customHeight="1" x14ac:dyDescent="0.3">
      <c r="A1402" s="664">
        <v>50</v>
      </c>
      <c r="B1402" s="665" t="s">
        <v>549</v>
      </c>
      <c r="C1402" s="665" t="s">
        <v>3184</v>
      </c>
      <c r="D1402" s="746" t="s">
        <v>4863</v>
      </c>
      <c r="E1402" s="747" t="s">
        <v>3199</v>
      </c>
      <c r="F1402" s="665" t="s">
        <v>3179</v>
      </c>
      <c r="G1402" s="665" t="s">
        <v>4260</v>
      </c>
      <c r="H1402" s="665" t="s">
        <v>1650</v>
      </c>
      <c r="I1402" s="665" t="s">
        <v>4321</v>
      </c>
      <c r="J1402" s="665" t="s">
        <v>4322</v>
      </c>
      <c r="K1402" s="665" t="s">
        <v>4323</v>
      </c>
      <c r="L1402" s="666">
        <v>99.66</v>
      </c>
      <c r="M1402" s="666">
        <v>99.66</v>
      </c>
      <c r="N1402" s="665">
        <v>1</v>
      </c>
      <c r="O1402" s="748">
        <v>1</v>
      </c>
      <c r="P1402" s="666"/>
      <c r="Q1402" s="681">
        <v>0</v>
      </c>
      <c r="R1402" s="665"/>
      <c r="S1402" s="681">
        <v>0</v>
      </c>
      <c r="T1402" s="748"/>
      <c r="U1402" s="704">
        <v>0</v>
      </c>
    </row>
    <row r="1403" spans="1:21" ht="14.4" customHeight="1" x14ac:dyDescent="0.3">
      <c r="A1403" s="664">
        <v>50</v>
      </c>
      <c r="B1403" s="665" t="s">
        <v>549</v>
      </c>
      <c r="C1403" s="665" t="s">
        <v>3184</v>
      </c>
      <c r="D1403" s="746" t="s">
        <v>4863</v>
      </c>
      <c r="E1403" s="747" t="s">
        <v>3199</v>
      </c>
      <c r="F1403" s="665" t="s">
        <v>3179</v>
      </c>
      <c r="G1403" s="665" t="s">
        <v>3326</v>
      </c>
      <c r="H1403" s="665" t="s">
        <v>1650</v>
      </c>
      <c r="I1403" s="665" t="s">
        <v>4117</v>
      </c>
      <c r="J1403" s="665" t="s">
        <v>2986</v>
      </c>
      <c r="K1403" s="665" t="s">
        <v>4079</v>
      </c>
      <c r="L1403" s="666">
        <v>311.52999999999997</v>
      </c>
      <c r="M1403" s="666">
        <v>311.52999999999997</v>
      </c>
      <c r="N1403" s="665">
        <v>1</v>
      </c>
      <c r="O1403" s="748">
        <v>0.5</v>
      </c>
      <c r="P1403" s="666"/>
      <c r="Q1403" s="681">
        <v>0</v>
      </c>
      <c r="R1403" s="665"/>
      <c r="S1403" s="681">
        <v>0</v>
      </c>
      <c r="T1403" s="748"/>
      <c r="U1403" s="704">
        <v>0</v>
      </c>
    </row>
    <row r="1404" spans="1:21" ht="14.4" customHeight="1" x14ac:dyDescent="0.3">
      <c r="A1404" s="664">
        <v>50</v>
      </c>
      <c r="B1404" s="665" t="s">
        <v>549</v>
      </c>
      <c r="C1404" s="665" t="s">
        <v>3184</v>
      </c>
      <c r="D1404" s="746" t="s">
        <v>4863</v>
      </c>
      <c r="E1404" s="747" t="s">
        <v>3199</v>
      </c>
      <c r="F1404" s="665" t="s">
        <v>3179</v>
      </c>
      <c r="G1404" s="665" t="s">
        <v>3331</v>
      </c>
      <c r="H1404" s="665" t="s">
        <v>550</v>
      </c>
      <c r="I1404" s="665" t="s">
        <v>4024</v>
      </c>
      <c r="J1404" s="665" t="s">
        <v>1573</v>
      </c>
      <c r="K1404" s="665" t="s">
        <v>4025</v>
      </c>
      <c r="L1404" s="666">
        <v>43.94</v>
      </c>
      <c r="M1404" s="666">
        <v>87.88</v>
      </c>
      <c r="N1404" s="665">
        <v>2</v>
      </c>
      <c r="O1404" s="748">
        <v>1</v>
      </c>
      <c r="P1404" s="666"/>
      <c r="Q1404" s="681">
        <v>0</v>
      </c>
      <c r="R1404" s="665"/>
      <c r="S1404" s="681">
        <v>0</v>
      </c>
      <c r="T1404" s="748"/>
      <c r="U1404" s="704">
        <v>0</v>
      </c>
    </row>
    <row r="1405" spans="1:21" ht="14.4" customHeight="1" x14ac:dyDescent="0.3">
      <c r="A1405" s="664">
        <v>50</v>
      </c>
      <c r="B1405" s="665" t="s">
        <v>549</v>
      </c>
      <c r="C1405" s="665" t="s">
        <v>3184</v>
      </c>
      <c r="D1405" s="746" t="s">
        <v>4863</v>
      </c>
      <c r="E1405" s="747" t="s">
        <v>3199</v>
      </c>
      <c r="F1405" s="665" t="s">
        <v>3179</v>
      </c>
      <c r="G1405" s="665" t="s">
        <v>3256</v>
      </c>
      <c r="H1405" s="665" t="s">
        <v>1650</v>
      </c>
      <c r="I1405" s="665" t="s">
        <v>1827</v>
      </c>
      <c r="J1405" s="665" t="s">
        <v>2922</v>
      </c>
      <c r="K1405" s="665" t="s">
        <v>2923</v>
      </c>
      <c r="L1405" s="666">
        <v>120.61</v>
      </c>
      <c r="M1405" s="666">
        <v>361.83</v>
      </c>
      <c r="N1405" s="665">
        <v>3</v>
      </c>
      <c r="O1405" s="748">
        <v>2</v>
      </c>
      <c r="P1405" s="666">
        <v>120.61</v>
      </c>
      <c r="Q1405" s="681">
        <v>0.33333333333333337</v>
      </c>
      <c r="R1405" s="665">
        <v>1</v>
      </c>
      <c r="S1405" s="681">
        <v>0.33333333333333331</v>
      </c>
      <c r="T1405" s="748">
        <v>0.5</v>
      </c>
      <c r="U1405" s="704">
        <v>0.25</v>
      </c>
    </row>
    <row r="1406" spans="1:21" ht="14.4" customHeight="1" x14ac:dyDescent="0.3">
      <c r="A1406" s="664">
        <v>50</v>
      </c>
      <c r="B1406" s="665" t="s">
        <v>549</v>
      </c>
      <c r="C1406" s="665" t="s">
        <v>3184</v>
      </c>
      <c r="D1406" s="746" t="s">
        <v>4863</v>
      </c>
      <c r="E1406" s="747" t="s">
        <v>3199</v>
      </c>
      <c r="F1406" s="665" t="s">
        <v>3179</v>
      </c>
      <c r="G1406" s="665" t="s">
        <v>3335</v>
      </c>
      <c r="H1406" s="665" t="s">
        <v>1650</v>
      </c>
      <c r="I1406" s="665" t="s">
        <v>4666</v>
      </c>
      <c r="J1406" s="665" t="s">
        <v>3133</v>
      </c>
      <c r="K1406" s="665" t="s">
        <v>4667</v>
      </c>
      <c r="L1406" s="666">
        <v>5339.52</v>
      </c>
      <c r="M1406" s="666">
        <v>5339.52</v>
      </c>
      <c r="N1406" s="665">
        <v>1</v>
      </c>
      <c r="O1406" s="748">
        <v>1</v>
      </c>
      <c r="P1406" s="666"/>
      <c r="Q1406" s="681">
        <v>0</v>
      </c>
      <c r="R1406" s="665"/>
      <c r="S1406" s="681">
        <v>0</v>
      </c>
      <c r="T1406" s="748"/>
      <c r="U1406" s="704">
        <v>0</v>
      </c>
    </row>
    <row r="1407" spans="1:21" ht="14.4" customHeight="1" x14ac:dyDescent="0.3">
      <c r="A1407" s="664">
        <v>50</v>
      </c>
      <c r="B1407" s="665" t="s">
        <v>549</v>
      </c>
      <c r="C1407" s="665" t="s">
        <v>3184</v>
      </c>
      <c r="D1407" s="746" t="s">
        <v>4863</v>
      </c>
      <c r="E1407" s="747" t="s">
        <v>3199</v>
      </c>
      <c r="F1407" s="665" t="s">
        <v>3179</v>
      </c>
      <c r="G1407" s="665" t="s">
        <v>3335</v>
      </c>
      <c r="H1407" s="665" t="s">
        <v>1650</v>
      </c>
      <c r="I1407" s="665" t="s">
        <v>4666</v>
      </c>
      <c r="J1407" s="665" t="s">
        <v>3133</v>
      </c>
      <c r="K1407" s="665" t="s">
        <v>4667</v>
      </c>
      <c r="L1407" s="666">
        <v>5286.12</v>
      </c>
      <c r="M1407" s="666">
        <v>5286.12</v>
      </c>
      <c r="N1407" s="665">
        <v>1</v>
      </c>
      <c r="O1407" s="748">
        <v>1</v>
      </c>
      <c r="P1407" s="666"/>
      <c r="Q1407" s="681">
        <v>0</v>
      </c>
      <c r="R1407" s="665"/>
      <c r="S1407" s="681">
        <v>0</v>
      </c>
      <c r="T1407" s="748"/>
      <c r="U1407" s="704">
        <v>0</v>
      </c>
    </row>
    <row r="1408" spans="1:21" ht="14.4" customHeight="1" x14ac:dyDescent="0.3">
      <c r="A1408" s="664">
        <v>50</v>
      </c>
      <c r="B1408" s="665" t="s">
        <v>549</v>
      </c>
      <c r="C1408" s="665" t="s">
        <v>3184</v>
      </c>
      <c r="D1408" s="746" t="s">
        <v>4863</v>
      </c>
      <c r="E1408" s="747" t="s">
        <v>3199</v>
      </c>
      <c r="F1408" s="665" t="s">
        <v>3179</v>
      </c>
      <c r="G1408" s="665" t="s">
        <v>4711</v>
      </c>
      <c r="H1408" s="665" t="s">
        <v>550</v>
      </c>
      <c r="I1408" s="665" t="s">
        <v>4712</v>
      </c>
      <c r="J1408" s="665" t="s">
        <v>4713</v>
      </c>
      <c r="K1408" s="665" t="s">
        <v>4714</v>
      </c>
      <c r="L1408" s="666">
        <v>0</v>
      </c>
      <c r="M1408" s="666">
        <v>0</v>
      </c>
      <c r="N1408" s="665">
        <v>1</v>
      </c>
      <c r="O1408" s="748">
        <v>0.5</v>
      </c>
      <c r="P1408" s="666">
        <v>0</v>
      </c>
      <c r="Q1408" s="681"/>
      <c r="R1408" s="665">
        <v>1</v>
      </c>
      <c r="S1408" s="681">
        <v>1</v>
      </c>
      <c r="T1408" s="748">
        <v>0.5</v>
      </c>
      <c r="U1408" s="704">
        <v>1</v>
      </c>
    </row>
    <row r="1409" spans="1:21" ht="14.4" customHeight="1" x14ac:dyDescent="0.3">
      <c r="A1409" s="664">
        <v>50</v>
      </c>
      <c r="B1409" s="665" t="s">
        <v>549</v>
      </c>
      <c r="C1409" s="665" t="s">
        <v>3184</v>
      </c>
      <c r="D1409" s="746" t="s">
        <v>4863</v>
      </c>
      <c r="E1409" s="747" t="s">
        <v>3199</v>
      </c>
      <c r="F1409" s="665" t="s">
        <v>3181</v>
      </c>
      <c r="G1409" s="665" t="s">
        <v>4271</v>
      </c>
      <c r="H1409" s="665" t="s">
        <v>550</v>
      </c>
      <c r="I1409" s="665" t="s">
        <v>4272</v>
      </c>
      <c r="J1409" s="665" t="s">
        <v>4273</v>
      </c>
      <c r="K1409" s="665" t="s">
        <v>4274</v>
      </c>
      <c r="L1409" s="666">
        <v>25</v>
      </c>
      <c r="M1409" s="666">
        <v>1100</v>
      </c>
      <c r="N1409" s="665">
        <v>44</v>
      </c>
      <c r="O1409" s="748">
        <v>11</v>
      </c>
      <c r="P1409" s="666">
        <v>1100</v>
      </c>
      <c r="Q1409" s="681">
        <v>1</v>
      </c>
      <c r="R1409" s="665">
        <v>44</v>
      </c>
      <c r="S1409" s="681">
        <v>1</v>
      </c>
      <c r="T1409" s="748">
        <v>11</v>
      </c>
      <c r="U1409" s="704">
        <v>1</v>
      </c>
    </row>
    <row r="1410" spans="1:21" ht="14.4" customHeight="1" x14ac:dyDescent="0.3">
      <c r="A1410" s="664">
        <v>50</v>
      </c>
      <c r="B1410" s="665" t="s">
        <v>549</v>
      </c>
      <c r="C1410" s="665" t="s">
        <v>3184</v>
      </c>
      <c r="D1410" s="746" t="s">
        <v>4863</v>
      </c>
      <c r="E1410" s="747" t="s">
        <v>3199</v>
      </c>
      <c r="F1410" s="665" t="s">
        <v>3181</v>
      </c>
      <c r="G1410" s="665" t="s">
        <v>4271</v>
      </c>
      <c r="H1410" s="665" t="s">
        <v>550</v>
      </c>
      <c r="I1410" s="665" t="s">
        <v>4275</v>
      </c>
      <c r="J1410" s="665" t="s">
        <v>4273</v>
      </c>
      <c r="K1410" s="665" t="s">
        <v>4276</v>
      </c>
      <c r="L1410" s="666">
        <v>30</v>
      </c>
      <c r="M1410" s="666">
        <v>1560</v>
      </c>
      <c r="N1410" s="665">
        <v>52</v>
      </c>
      <c r="O1410" s="748">
        <v>13</v>
      </c>
      <c r="P1410" s="666">
        <v>1560</v>
      </c>
      <c r="Q1410" s="681">
        <v>1</v>
      </c>
      <c r="R1410" s="665">
        <v>52</v>
      </c>
      <c r="S1410" s="681">
        <v>1</v>
      </c>
      <c r="T1410" s="748">
        <v>13</v>
      </c>
      <c r="U1410" s="704">
        <v>1</v>
      </c>
    </row>
    <row r="1411" spans="1:21" ht="14.4" customHeight="1" x14ac:dyDescent="0.3">
      <c r="A1411" s="664">
        <v>50</v>
      </c>
      <c r="B1411" s="665" t="s">
        <v>549</v>
      </c>
      <c r="C1411" s="665" t="s">
        <v>3184</v>
      </c>
      <c r="D1411" s="746" t="s">
        <v>4863</v>
      </c>
      <c r="E1411" s="747" t="s">
        <v>3199</v>
      </c>
      <c r="F1411" s="665" t="s">
        <v>3181</v>
      </c>
      <c r="G1411" s="665" t="s">
        <v>4277</v>
      </c>
      <c r="H1411" s="665" t="s">
        <v>550</v>
      </c>
      <c r="I1411" s="665" t="s">
        <v>4715</v>
      </c>
      <c r="J1411" s="665" t="s">
        <v>4716</v>
      </c>
      <c r="K1411" s="665" t="s">
        <v>4717</v>
      </c>
      <c r="L1411" s="666">
        <v>450</v>
      </c>
      <c r="M1411" s="666">
        <v>450</v>
      </c>
      <c r="N1411" s="665">
        <v>1</v>
      </c>
      <c r="O1411" s="748">
        <v>1</v>
      </c>
      <c r="P1411" s="666">
        <v>450</v>
      </c>
      <c r="Q1411" s="681">
        <v>1</v>
      </c>
      <c r="R1411" s="665">
        <v>1</v>
      </c>
      <c r="S1411" s="681">
        <v>1</v>
      </c>
      <c r="T1411" s="748">
        <v>1</v>
      </c>
      <c r="U1411" s="704">
        <v>1</v>
      </c>
    </row>
    <row r="1412" spans="1:21" ht="14.4" customHeight="1" x14ac:dyDescent="0.3">
      <c r="A1412" s="664">
        <v>50</v>
      </c>
      <c r="B1412" s="665" t="s">
        <v>549</v>
      </c>
      <c r="C1412" s="665" t="s">
        <v>3184</v>
      </c>
      <c r="D1412" s="746" t="s">
        <v>4863</v>
      </c>
      <c r="E1412" s="747" t="s">
        <v>3199</v>
      </c>
      <c r="F1412" s="665" t="s">
        <v>3181</v>
      </c>
      <c r="G1412" s="665" t="s">
        <v>4277</v>
      </c>
      <c r="H1412" s="665" t="s">
        <v>550</v>
      </c>
      <c r="I1412" s="665" t="s">
        <v>4718</v>
      </c>
      <c r="J1412" s="665" t="s">
        <v>4716</v>
      </c>
      <c r="K1412" s="665" t="s">
        <v>4719</v>
      </c>
      <c r="L1412" s="666">
        <v>450</v>
      </c>
      <c r="M1412" s="666">
        <v>450</v>
      </c>
      <c r="N1412" s="665">
        <v>1</v>
      </c>
      <c r="O1412" s="748">
        <v>1</v>
      </c>
      <c r="P1412" s="666">
        <v>450</v>
      </c>
      <c r="Q1412" s="681">
        <v>1</v>
      </c>
      <c r="R1412" s="665">
        <v>1</v>
      </c>
      <c r="S1412" s="681">
        <v>1</v>
      </c>
      <c r="T1412" s="748">
        <v>1</v>
      </c>
      <c r="U1412" s="704">
        <v>1</v>
      </c>
    </row>
    <row r="1413" spans="1:21" ht="14.4" customHeight="1" x14ac:dyDescent="0.3">
      <c r="A1413" s="664">
        <v>50</v>
      </c>
      <c r="B1413" s="665" t="s">
        <v>549</v>
      </c>
      <c r="C1413" s="665" t="s">
        <v>3184</v>
      </c>
      <c r="D1413" s="746" t="s">
        <v>4863</v>
      </c>
      <c r="E1413" s="747" t="s">
        <v>3199</v>
      </c>
      <c r="F1413" s="665" t="s">
        <v>3181</v>
      </c>
      <c r="G1413" s="665" t="s">
        <v>4284</v>
      </c>
      <c r="H1413" s="665" t="s">
        <v>550</v>
      </c>
      <c r="I1413" s="665" t="s">
        <v>4285</v>
      </c>
      <c r="J1413" s="665" t="s">
        <v>4286</v>
      </c>
      <c r="K1413" s="665" t="s">
        <v>4287</v>
      </c>
      <c r="L1413" s="666">
        <v>378.48</v>
      </c>
      <c r="M1413" s="666">
        <v>1892.4</v>
      </c>
      <c r="N1413" s="665">
        <v>5</v>
      </c>
      <c r="O1413" s="748">
        <v>5</v>
      </c>
      <c r="P1413" s="666">
        <v>1892.4</v>
      </c>
      <c r="Q1413" s="681">
        <v>1</v>
      </c>
      <c r="R1413" s="665">
        <v>5</v>
      </c>
      <c r="S1413" s="681">
        <v>1</v>
      </c>
      <c r="T1413" s="748">
        <v>5</v>
      </c>
      <c r="U1413" s="704">
        <v>1</v>
      </c>
    </row>
    <row r="1414" spans="1:21" ht="14.4" customHeight="1" x14ac:dyDescent="0.3">
      <c r="A1414" s="664">
        <v>50</v>
      </c>
      <c r="B1414" s="665" t="s">
        <v>549</v>
      </c>
      <c r="C1414" s="665" t="s">
        <v>3184</v>
      </c>
      <c r="D1414" s="746" t="s">
        <v>4863</v>
      </c>
      <c r="E1414" s="747" t="s">
        <v>3199</v>
      </c>
      <c r="F1414" s="665" t="s">
        <v>3181</v>
      </c>
      <c r="G1414" s="665" t="s">
        <v>4284</v>
      </c>
      <c r="H1414" s="665" t="s">
        <v>550</v>
      </c>
      <c r="I1414" s="665" t="s">
        <v>4288</v>
      </c>
      <c r="J1414" s="665" t="s">
        <v>4289</v>
      </c>
      <c r="K1414" s="665" t="s">
        <v>4290</v>
      </c>
      <c r="L1414" s="666">
        <v>378.48</v>
      </c>
      <c r="M1414" s="666">
        <v>1513.92</v>
      </c>
      <c r="N1414" s="665">
        <v>4</v>
      </c>
      <c r="O1414" s="748">
        <v>4</v>
      </c>
      <c r="P1414" s="666">
        <v>1513.92</v>
      </c>
      <c r="Q1414" s="681">
        <v>1</v>
      </c>
      <c r="R1414" s="665">
        <v>4</v>
      </c>
      <c r="S1414" s="681">
        <v>1</v>
      </c>
      <c r="T1414" s="748">
        <v>4</v>
      </c>
      <c r="U1414" s="704">
        <v>1</v>
      </c>
    </row>
    <row r="1415" spans="1:21" ht="14.4" customHeight="1" x14ac:dyDescent="0.3">
      <c r="A1415" s="664">
        <v>50</v>
      </c>
      <c r="B1415" s="665" t="s">
        <v>549</v>
      </c>
      <c r="C1415" s="665" t="s">
        <v>3184</v>
      </c>
      <c r="D1415" s="746" t="s">
        <v>4863</v>
      </c>
      <c r="E1415" s="747" t="s">
        <v>3200</v>
      </c>
      <c r="F1415" s="665" t="s">
        <v>3179</v>
      </c>
      <c r="G1415" s="665" t="s">
        <v>3661</v>
      </c>
      <c r="H1415" s="665" t="s">
        <v>550</v>
      </c>
      <c r="I1415" s="665" t="s">
        <v>4720</v>
      </c>
      <c r="J1415" s="665" t="s">
        <v>4721</v>
      </c>
      <c r="K1415" s="665" t="s">
        <v>4722</v>
      </c>
      <c r="L1415" s="666">
        <v>462.73</v>
      </c>
      <c r="M1415" s="666">
        <v>462.73</v>
      </c>
      <c r="N1415" s="665">
        <v>1</v>
      </c>
      <c r="O1415" s="748">
        <v>1</v>
      </c>
      <c r="P1415" s="666">
        <v>462.73</v>
      </c>
      <c r="Q1415" s="681">
        <v>1</v>
      </c>
      <c r="R1415" s="665">
        <v>1</v>
      </c>
      <c r="S1415" s="681">
        <v>1</v>
      </c>
      <c r="T1415" s="748">
        <v>1</v>
      </c>
      <c r="U1415" s="704">
        <v>1</v>
      </c>
    </row>
    <row r="1416" spans="1:21" ht="14.4" customHeight="1" x14ac:dyDescent="0.3">
      <c r="A1416" s="664">
        <v>50</v>
      </c>
      <c r="B1416" s="665" t="s">
        <v>549</v>
      </c>
      <c r="C1416" s="665" t="s">
        <v>3184</v>
      </c>
      <c r="D1416" s="746" t="s">
        <v>4863</v>
      </c>
      <c r="E1416" s="747" t="s">
        <v>3200</v>
      </c>
      <c r="F1416" s="665" t="s">
        <v>3179</v>
      </c>
      <c r="G1416" s="665" t="s">
        <v>3661</v>
      </c>
      <c r="H1416" s="665" t="s">
        <v>550</v>
      </c>
      <c r="I1416" s="665" t="s">
        <v>4723</v>
      </c>
      <c r="J1416" s="665" t="s">
        <v>4721</v>
      </c>
      <c r="K1416" s="665" t="s">
        <v>4724</v>
      </c>
      <c r="L1416" s="666">
        <v>0</v>
      </c>
      <c r="M1416" s="666">
        <v>0</v>
      </c>
      <c r="N1416" s="665">
        <v>1</v>
      </c>
      <c r="O1416" s="748">
        <v>1</v>
      </c>
      <c r="P1416" s="666">
        <v>0</v>
      </c>
      <c r="Q1416" s="681"/>
      <c r="R1416" s="665">
        <v>1</v>
      </c>
      <c r="S1416" s="681">
        <v>1</v>
      </c>
      <c r="T1416" s="748">
        <v>1</v>
      </c>
      <c r="U1416" s="704">
        <v>1</v>
      </c>
    </row>
    <row r="1417" spans="1:21" ht="14.4" customHeight="1" x14ac:dyDescent="0.3">
      <c r="A1417" s="664">
        <v>50</v>
      </c>
      <c r="B1417" s="665" t="s">
        <v>549</v>
      </c>
      <c r="C1417" s="665" t="s">
        <v>3184</v>
      </c>
      <c r="D1417" s="746" t="s">
        <v>4863</v>
      </c>
      <c r="E1417" s="747" t="s">
        <v>3200</v>
      </c>
      <c r="F1417" s="665" t="s">
        <v>3179</v>
      </c>
      <c r="G1417" s="665" t="s">
        <v>3205</v>
      </c>
      <c r="H1417" s="665" t="s">
        <v>550</v>
      </c>
      <c r="I1417" s="665" t="s">
        <v>3266</v>
      </c>
      <c r="J1417" s="665" t="s">
        <v>3267</v>
      </c>
      <c r="K1417" s="665" t="s">
        <v>3268</v>
      </c>
      <c r="L1417" s="666">
        <v>154.36000000000001</v>
      </c>
      <c r="M1417" s="666">
        <v>308.72000000000003</v>
      </c>
      <c r="N1417" s="665">
        <v>2</v>
      </c>
      <c r="O1417" s="748">
        <v>1</v>
      </c>
      <c r="P1417" s="666"/>
      <c r="Q1417" s="681">
        <v>0</v>
      </c>
      <c r="R1417" s="665"/>
      <c r="S1417" s="681">
        <v>0</v>
      </c>
      <c r="T1417" s="748"/>
      <c r="U1417" s="704">
        <v>0</v>
      </c>
    </row>
    <row r="1418" spans="1:21" ht="14.4" customHeight="1" x14ac:dyDescent="0.3">
      <c r="A1418" s="664">
        <v>50</v>
      </c>
      <c r="B1418" s="665" t="s">
        <v>549</v>
      </c>
      <c r="C1418" s="665" t="s">
        <v>3184</v>
      </c>
      <c r="D1418" s="746" t="s">
        <v>4863</v>
      </c>
      <c r="E1418" s="747" t="s">
        <v>3200</v>
      </c>
      <c r="F1418" s="665" t="s">
        <v>3179</v>
      </c>
      <c r="G1418" s="665" t="s">
        <v>4369</v>
      </c>
      <c r="H1418" s="665" t="s">
        <v>1650</v>
      </c>
      <c r="I1418" s="665" t="s">
        <v>2159</v>
      </c>
      <c r="J1418" s="665" t="s">
        <v>3040</v>
      </c>
      <c r="K1418" s="665" t="s">
        <v>3041</v>
      </c>
      <c r="L1418" s="666">
        <v>70.540000000000006</v>
      </c>
      <c r="M1418" s="666">
        <v>141.08000000000001</v>
      </c>
      <c r="N1418" s="665">
        <v>2</v>
      </c>
      <c r="O1418" s="748">
        <v>1</v>
      </c>
      <c r="P1418" s="666">
        <v>141.08000000000001</v>
      </c>
      <c r="Q1418" s="681">
        <v>1</v>
      </c>
      <c r="R1418" s="665">
        <v>2</v>
      </c>
      <c r="S1418" s="681">
        <v>1</v>
      </c>
      <c r="T1418" s="748">
        <v>1</v>
      </c>
      <c r="U1418" s="704">
        <v>1</v>
      </c>
    </row>
    <row r="1419" spans="1:21" ht="14.4" customHeight="1" x14ac:dyDescent="0.3">
      <c r="A1419" s="664">
        <v>50</v>
      </c>
      <c r="B1419" s="665" t="s">
        <v>549</v>
      </c>
      <c r="C1419" s="665" t="s">
        <v>3184</v>
      </c>
      <c r="D1419" s="746" t="s">
        <v>4863</v>
      </c>
      <c r="E1419" s="747" t="s">
        <v>3200</v>
      </c>
      <c r="F1419" s="665" t="s">
        <v>3179</v>
      </c>
      <c r="G1419" s="665" t="s">
        <v>3270</v>
      </c>
      <c r="H1419" s="665" t="s">
        <v>550</v>
      </c>
      <c r="I1419" s="665" t="s">
        <v>2133</v>
      </c>
      <c r="J1419" s="665" t="s">
        <v>2134</v>
      </c>
      <c r="K1419" s="665" t="s">
        <v>3424</v>
      </c>
      <c r="L1419" s="666">
        <v>78.33</v>
      </c>
      <c r="M1419" s="666">
        <v>78.33</v>
      </c>
      <c r="N1419" s="665">
        <v>1</v>
      </c>
      <c r="O1419" s="748">
        <v>1</v>
      </c>
      <c r="P1419" s="666"/>
      <c r="Q1419" s="681">
        <v>0</v>
      </c>
      <c r="R1419" s="665"/>
      <c r="S1419" s="681">
        <v>0</v>
      </c>
      <c r="T1419" s="748"/>
      <c r="U1419" s="704">
        <v>0</v>
      </c>
    </row>
    <row r="1420" spans="1:21" ht="14.4" customHeight="1" x14ac:dyDescent="0.3">
      <c r="A1420" s="664">
        <v>50</v>
      </c>
      <c r="B1420" s="665" t="s">
        <v>549</v>
      </c>
      <c r="C1420" s="665" t="s">
        <v>3184</v>
      </c>
      <c r="D1420" s="746" t="s">
        <v>4863</v>
      </c>
      <c r="E1420" s="747" t="s">
        <v>3200</v>
      </c>
      <c r="F1420" s="665" t="s">
        <v>3179</v>
      </c>
      <c r="G1420" s="665" t="s">
        <v>4725</v>
      </c>
      <c r="H1420" s="665" t="s">
        <v>550</v>
      </c>
      <c r="I1420" s="665" t="s">
        <v>4726</v>
      </c>
      <c r="J1420" s="665" t="s">
        <v>4727</v>
      </c>
      <c r="K1420" s="665" t="s">
        <v>3659</v>
      </c>
      <c r="L1420" s="666">
        <v>113.61</v>
      </c>
      <c r="M1420" s="666">
        <v>113.61</v>
      </c>
      <c r="N1420" s="665">
        <v>1</v>
      </c>
      <c r="O1420" s="748">
        <v>1</v>
      </c>
      <c r="P1420" s="666">
        <v>113.61</v>
      </c>
      <c r="Q1420" s="681">
        <v>1</v>
      </c>
      <c r="R1420" s="665">
        <v>1</v>
      </c>
      <c r="S1420" s="681">
        <v>1</v>
      </c>
      <c r="T1420" s="748">
        <v>1</v>
      </c>
      <c r="U1420" s="704">
        <v>1</v>
      </c>
    </row>
    <row r="1421" spans="1:21" ht="14.4" customHeight="1" x14ac:dyDescent="0.3">
      <c r="A1421" s="664">
        <v>50</v>
      </c>
      <c r="B1421" s="665" t="s">
        <v>549</v>
      </c>
      <c r="C1421" s="665" t="s">
        <v>3184</v>
      </c>
      <c r="D1421" s="746" t="s">
        <v>4863</v>
      </c>
      <c r="E1421" s="747" t="s">
        <v>3202</v>
      </c>
      <c r="F1421" s="665" t="s">
        <v>3179</v>
      </c>
      <c r="G1421" s="665" t="s">
        <v>3205</v>
      </c>
      <c r="H1421" s="665" t="s">
        <v>1650</v>
      </c>
      <c r="I1421" s="665" t="s">
        <v>2147</v>
      </c>
      <c r="J1421" s="665" t="s">
        <v>1933</v>
      </c>
      <c r="K1421" s="665" t="s">
        <v>3026</v>
      </c>
      <c r="L1421" s="666">
        <v>154.36000000000001</v>
      </c>
      <c r="M1421" s="666">
        <v>154.36000000000001</v>
      </c>
      <c r="N1421" s="665">
        <v>1</v>
      </c>
      <c r="O1421" s="748">
        <v>1</v>
      </c>
      <c r="P1421" s="666">
        <v>154.36000000000001</v>
      </c>
      <c r="Q1421" s="681">
        <v>1</v>
      </c>
      <c r="R1421" s="665">
        <v>1</v>
      </c>
      <c r="S1421" s="681">
        <v>1</v>
      </c>
      <c r="T1421" s="748">
        <v>1</v>
      </c>
      <c r="U1421" s="704">
        <v>1</v>
      </c>
    </row>
    <row r="1422" spans="1:21" ht="14.4" customHeight="1" x14ac:dyDescent="0.3">
      <c r="A1422" s="664">
        <v>50</v>
      </c>
      <c r="B1422" s="665" t="s">
        <v>549</v>
      </c>
      <c r="C1422" s="665" t="s">
        <v>3184</v>
      </c>
      <c r="D1422" s="746" t="s">
        <v>4863</v>
      </c>
      <c r="E1422" s="747" t="s">
        <v>3202</v>
      </c>
      <c r="F1422" s="665" t="s">
        <v>3179</v>
      </c>
      <c r="G1422" s="665" t="s">
        <v>4728</v>
      </c>
      <c r="H1422" s="665" t="s">
        <v>550</v>
      </c>
      <c r="I1422" s="665" t="s">
        <v>4729</v>
      </c>
      <c r="J1422" s="665" t="s">
        <v>4730</v>
      </c>
      <c r="K1422" s="665" t="s">
        <v>4731</v>
      </c>
      <c r="L1422" s="666">
        <v>80.23</v>
      </c>
      <c r="M1422" s="666">
        <v>80.23</v>
      </c>
      <c r="N1422" s="665">
        <v>1</v>
      </c>
      <c r="O1422" s="748">
        <v>0.5</v>
      </c>
      <c r="P1422" s="666"/>
      <c r="Q1422" s="681">
        <v>0</v>
      </c>
      <c r="R1422" s="665"/>
      <c r="S1422" s="681">
        <v>0</v>
      </c>
      <c r="T1422" s="748"/>
      <c r="U1422" s="704">
        <v>0</v>
      </c>
    </row>
    <row r="1423" spans="1:21" ht="14.4" customHeight="1" x14ac:dyDescent="0.3">
      <c r="A1423" s="664">
        <v>50</v>
      </c>
      <c r="B1423" s="665" t="s">
        <v>549</v>
      </c>
      <c r="C1423" s="665" t="s">
        <v>3184</v>
      </c>
      <c r="D1423" s="746" t="s">
        <v>4863</v>
      </c>
      <c r="E1423" s="747" t="s">
        <v>3202</v>
      </c>
      <c r="F1423" s="665" t="s">
        <v>3179</v>
      </c>
      <c r="G1423" s="665" t="s">
        <v>3270</v>
      </c>
      <c r="H1423" s="665" t="s">
        <v>550</v>
      </c>
      <c r="I1423" s="665" t="s">
        <v>2133</v>
      </c>
      <c r="J1423" s="665" t="s">
        <v>2134</v>
      </c>
      <c r="K1423" s="665" t="s">
        <v>3424</v>
      </c>
      <c r="L1423" s="666">
        <v>78.33</v>
      </c>
      <c r="M1423" s="666">
        <v>78.33</v>
      </c>
      <c r="N1423" s="665">
        <v>1</v>
      </c>
      <c r="O1423" s="748">
        <v>1</v>
      </c>
      <c r="P1423" s="666"/>
      <c r="Q1423" s="681">
        <v>0</v>
      </c>
      <c r="R1423" s="665"/>
      <c r="S1423" s="681">
        <v>0</v>
      </c>
      <c r="T1423" s="748"/>
      <c r="U1423" s="704">
        <v>0</v>
      </c>
    </row>
    <row r="1424" spans="1:21" ht="14.4" customHeight="1" x14ac:dyDescent="0.3">
      <c r="A1424" s="664">
        <v>50</v>
      </c>
      <c r="B1424" s="665" t="s">
        <v>549</v>
      </c>
      <c r="C1424" s="665" t="s">
        <v>3184</v>
      </c>
      <c r="D1424" s="746" t="s">
        <v>4863</v>
      </c>
      <c r="E1424" s="747" t="s">
        <v>3202</v>
      </c>
      <c r="F1424" s="665" t="s">
        <v>3179</v>
      </c>
      <c r="G1424" s="665" t="s">
        <v>4732</v>
      </c>
      <c r="H1424" s="665" t="s">
        <v>550</v>
      </c>
      <c r="I1424" s="665" t="s">
        <v>4733</v>
      </c>
      <c r="J1424" s="665" t="s">
        <v>4734</v>
      </c>
      <c r="K1424" s="665" t="s">
        <v>4731</v>
      </c>
      <c r="L1424" s="666">
        <v>61.97</v>
      </c>
      <c r="M1424" s="666">
        <v>61.97</v>
      </c>
      <c r="N1424" s="665">
        <v>1</v>
      </c>
      <c r="O1424" s="748">
        <v>0.5</v>
      </c>
      <c r="P1424" s="666">
        <v>61.97</v>
      </c>
      <c r="Q1424" s="681">
        <v>1</v>
      </c>
      <c r="R1424" s="665">
        <v>1</v>
      </c>
      <c r="S1424" s="681">
        <v>1</v>
      </c>
      <c r="T1424" s="748">
        <v>0.5</v>
      </c>
      <c r="U1424" s="704">
        <v>1</v>
      </c>
    </row>
    <row r="1425" spans="1:21" ht="14.4" customHeight="1" x14ac:dyDescent="0.3">
      <c r="A1425" s="664">
        <v>50</v>
      </c>
      <c r="B1425" s="665" t="s">
        <v>549</v>
      </c>
      <c r="C1425" s="665" t="s">
        <v>3184</v>
      </c>
      <c r="D1425" s="746" t="s">
        <v>4863</v>
      </c>
      <c r="E1425" s="747" t="s">
        <v>3202</v>
      </c>
      <c r="F1425" s="665" t="s">
        <v>3179</v>
      </c>
      <c r="G1425" s="665" t="s">
        <v>3488</v>
      </c>
      <c r="H1425" s="665" t="s">
        <v>550</v>
      </c>
      <c r="I1425" s="665" t="s">
        <v>4735</v>
      </c>
      <c r="J1425" s="665" t="s">
        <v>4203</v>
      </c>
      <c r="K1425" s="665" t="s">
        <v>4736</v>
      </c>
      <c r="L1425" s="666">
        <v>0</v>
      </c>
      <c r="M1425" s="666">
        <v>0</v>
      </c>
      <c r="N1425" s="665">
        <v>1</v>
      </c>
      <c r="O1425" s="748">
        <v>1</v>
      </c>
      <c r="P1425" s="666">
        <v>0</v>
      </c>
      <c r="Q1425" s="681"/>
      <c r="R1425" s="665">
        <v>1</v>
      </c>
      <c r="S1425" s="681">
        <v>1</v>
      </c>
      <c r="T1425" s="748">
        <v>1</v>
      </c>
      <c r="U1425" s="704">
        <v>1</v>
      </c>
    </row>
    <row r="1426" spans="1:21" ht="14.4" customHeight="1" x14ac:dyDescent="0.3">
      <c r="A1426" s="664">
        <v>50</v>
      </c>
      <c r="B1426" s="665" t="s">
        <v>549</v>
      </c>
      <c r="C1426" s="665" t="s">
        <v>3184</v>
      </c>
      <c r="D1426" s="746" t="s">
        <v>4863</v>
      </c>
      <c r="E1426" s="747" t="s">
        <v>3202</v>
      </c>
      <c r="F1426" s="665" t="s">
        <v>3179</v>
      </c>
      <c r="G1426" s="665" t="s">
        <v>3492</v>
      </c>
      <c r="H1426" s="665" t="s">
        <v>1650</v>
      </c>
      <c r="I1426" s="665" t="s">
        <v>2594</v>
      </c>
      <c r="J1426" s="665" t="s">
        <v>2595</v>
      </c>
      <c r="K1426" s="665" t="s">
        <v>3142</v>
      </c>
      <c r="L1426" s="666">
        <v>59.27</v>
      </c>
      <c r="M1426" s="666">
        <v>59.27</v>
      </c>
      <c r="N1426" s="665">
        <v>1</v>
      </c>
      <c r="O1426" s="748">
        <v>1</v>
      </c>
      <c r="P1426" s="666">
        <v>59.27</v>
      </c>
      <c r="Q1426" s="681">
        <v>1</v>
      </c>
      <c r="R1426" s="665">
        <v>1</v>
      </c>
      <c r="S1426" s="681">
        <v>1</v>
      </c>
      <c r="T1426" s="748">
        <v>1</v>
      </c>
      <c r="U1426" s="704">
        <v>1</v>
      </c>
    </row>
    <row r="1427" spans="1:21" ht="14.4" customHeight="1" x14ac:dyDescent="0.3">
      <c r="A1427" s="664">
        <v>50</v>
      </c>
      <c r="B1427" s="665" t="s">
        <v>549</v>
      </c>
      <c r="C1427" s="665" t="s">
        <v>3184</v>
      </c>
      <c r="D1427" s="746" t="s">
        <v>4863</v>
      </c>
      <c r="E1427" s="747" t="s">
        <v>3202</v>
      </c>
      <c r="F1427" s="665" t="s">
        <v>3179</v>
      </c>
      <c r="G1427" s="665" t="s">
        <v>4737</v>
      </c>
      <c r="H1427" s="665" t="s">
        <v>550</v>
      </c>
      <c r="I1427" s="665" t="s">
        <v>4738</v>
      </c>
      <c r="J1427" s="665" t="s">
        <v>4739</v>
      </c>
      <c r="K1427" s="665" t="s">
        <v>4740</v>
      </c>
      <c r="L1427" s="666">
        <v>115.13</v>
      </c>
      <c r="M1427" s="666">
        <v>230.26</v>
      </c>
      <c r="N1427" s="665">
        <v>2</v>
      </c>
      <c r="O1427" s="748">
        <v>1</v>
      </c>
      <c r="P1427" s="666">
        <v>115.13</v>
      </c>
      <c r="Q1427" s="681">
        <v>0.5</v>
      </c>
      <c r="R1427" s="665">
        <v>1</v>
      </c>
      <c r="S1427" s="681">
        <v>0.5</v>
      </c>
      <c r="T1427" s="748">
        <v>0.5</v>
      </c>
      <c r="U1427" s="704">
        <v>0.5</v>
      </c>
    </row>
    <row r="1428" spans="1:21" ht="14.4" customHeight="1" x14ac:dyDescent="0.3">
      <c r="A1428" s="664">
        <v>50</v>
      </c>
      <c r="B1428" s="665" t="s">
        <v>549</v>
      </c>
      <c r="C1428" s="665" t="s">
        <v>3184</v>
      </c>
      <c r="D1428" s="746" t="s">
        <v>4863</v>
      </c>
      <c r="E1428" s="747" t="s">
        <v>3202</v>
      </c>
      <c r="F1428" s="665" t="s">
        <v>3179</v>
      </c>
      <c r="G1428" s="665" t="s">
        <v>4741</v>
      </c>
      <c r="H1428" s="665" t="s">
        <v>550</v>
      </c>
      <c r="I1428" s="665" t="s">
        <v>4742</v>
      </c>
      <c r="J1428" s="665" t="s">
        <v>4743</v>
      </c>
      <c r="K1428" s="665" t="s">
        <v>4744</v>
      </c>
      <c r="L1428" s="666">
        <v>0</v>
      </c>
      <c r="M1428" s="666">
        <v>0</v>
      </c>
      <c r="N1428" s="665">
        <v>1</v>
      </c>
      <c r="O1428" s="748">
        <v>1</v>
      </c>
      <c r="P1428" s="666">
        <v>0</v>
      </c>
      <c r="Q1428" s="681"/>
      <c r="R1428" s="665">
        <v>1</v>
      </c>
      <c r="S1428" s="681">
        <v>1</v>
      </c>
      <c r="T1428" s="748">
        <v>1</v>
      </c>
      <c r="U1428" s="704">
        <v>1</v>
      </c>
    </row>
    <row r="1429" spans="1:21" ht="14.4" customHeight="1" x14ac:dyDescent="0.3">
      <c r="A1429" s="664">
        <v>50</v>
      </c>
      <c r="B1429" s="665" t="s">
        <v>549</v>
      </c>
      <c r="C1429" s="665" t="s">
        <v>3184</v>
      </c>
      <c r="D1429" s="746" t="s">
        <v>4863</v>
      </c>
      <c r="E1429" s="747" t="s">
        <v>3202</v>
      </c>
      <c r="F1429" s="665" t="s">
        <v>3179</v>
      </c>
      <c r="G1429" s="665" t="s">
        <v>3242</v>
      </c>
      <c r="H1429" s="665" t="s">
        <v>1650</v>
      </c>
      <c r="I1429" s="665" t="s">
        <v>1766</v>
      </c>
      <c r="J1429" s="665" t="s">
        <v>1767</v>
      </c>
      <c r="K1429" s="665" t="s">
        <v>2953</v>
      </c>
      <c r="L1429" s="666">
        <v>144.81</v>
      </c>
      <c r="M1429" s="666">
        <v>144.81</v>
      </c>
      <c r="N1429" s="665">
        <v>1</v>
      </c>
      <c r="O1429" s="748">
        <v>1</v>
      </c>
      <c r="P1429" s="666"/>
      <c r="Q1429" s="681">
        <v>0</v>
      </c>
      <c r="R1429" s="665"/>
      <c r="S1429" s="681">
        <v>0</v>
      </c>
      <c r="T1429" s="748"/>
      <c r="U1429" s="704">
        <v>0</v>
      </c>
    </row>
    <row r="1430" spans="1:21" ht="14.4" customHeight="1" x14ac:dyDescent="0.3">
      <c r="A1430" s="664">
        <v>50</v>
      </c>
      <c r="B1430" s="665" t="s">
        <v>549</v>
      </c>
      <c r="C1430" s="665" t="s">
        <v>3184</v>
      </c>
      <c r="D1430" s="746" t="s">
        <v>4863</v>
      </c>
      <c r="E1430" s="747" t="s">
        <v>3202</v>
      </c>
      <c r="F1430" s="665" t="s">
        <v>3179</v>
      </c>
      <c r="G1430" s="665" t="s">
        <v>4423</v>
      </c>
      <c r="H1430" s="665" t="s">
        <v>1650</v>
      </c>
      <c r="I1430" s="665" t="s">
        <v>1805</v>
      </c>
      <c r="J1430" s="665" t="s">
        <v>1806</v>
      </c>
      <c r="K1430" s="665" t="s">
        <v>3111</v>
      </c>
      <c r="L1430" s="666">
        <v>63.75</v>
      </c>
      <c r="M1430" s="666">
        <v>127.5</v>
      </c>
      <c r="N1430" s="665">
        <v>2</v>
      </c>
      <c r="O1430" s="748">
        <v>0.5</v>
      </c>
      <c r="P1430" s="666">
        <v>127.5</v>
      </c>
      <c r="Q1430" s="681">
        <v>1</v>
      </c>
      <c r="R1430" s="665">
        <v>2</v>
      </c>
      <c r="S1430" s="681">
        <v>1</v>
      </c>
      <c r="T1430" s="748">
        <v>0.5</v>
      </c>
      <c r="U1430" s="704">
        <v>1</v>
      </c>
    </row>
    <row r="1431" spans="1:21" ht="14.4" customHeight="1" x14ac:dyDescent="0.3">
      <c r="A1431" s="664">
        <v>50</v>
      </c>
      <c r="B1431" s="665" t="s">
        <v>549</v>
      </c>
      <c r="C1431" s="665" t="s">
        <v>3184</v>
      </c>
      <c r="D1431" s="746" t="s">
        <v>4863</v>
      </c>
      <c r="E1431" s="747" t="s">
        <v>3202</v>
      </c>
      <c r="F1431" s="665" t="s">
        <v>3179</v>
      </c>
      <c r="G1431" s="665" t="s">
        <v>3922</v>
      </c>
      <c r="H1431" s="665" t="s">
        <v>550</v>
      </c>
      <c r="I1431" s="665" t="s">
        <v>1463</v>
      </c>
      <c r="J1431" s="665" t="s">
        <v>1464</v>
      </c>
      <c r="K1431" s="665" t="s">
        <v>4426</v>
      </c>
      <c r="L1431" s="666">
        <v>50.32</v>
      </c>
      <c r="M1431" s="666">
        <v>50.32</v>
      </c>
      <c r="N1431" s="665">
        <v>1</v>
      </c>
      <c r="O1431" s="748">
        <v>1</v>
      </c>
      <c r="P1431" s="666">
        <v>50.32</v>
      </c>
      <c r="Q1431" s="681">
        <v>1</v>
      </c>
      <c r="R1431" s="665">
        <v>1</v>
      </c>
      <c r="S1431" s="681">
        <v>1</v>
      </c>
      <c r="T1431" s="748">
        <v>1</v>
      </c>
      <c r="U1431" s="704">
        <v>1</v>
      </c>
    </row>
    <row r="1432" spans="1:21" ht="14.4" customHeight="1" x14ac:dyDescent="0.3">
      <c r="A1432" s="664">
        <v>50</v>
      </c>
      <c r="B1432" s="665" t="s">
        <v>549</v>
      </c>
      <c r="C1432" s="665" t="s">
        <v>3184</v>
      </c>
      <c r="D1432" s="746" t="s">
        <v>4863</v>
      </c>
      <c r="E1432" s="747" t="s">
        <v>3202</v>
      </c>
      <c r="F1432" s="665" t="s">
        <v>3179</v>
      </c>
      <c r="G1432" s="665" t="s">
        <v>3646</v>
      </c>
      <c r="H1432" s="665" t="s">
        <v>1650</v>
      </c>
      <c r="I1432" s="665" t="s">
        <v>4745</v>
      </c>
      <c r="J1432" s="665" t="s">
        <v>3648</v>
      </c>
      <c r="K1432" s="665" t="s">
        <v>4746</v>
      </c>
      <c r="L1432" s="666">
        <v>802.48</v>
      </c>
      <c r="M1432" s="666">
        <v>802.48</v>
      </c>
      <c r="N1432" s="665">
        <v>1</v>
      </c>
      <c r="O1432" s="748">
        <v>0.5</v>
      </c>
      <c r="P1432" s="666">
        <v>802.48</v>
      </c>
      <c r="Q1432" s="681">
        <v>1</v>
      </c>
      <c r="R1432" s="665">
        <v>1</v>
      </c>
      <c r="S1432" s="681">
        <v>1</v>
      </c>
      <c r="T1432" s="748">
        <v>0.5</v>
      </c>
      <c r="U1432" s="704">
        <v>1</v>
      </c>
    </row>
    <row r="1433" spans="1:21" ht="14.4" customHeight="1" x14ac:dyDescent="0.3">
      <c r="A1433" s="664">
        <v>50</v>
      </c>
      <c r="B1433" s="665" t="s">
        <v>549</v>
      </c>
      <c r="C1433" s="665" t="s">
        <v>3184</v>
      </c>
      <c r="D1433" s="746" t="s">
        <v>4863</v>
      </c>
      <c r="E1433" s="747" t="s">
        <v>3203</v>
      </c>
      <c r="F1433" s="665" t="s">
        <v>3179</v>
      </c>
      <c r="G1433" s="665" t="s">
        <v>3261</v>
      </c>
      <c r="H1433" s="665" t="s">
        <v>550</v>
      </c>
      <c r="I1433" s="665" t="s">
        <v>4747</v>
      </c>
      <c r="J1433" s="665" t="s">
        <v>705</v>
      </c>
      <c r="K1433" s="665" t="s">
        <v>4748</v>
      </c>
      <c r="L1433" s="666">
        <v>0</v>
      </c>
      <c r="M1433" s="666">
        <v>0</v>
      </c>
      <c r="N1433" s="665">
        <v>1</v>
      </c>
      <c r="O1433" s="748">
        <v>0.5</v>
      </c>
      <c r="P1433" s="666"/>
      <c r="Q1433" s="681"/>
      <c r="R1433" s="665"/>
      <c r="S1433" s="681">
        <v>0</v>
      </c>
      <c r="T1433" s="748"/>
      <c r="U1433" s="704">
        <v>0</v>
      </c>
    </row>
    <row r="1434" spans="1:21" ht="14.4" customHeight="1" x14ac:dyDescent="0.3">
      <c r="A1434" s="664">
        <v>50</v>
      </c>
      <c r="B1434" s="665" t="s">
        <v>549</v>
      </c>
      <c r="C1434" s="665" t="s">
        <v>3184</v>
      </c>
      <c r="D1434" s="746" t="s">
        <v>4863</v>
      </c>
      <c r="E1434" s="747" t="s">
        <v>3203</v>
      </c>
      <c r="F1434" s="665" t="s">
        <v>3179</v>
      </c>
      <c r="G1434" s="665" t="s">
        <v>3668</v>
      </c>
      <c r="H1434" s="665" t="s">
        <v>1650</v>
      </c>
      <c r="I1434" s="665" t="s">
        <v>1746</v>
      </c>
      <c r="J1434" s="665" t="s">
        <v>1747</v>
      </c>
      <c r="K1434" s="665" t="s">
        <v>3094</v>
      </c>
      <c r="L1434" s="666">
        <v>4.7</v>
      </c>
      <c r="M1434" s="666">
        <v>32.900000000000006</v>
      </c>
      <c r="N1434" s="665">
        <v>7</v>
      </c>
      <c r="O1434" s="748">
        <v>2.5</v>
      </c>
      <c r="P1434" s="666"/>
      <c r="Q1434" s="681">
        <v>0</v>
      </c>
      <c r="R1434" s="665"/>
      <c r="S1434" s="681">
        <v>0</v>
      </c>
      <c r="T1434" s="748"/>
      <c r="U1434" s="704">
        <v>0</v>
      </c>
    </row>
    <row r="1435" spans="1:21" ht="14.4" customHeight="1" x14ac:dyDescent="0.3">
      <c r="A1435" s="664">
        <v>50</v>
      </c>
      <c r="B1435" s="665" t="s">
        <v>549</v>
      </c>
      <c r="C1435" s="665" t="s">
        <v>3184</v>
      </c>
      <c r="D1435" s="746" t="s">
        <v>4863</v>
      </c>
      <c r="E1435" s="747" t="s">
        <v>3203</v>
      </c>
      <c r="F1435" s="665" t="s">
        <v>3179</v>
      </c>
      <c r="G1435" s="665" t="s">
        <v>3668</v>
      </c>
      <c r="H1435" s="665" t="s">
        <v>550</v>
      </c>
      <c r="I1435" s="665" t="s">
        <v>3672</v>
      </c>
      <c r="J1435" s="665" t="s">
        <v>3673</v>
      </c>
      <c r="K1435" s="665" t="s">
        <v>3094</v>
      </c>
      <c r="L1435" s="666">
        <v>4.7</v>
      </c>
      <c r="M1435" s="666">
        <v>79.900000000000006</v>
      </c>
      <c r="N1435" s="665">
        <v>17</v>
      </c>
      <c r="O1435" s="748">
        <v>2.5</v>
      </c>
      <c r="P1435" s="666"/>
      <c r="Q1435" s="681">
        <v>0</v>
      </c>
      <c r="R1435" s="665"/>
      <c r="S1435" s="681">
        <v>0</v>
      </c>
      <c r="T1435" s="748"/>
      <c r="U1435" s="704">
        <v>0</v>
      </c>
    </row>
    <row r="1436" spans="1:21" ht="14.4" customHeight="1" x14ac:dyDescent="0.3">
      <c r="A1436" s="664">
        <v>50</v>
      </c>
      <c r="B1436" s="665" t="s">
        <v>549</v>
      </c>
      <c r="C1436" s="665" t="s">
        <v>3184</v>
      </c>
      <c r="D1436" s="746" t="s">
        <v>4863</v>
      </c>
      <c r="E1436" s="747" t="s">
        <v>3203</v>
      </c>
      <c r="F1436" s="665" t="s">
        <v>3179</v>
      </c>
      <c r="G1436" s="665" t="s">
        <v>3204</v>
      </c>
      <c r="H1436" s="665" t="s">
        <v>1650</v>
      </c>
      <c r="I1436" s="665" t="s">
        <v>1666</v>
      </c>
      <c r="J1436" s="665" t="s">
        <v>1663</v>
      </c>
      <c r="K1436" s="665" t="s">
        <v>2944</v>
      </c>
      <c r="L1436" s="666">
        <v>144.01</v>
      </c>
      <c r="M1436" s="666">
        <v>864.06</v>
      </c>
      <c r="N1436" s="665">
        <v>6</v>
      </c>
      <c r="O1436" s="748">
        <v>1.5</v>
      </c>
      <c r="P1436" s="666">
        <v>864.06</v>
      </c>
      <c r="Q1436" s="681">
        <v>1</v>
      </c>
      <c r="R1436" s="665">
        <v>6</v>
      </c>
      <c r="S1436" s="681">
        <v>1</v>
      </c>
      <c r="T1436" s="748">
        <v>1.5</v>
      </c>
      <c r="U1436" s="704">
        <v>1</v>
      </c>
    </row>
    <row r="1437" spans="1:21" ht="14.4" customHeight="1" x14ac:dyDescent="0.3">
      <c r="A1437" s="664">
        <v>50</v>
      </c>
      <c r="B1437" s="665" t="s">
        <v>549</v>
      </c>
      <c r="C1437" s="665" t="s">
        <v>3184</v>
      </c>
      <c r="D1437" s="746" t="s">
        <v>4863</v>
      </c>
      <c r="E1437" s="747" t="s">
        <v>3203</v>
      </c>
      <c r="F1437" s="665" t="s">
        <v>3179</v>
      </c>
      <c r="G1437" s="665" t="s">
        <v>3263</v>
      </c>
      <c r="H1437" s="665" t="s">
        <v>550</v>
      </c>
      <c r="I1437" s="665" t="s">
        <v>4749</v>
      </c>
      <c r="J1437" s="665" t="s">
        <v>1043</v>
      </c>
      <c r="K1437" s="665" t="s">
        <v>3074</v>
      </c>
      <c r="L1437" s="666">
        <v>0</v>
      </c>
      <c r="M1437" s="666">
        <v>0</v>
      </c>
      <c r="N1437" s="665">
        <v>1</v>
      </c>
      <c r="O1437" s="748">
        <v>1</v>
      </c>
      <c r="P1437" s="666">
        <v>0</v>
      </c>
      <c r="Q1437" s="681"/>
      <c r="R1437" s="665">
        <v>1</v>
      </c>
      <c r="S1437" s="681">
        <v>1</v>
      </c>
      <c r="T1437" s="748">
        <v>1</v>
      </c>
      <c r="U1437" s="704">
        <v>1</v>
      </c>
    </row>
    <row r="1438" spans="1:21" ht="14.4" customHeight="1" x14ac:dyDescent="0.3">
      <c r="A1438" s="664">
        <v>50</v>
      </c>
      <c r="B1438" s="665" t="s">
        <v>549</v>
      </c>
      <c r="C1438" s="665" t="s">
        <v>3184</v>
      </c>
      <c r="D1438" s="746" t="s">
        <v>4863</v>
      </c>
      <c r="E1438" s="747" t="s">
        <v>3203</v>
      </c>
      <c r="F1438" s="665" t="s">
        <v>3179</v>
      </c>
      <c r="G1438" s="665" t="s">
        <v>3263</v>
      </c>
      <c r="H1438" s="665" t="s">
        <v>550</v>
      </c>
      <c r="I1438" s="665" t="s">
        <v>4750</v>
      </c>
      <c r="J1438" s="665" t="s">
        <v>1043</v>
      </c>
      <c r="K1438" s="665" t="s">
        <v>4751</v>
      </c>
      <c r="L1438" s="666">
        <v>0</v>
      </c>
      <c r="M1438" s="666">
        <v>0</v>
      </c>
      <c r="N1438" s="665">
        <v>1</v>
      </c>
      <c r="O1438" s="748">
        <v>1</v>
      </c>
      <c r="P1438" s="666">
        <v>0</v>
      </c>
      <c r="Q1438" s="681"/>
      <c r="R1438" s="665">
        <v>1</v>
      </c>
      <c r="S1438" s="681">
        <v>1</v>
      </c>
      <c r="T1438" s="748">
        <v>1</v>
      </c>
      <c r="U1438" s="704">
        <v>1</v>
      </c>
    </row>
    <row r="1439" spans="1:21" ht="14.4" customHeight="1" x14ac:dyDescent="0.3">
      <c r="A1439" s="664">
        <v>50</v>
      </c>
      <c r="B1439" s="665" t="s">
        <v>549</v>
      </c>
      <c r="C1439" s="665" t="s">
        <v>3184</v>
      </c>
      <c r="D1439" s="746" t="s">
        <v>4863</v>
      </c>
      <c r="E1439" s="747" t="s">
        <v>3203</v>
      </c>
      <c r="F1439" s="665" t="s">
        <v>3179</v>
      </c>
      <c r="G1439" s="665" t="s">
        <v>4136</v>
      </c>
      <c r="H1439" s="665" t="s">
        <v>550</v>
      </c>
      <c r="I1439" s="665" t="s">
        <v>4328</v>
      </c>
      <c r="J1439" s="665" t="s">
        <v>4329</v>
      </c>
      <c r="K1439" s="665" t="s">
        <v>4330</v>
      </c>
      <c r="L1439" s="666">
        <v>61.44</v>
      </c>
      <c r="M1439" s="666">
        <v>122.88</v>
      </c>
      <c r="N1439" s="665">
        <v>2</v>
      </c>
      <c r="O1439" s="748">
        <v>2</v>
      </c>
      <c r="P1439" s="666"/>
      <c r="Q1439" s="681">
        <v>0</v>
      </c>
      <c r="R1439" s="665"/>
      <c r="S1439" s="681">
        <v>0</v>
      </c>
      <c r="T1439" s="748"/>
      <c r="U1439" s="704">
        <v>0</v>
      </c>
    </row>
    <row r="1440" spans="1:21" ht="14.4" customHeight="1" x14ac:dyDescent="0.3">
      <c r="A1440" s="664">
        <v>50</v>
      </c>
      <c r="B1440" s="665" t="s">
        <v>549</v>
      </c>
      <c r="C1440" s="665" t="s">
        <v>3184</v>
      </c>
      <c r="D1440" s="746" t="s">
        <v>4863</v>
      </c>
      <c r="E1440" s="747" t="s">
        <v>3203</v>
      </c>
      <c r="F1440" s="665" t="s">
        <v>3179</v>
      </c>
      <c r="G1440" s="665" t="s">
        <v>3205</v>
      </c>
      <c r="H1440" s="665" t="s">
        <v>1650</v>
      </c>
      <c r="I1440" s="665" t="s">
        <v>2147</v>
      </c>
      <c r="J1440" s="665" t="s">
        <v>1933</v>
      </c>
      <c r="K1440" s="665" t="s">
        <v>3026</v>
      </c>
      <c r="L1440" s="666">
        <v>154.36000000000001</v>
      </c>
      <c r="M1440" s="666">
        <v>154.36000000000001</v>
      </c>
      <c r="N1440" s="665">
        <v>1</v>
      </c>
      <c r="O1440" s="748">
        <v>0.5</v>
      </c>
      <c r="P1440" s="666"/>
      <c r="Q1440" s="681">
        <v>0</v>
      </c>
      <c r="R1440" s="665"/>
      <c r="S1440" s="681">
        <v>0</v>
      </c>
      <c r="T1440" s="748"/>
      <c r="U1440" s="704">
        <v>0</v>
      </c>
    </row>
    <row r="1441" spans="1:21" ht="14.4" customHeight="1" x14ac:dyDescent="0.3">
      <c r="A1441" s="664">
        <v>50</v>
      </c>
      <c r="B1441" s="665" t="s">
        <v>549</v>
      </c>
      <c r="C1441" s="665" t="s">
        <v>3184</v>
      </c>
      <c r="D1441" s="746" t="s">
        <v>4863</v>
      </c>
      <c r="E1441" s="747" t="s">
        <v>3203</v>
      </c>
      <c r="F1441" s="665" t="s">
        <v>3179</v>
      </c>
      <c r="G1441" s="665" t="s">
        <v>3206</v>
      </c>
      <c r="H1441" s="665" t="s">
        <v>1650</v>
      </c>
      <c r="I1441" s="665" t="s">
        <v>1834</v>
      </c>
      <c r="J1441" s="665" t="s">
        <v>2989</v>
      </c>
      <c r="K1441" s="665" t="s">
        <v>2990</v>
      </c>
      <c r="L1441" s="666">
        <v>278.64</v>
      </c>
      <c r="M1441" s="666">
        <v>835.92</v>
      </c>
      <c r="N1441" s="665">
        <v>3</v>
      </c>
      <c r="O1441" s="748">
        <v>0.5</v>
      </c>
      <c r="P1441" s="666">
        <v>835.92</v>
      </c>
      <c r="Q1441" s="681">
        <v>1</v>
      </c>
      <c r="R1441" s="665">
        <v>3</v>
      </c>
      <c r="S1441" s="681">
        <v>1</v>
      </c>
      <c r="T1441" s="748">
        <v>0.5</v>
      </c>
      <c r="U1441" s="704">
        <v>1</v>
      </c>
    </row>
    <row r="1442" spans="1:21" ht="14.4" customHeight="1" x14ac:dyDescent="0.3">
      <c r="A1442" s="664">
        <v>50</v>
      </c>
      <c r="B1442" s="665" t="s">
        <v>549</v>
      </c>
      <c r="C1442" s="665" t="s">
        <v>3184</v>
      </c>
      <c r="D1442" s="746" t="s">
        <v>4863</v>
      </c>
      <c r="E1442" s="747" t="s">
        <v>3203</v>
      </c>
      <c r="F1442" s="665" t="s">
        <v>3179</v>
      </c>
      <c r="G1442" s="665" t="s">
        <v>3206</v>
      </c>
      <c r="H1442" s="665" t="s">
        <v>1650</v>
      </c>
      <c r="I1442" s="665" t="s">
        <v>4451</v>
      </c>
      <c r="J1442" s="665" t="s">
        <v>3394</v>
      </c>
      <c r="K1442" s="665" t="s">
        <v>4452</v>
      </c>
      <c r="L1442" s="666">
        <v>543.36</v>
      </c>
      <c r="M1442" s="666">
        <v>543.36</v>
      </c>
      <c r="N1442" s="665">
        <v>1</v>
      </c>
      <c r="O1442" s="748">
        <v>1</v>
      </c>
      <c r="P1442" s="666"/>
      <c r="Q1442" s="681">
        <v>0</v>
      </c>
      <c r="R1442" s="665"/>
      <c r="S1442" s="681">
        <v>0</v>
      </c>
      <c r="T1442" s="748"/>
      <c r="U1442" s="704">
        <v>0</v>
      </c>
    </row>
    <row r="1443" spans="1:21" ht="14.4" customHeight="1" x14ac:dyDescent="0.3">
      <c r="A1443" s="664">
        <v>50</v>
      </c>
      <c r="B1443" s="665" t="s">
        <v>549</v>
      </c>
      <c r="C1443" s="665" t="s">
        <v>3184</v>
      </c>
      <c r="D1443" s="746" t="s">
        <v>4863</v>
      </c>
      <c r="E1443" s="747" t="s">
        <v>3203</v>
      </c>
      <c r="F1443" s="665" t="s">
        <v>3179</v>
      </c>
      <c r="G1443" s="665" t="s">
        <v>3206</v>
      </c>
      <c r="H1443" s="665" t="s">
        <v>1650</v>
      </c>
      <c r="I1443" s="665" t="s">
        <v>1758</v>
      </c>
      <c r="J1443" s="665" t="s">
        <v>2989</v>
      </c>
      <c r="K1443" s="665" t="s">
        <v>2993</v>
      </c>
      <c r="L1443" s="666">
        <v>392.42</v>
      </c>
      <c r="M1443" s="666">
        <v>1962.1000000000001</v>
      </c>
      <c r="N1443" s="665">
        <v>5</v>
      </c>
      <c r="O1443" s="748">
        <v>2.5</v>
      </c>
      <c r="P1443" s="666">
        <v>1962.1000000000001</v>
      </c>
      <c r="Q1443" s="681">
        <v>1</v>
      </c>
      <c r="R1443" s="665">
        <v>5</v>
      </c>
      <c r="S1443" s="681">
        <v>1</v>
      </c>
      <c r="T1443" s="748">
        <v>2.5</v>
      </c>
      <c r="U1443" s="704">
        <v>1</v>
      </c>
    </row>
    <row r="1444" spans="1:21" ht="14.4" customHeight="1" x14ac:dyDescent="0.3">
      <c r="A1444" s="664">
        <v>50</v>
      </c>
      <c r="B1444" s="665" t="s">
        <v>549</v>
      </c>
      <c r="C1444" s="665" t="s">
        <v>3184</v>
      </c>
      <c r="D1444" s="746" t="s">
        <v>4863</v>
      </c>
      <c r="E1444" s="747" t="s">
        <v>3203</v>
      </c>
      <c r="F1444" s="665" t="s">
        <v>3179</v>
      </c>
      <c r="G1444" s="665" t="s">
        <v>3206</v>
      </c>
      <c r="H1444" s="665" t="s">
        <v>1650</v>
      </c>
      <c r="I1444" s="665" t="s">
        <v>1823</v>
      </c>
      <c r="J1444" s="665" t="s">
        <v>2989</v>
      </c>
      <c r="K1444" s="665" t="s">
        <v>2995</v>
      </c>
      <c r="L1444" s="666">
        <v>603.73</v>
      </c>
      <c r="M1444" s="666">
        <v>603.73</v>
      </c>
      <c r="N1444" s="665">
        <v>1</v>
      </c>
      <c r="O1444" s="748">
        <v>0.5</v>
      </c>
      <c r="P1444" s="666"/>
      <c r="Q1444" s="681">
        <v>0</v>
      </c>
      <c r="R1444" s="665"/>
      <c r="S1444" s="681">
        <v>0</v>
      </c>
      <c r="T1444" s="748"/>
      <c r="U1444" s="704">
        <v>0</v>
      </c>
    </row>
    <row r="1445" spans="1:21" ht="14.4" customHeight="1" x14ac:dyDescent="0.3">
      <c r="A1445" s="664">
        <v>50</v>
      </c>
      <c r="B1445" s="665" t="s">
        <v>549</v>
      </c>
      <c r="C1445" s="665" t="s">
        <v>3184</v>
      </c>
      <c r="D1445" s="746" t="s">
        <v>4863</v>
      </c>
      <c r="E1445" s="747" t="s">
        <v>3203</v>
      </c>
      <c r="F1445" s="665" t="s">
        <v>3179</v>
      </c>
      <c r="G1445" s="665" t="s">
        <v>4752</v>
      </c>
      <c r="H1445" s="665" t="s">
        <v>550</v>
      </c>
      <c r="I1445" s="665" t="s">
        <v>4753</v>
      </c>
      <c r="J1445" s="665" t="s">
        <v>4754</v>
      </c>
      <c r="K1445" s="665" t="s">
        <v>4755</v>
      </c>
      <c r="L1445" s="666">
        <v>86.02</v>
      </c>
      <c r="M1445" s="666">
        <v>86.02</v>
      </c>
      <c r="N1445" s="665">
        <v>1</v>
      </c>
      <c r="O1445" s="748">
        <v>1</v>
      </c>
      <c r="P1445" s="666">
        <v>86.02</v>
      </c>
      <c r="Q1445" s="681">
        <v>1</v>
      </c>
      <c r="R1445" s="665">
        <v>1</v>
      </c>
      <c r="S1445" s="681">
        <v>1</v>
      </c>
      <c r="T1445" s="748">
        <v>1</v>
      </c>
      <c r="U1445" s="704">
        <v>1</v>
      </c>
    </row>
    <row r="1446" spans="1:21" ht="14.4" customHeight="1" x14ac:dyDescent="0.3">
      <c r="A1446" s="664">
        <v>50</v>
      </c>
      <c r="B1446" s="665" t="s">
        <v>549</v>
      </c>
      <c r="C1446" s="665" t="s">
        <v>3184</v>
      </c>
      <c r="D1446" s="746" t="s">
        <v>4863</v>
      </c>
      <c r="E1446" s="747" t="s">
        <v>3203</v>
      </c>
      <c r="F1446" s="665" t="s">
        <v>3179</v>
      </c>
      <c r="G1446" s="665" t="s">
        <v>3269</v>
      </c>
      <c r="H1446" s="665" t="s">
        <v>1650</v>
      </c>
      <c r="I1446" s="665" t="s">
        <v>4147</v>
      </c>
      <c r="J1446" s="665" t="s">
        <v>2950</v>
      </c>
      <c r="K1446" s="665" t="s">
        <v>4148</v>
      </c>
      <c r="L1446" s="666">
        <v>229.38</v>
      </c>
      <c r="M1446" s="666">
        <v>917.52</v>
      </c>
      <c r="N1446" s="665">
        <v>4</v>
      </c>
      <c r="O1446" s="748">
        <v>2.5</v>
      </c>
      <c r="P1446" s="666">
        <v>688.14</v>
      </c>
      <c r="Q1446" s="681">
        <v>0.75</v>
      </c>
      <c r="R1446" s="665">
        <v>3</v>
      </c>
      <c r="S1446" s="681">
        <v>0.75</v>
      </c>
      <c r="T1446" s="748">
        <v>2</v>
      </c>
      <c r="U1446" s="704">
        <v>0.8</v>
      </c>
    </row>
    <row r="1447" spans="1:21" ht="14.4" customHeight="1" x14ac:dyDescent="0.3">
      <c r="A1447" s="664">
        <v>50</v>
      </c>
      <c r="B1447" s="665" t="s">
        <v>549</v>
      </c>
      <c r="C1447" s="665" t="s">
        <v>3184</v>
      </c>
      <c r="D1447" s="746" t="s">
        <v>4863</v>
      </c>
      <c r="E1447" s="747" t="s">
        <v>3203</v>
      </c>
      <c r="F1447" s="665" t="s">
        <v>3179</v>
      </c>
      <c r="G1447" s="665" t="s">
        <v>3207</v>
      </c>
      <c r="H1447" s="665" t="s">
        <v>1650</v>
      </c>
      <c r="I1447" s="665" t="s">
        <v>1928</v>
      </c>
      <c r="J1447" s="665" t="s">
        <v>1699</v>
      </c>
      <c r="K1447" s="665" t="s">
        <v>2953</v>
      </c>
      <c r="L1447" s="666">
        <v>105.32</v>
      </c>
      <c r="M1447" s="666">
        <v>526.59999999999991</v>
      </c>
      <c r="N1447" s="665">
        <v>5</v>
      </c>
      <c r="O1447" s="748">
        <v>4.5</v>
      </c>
      <c r="P1447" s="666">
        <v>105.32</v>
      </c>
      <c r="Q1447" s="681">
        <v>0.2</v>
      </c>
      <c r="R1447" s="665">
        <v>1</v>
      </c>
      <c r="S1447" s="681">
        <v>0.2</v>
      </c>
      <c r="T1447" s="748">
        <v>1</v>
      </c>
      <c r="U1447" s="704">
        <v>0.22222222222222221</v>
      </c>
    </row>
    <row r="1448" spans="1:21" ht="14.4" customHeight="1" x14ac:dyDescent="0.3">
      <c r="A1448" s="664">
        <v>50</v>
      </c>
      <c r="B1448" s="665" t="s">
        <v>549</v>
      </c>
      <c r="C1448" s="665" t="s">
        <v>3184</v>
      </c>
      <c r="D1448" s="746" t="s">
        <v>4863</v>
      </c>
      <c r="E1448" s="747" t="s">
        <v>3203</v>
      </c>
      <c r="F1448" s="665" t="s">
        <v>3179</v>
      </c>
      <c r="G1448" s="665" t="s">
        <v>3207</v>
      </c>
      <c r="H1448" s="665" t="s">
        <v>1650</v>
      </c>
      <c r="I1448" s="665" t="s">
        <v>3344</v>
      </c>
      <c r="J1448" s="665" t="s">
        <v>1702</v>
      </c>
      <c r="K1448" s="665" t="s">
        <v>2966</v>
      </c>
      <c r="L1448" s="666">
        <v>210.66</v>
      </c>
      <c r="M1448" s="666">
        <v>210.66</v>
      </c>
      <c r="N1448" s="665">
        <v>1</v>
      </c>
      <c r="O1448" s="748">
        <v>0.5</v>
      </c>
      <c r="P1448" s="666"/>
      <c r="Q1448" s="681">
        <v>0</v>
      </c>
      <c r="R1448" s="665"/>
      <c r="S1448" s="681">
        <v>0</v>
      </c>
      <c r="T1448" s="748"/>
      <c r="U1448" s="704">
        <v>0</v>
      </c>
    </row>
    <row r="1449" spans="1:21" ht="14.4" customHeight="1" x14ac:dyDescent="0.3">
      <c r="A1449" s="664">
        <v>50</v>
      </c>
      <c r="B1449" s="665" t="s">
        <v>549</v>
      </c>
      <c r="C1449" s="665" t="s">
        <v>3184</v>
      </c>
      <c r="D1449" s="746" t="s">
        <v>4863</v>
      </c>
      <c r="E1449" s="747" t="s">
        <v>3203</v>
      </c>
      <c r="F1449" s="665" t="s">
        <v>3179</v>
      </c>
      <c r="G1449" s="665" t="s">
        <v>3207</v>
      </c>
      <c r="H1449" s="665" t="s">
        <v>550</v>
      </c>
      <c r="I1449" s="665" t="s">
        <v>3208</v>
      </c>
      <c r="J1449" s="665" t="s">
        <v>3209</v>
      </c>
      <c r="K1449" s="665" t="s">
        <v>3210</v>
      </c>
      <c r="L1449" s="666">
        <v>16.38</v>
      </c>
      <c r="M1449" s="666">
        <v>81.899999999999991</v>
      </c>
      <c r="N1449" s="665">
        <v>5</v>
      </c>
      <c r="O1449" s="748">
        <v>3</v>
      </c>
      <c r="P1449" s="666">
        <v>16.38</v>
      </c>
      <c r="Q1449" s="681">
        <v>0.2</v>
      </c>
      <c r="R1449" s="665">
        <v>1</v>
      </c>
      <c r="S1449" s="681">
        <v>0.2</v>
      </c>
      <c r="T1449" s="748">
        <v>1</v>
      </c>
      <c r="U1449" s="704">
        <v>0.33333333333333331</v>
      </c>
    </row>
    <row r="1450" spans="1:21" ht="14.4" customHeight="1" x14ac:dyDescent="0.3">
      <c r="A1450" s="664">
        <v>50</v>
      </c>
      <c r="B1450" s="665" t="s">
        <v>549</v>
      </c>
      <c r="C1450" s="665" t="s">
        <v>3184</v>
      </c>
      <c r="D1450" s="746" t="s">
        <v>4863</v>
      </c>
      <c r="E1450" s="747" t="s">
        <v>3203</v>
      </c>
      <c r="F1450" s="665" t="s">
        <v>3179</v>
      </c>
      <c r="G1450" s="665" t="s">
        <v>3207</v>
      </c>
      <c r="H1450" s="665" t="s">
        <v>1650</v>
      </c>
      <c r="I1450" s="665" t="s">
        <v>1698</v>
      </c>
      <c r="J1450" s="665" t="s">
        <v>1699</v>
      </c>
      <c r="K1450" s="665" t="s">
        <v>2954</v>
      </c>
      <c r="L1450" s="666">
        <v>35.11</v>
      </c>
      <c r="M1450" s="666">
        <v>35.11</v>
      </c>
      <c r="N1450" s="665">
        <v>1</v>
      </c>
      <c r="O1450" s="748">
        <v>1</v>
      </c>
      <c r="P1450" s="666"/>
      <c r="Q1450" s="681">
        <v>0</v>
      </c>
      <c r="R1450" s="665"/>
      <c r="S1450" s="681">
        <v>0</v>
      </c>
      <c r="T1450" s="748"/>
      <c r="U1450" s="704">
        <v>0</v>
      </c>
    </row>
    <row r="1451" spans="1:21" ht="14.4" customHeight="1" x14ac:dyDescent="0.3">
      <c r="A1451" s="664">
        <v>50</v>
      </c>
      <c r="B1451" s="665" t="s">
        <v>549</v>
      </c>
      <c r="C1451" s="665" t="s">
        <v>3184</v>
      </c>
      <c r="D1451" s="746" t="s">
        <v>4863</v>
      </c>
      <c r="E1451" s="747" t="s">
        <v>3203</v>
      </c>
      <c r="F1451" s="665" t="s">
        <v>3179</v>
      </c>
      <c r="G1451" s="665" t="s">
        <v>3207</v>
      </c>
      <c r="H1451" s="665" t="s">
        <v>550</v>
      </c>
      <c r="I1451" s="665" t="s">
        <v>3345</v>
      </c>
      <c r="J1451" s="665" t="s">
        <v>3346</v>
      </c>
      <c r="K1451" s="665" t="s">
        <v>2954</v>
      </c>
      <c r="L1451" s="666">
        <v>35.11</v>
      </c>
      <c r="M1451" s="666">
        <v>245.76999999999998</v>
      </c>
      <c r="N1451" s="665">
        <v>7</v>
      </c>
      <c r="O1451" s="748">
        <v>2</v>
      </c>
      <c r="P1451" s="666">
        <v>35.11</v>
      </c>
      <c r="Q1451" s="681">
        <v>0.14285714285714288</v>
      </c>
      <c r="R1451" s="665">
        <v>1</v>
      </c>
      <c r="S1451" s="681">
        <v>0.14285714285714285</v>
      </c>
      <c r="T1451" s="748">
        <v>0.5</v>
      </c>
      <c r="U1451" s="704">
        <v>0.25</v>
      </c>
    </row>
    <row r="1452" spans="1:21" ht="14.4" customHeight="1" x14ac:dyDescent="0.3">
      <c r="A1452" s="664">
        <v>50</v>
      </c>
      <c r="B1452" s="665" t="s">
        <v>549</v>
      </c>
      <c r="C1452" s="665" t="s">
        <v>3184</v>
      </c>
      <c r="D1452" s="746" t="s">
        <v>4863</v>
      </c>
      <c r="E1452" s="747" t="s">
        <v>3203</v>
      </c>
      <c r="F1452" s="665" t="s">
        <v>3179</v>
      </c>
      <c r="G1452" s="665" t="s">
        <v>4756</v>
      </c>
      <c r="H1452" s="665" t="s">
        <v>1650</v>
      </c>
      <c r="I1452" s="665" t="s">
        <v>4757</v>
      </c>
      <c r="J1452" s="665" t="s">
        <v>4758</v>
      </c>
      <c r="K1452" s="665" t="s">
        <v>4759</v>
      </c>
      <c r="L1452" s="666">
        <v>57.83</v>
      </c>
      <c r="M1452" s="666">
        <v>520.47</v>
      </c>
      <c r="N1452" s="665">
        <v>9</v>
      </c>
      <c r="O1452" s="748">
        <v>1.5</v>
      </c>
      <c r="P1452" s="666"/>
      <c r="Q1452" s="681">
        <v>0</v>
      </c>
      <c r="R1452" s="665"/>
      <c r="S1452" s="681">
        <v>0</v>
      </c>
      <c r="T1452" s="748"/>
      <c r="U1452" s="704">
        <v>0</v>
      </c>
    </row>
    <row r="1453" spans="1:21" ht="14.4" customHeight="1" x14ac:dyDescent="0.3">
      <c r="A1453" s="664">
        <v>50</v>
      </c>
      <c r="B1453" s="665" t="s">
        <v>549</v>
      </c>
      <c r="C1453" s="665" t="s">
        <v>3184</v>
      </c>
      <c r="D1453" s="746" t="s">
        <v>4863</v>
      </c>
      <c r="E1453" s="747" t="s">
        <v>3203</v>
      </c>
      <c r="F1453" s="665" t="s">
        <v>3179</v>
      </c>
      <c r="G1453" s="665" t="s">
        <v>3419</v>
      </c>
      <c r="H1453" s="665" t="s">
        <v>550</v>
      </c>
      <c r="I1453" s="665" t="s">
        <v>894</v>
      </c>
      <c r="J1453" s="665" t="s">
        <v>895</v>
      </c>
      <c r="K1453" s="665" t="s">
        <v>3420</v>
      </c>
      <c r="L1453" s="666">
        <v>0</v>
      </c>
      <c r="M1453" s="666">
        <v>0</v>
      </c>
      <c r="N1453" s="665">
        <v>3</v>
      </c>
      <c r="O1453" s="748">
        <v>1</v>
      </c>
      <c r="P1453" s="666"/>
      <c r="Q1453" s="681"/>
      <c r="R1453" s="665"/>
      <c r="S1453" s="681">
        <v>0</v>
      </c>
      <c r="T1453" s="748"/>
      <c r="U1453" s="704">
        <v>0</v>
      </c>
    </row>
    <row r="1454" spans="1:21" ht="14.4" customHeight="1" x14ac:dyDescent="0.3">
      <c r="A1454" s="664">
        <v>50</v>
      </c>
      <c r="B1454" s="665" t="s">
        <v>549</v>
      </c>
      <c r="C1454" s="665" t="s">
        <v>3184</v>
      </c>
      <c r="D1454" s="746" t="s">
        <v>4863</v>
      </c>
      <c r="E1454" s="747" t="s">
        <v>3203</v>
      </c>
      <c r="F1454" s="665" t="s">
        <v>3179</v>
      </c>
      <c r="G1454" s="665" t="s">
        <v>3270</v>
      </c>
      <c r="H1454" s="665" t="s">
        <v>550</v>
      </c>
      <c r="I1454" s="665" t="s">
        <v>2133</v>
      </c>
      <c r="J1454" s="665" t="s">
        <v>2134</v>
      </c>
      <c r="K1454" s="665" t="s">
        <v>3424</v>
      </c>
      <c r="L1454" s="666">
        <v>78.33</v>
      </c>
      <c r="M1454" s="666">
        <v>156.66</v>
      </c>
      <c r="N1454" s="665">
        <v>2</v>
      </c>
      <c r="O1454" s="748">
        <v>1.5</v>
      </c>
      <c r="P1454" s="666">
        <v>78.33</v>
      </c>
      <c r="Q1454" s="681">
        <v>0.5</v>
      </c>
      <c r="R1454" s="665">
        <v>1</v>
      </c>
      <c r="S1454" s="681">
        <v>0.5</v>
      </c>
      <c r="T1454" s="748">
        <v>0.5</v>
      </c>
      <c r="U1454" s="704">
        <v>0.33333333333333331</v>
      </c>
    </row>
    <row r="1455" spans="1:21" ht="14.4" customHeight="1" x14ac:dyDescent="0.3">
      <c r="A1455" s="664">
        <v>50</v>
      </c>
      <c r="B1455" s="665" t="s">
        <v>549</v>
      </c>
      <c r="C1455" s="665" t="s">
        <v>3184</v>
      </c>
      <c r="D1455" s="746" t="s">
        <v>4863</v>
      </c>
      <c r="E1455" s="747" t="s">
        <v>3203</v>
      </c>
      <c r="F1455" s="665" t="s">
        <v>3179</v>
      </c>
      <c r="G1455" s="665" t="s">
        <v>3425</v>
      </c>
      <c r="H1455" s="665" t="s">
        <v>1650</v>
      </c>
      <c r="I1455" s="665" t="s">
        <v>4760</v>
      </c>
      <c r="J1455" s="665" t="s">
        <v>1863</v>
      </c>
      <c r="K1455" s="665" t="s">
        <v>2992</v>
      </c>
      <c r="L1455" s="666">
        <v>132</v>
      </c>
      <c r="M1455" s="666">
        <v>396</v>
      </c>
      <c r="N1455" s="665">
        <v>3</v>
      </c>
      <c r="O1455" s="748">
        <v>0.5</v>
      </c>
      <c r="P1455" s="666"/>
      <c r="Q1455" s="681">
        <v>0</v>
      </c>
      <c r="R1455" s="665"/>
      <c r="S1455" s="681">
        <v>0</v>
      </c>
      <c r="T1455" s="748"/>
      <c r="U1455" s="704">
        <v>0</v>
      </c>
    </row>
    <row r="1456" spans="1:21" ht="14.4" customHeight="1" x14ac:dyDescent="0.3">
      <c r="A1456" s="664">
        <v>50</v>
      </c>
      <c r="B1456" s="665" t="s">
        <v>549</v>
      </c>
      <c r="C1456" s="665" t="s">
        <v>3184</v>
      </c>
      <c r="D1456" s="746" t="s">
        <v>4863</v>
      </c>
      <c r="E1456" s="747" t="s">
        <v>3203</v>
      </c>
      <c r="F1456" s="665" t="s">
        <v>3179</v>
      </c>
      <c r="G1456" s="665" t="s">
        <v>4157</v>
      </c>
      <c r="H1456" s="665" t="s">
        <v>550</v>
      </c>
      <c r="I1456" s="665" t="s">
        <v>4761</v>
      </c>
      <c r="J1456" s="665" t="s">
        <v>4159</v>
      </c>
      <c r="K1456" s="665" t="s">
        <v>4762</v>
      </c>
      <c r="L1456" s="666">
        <v>0</v>
      </c>
      <c r="M1456" s="666">
        <v>0</v>
      </c>
      <c r="N1456" s="665">
        <v>4</v>
      </c>
      <c r="O1456" s="748">
        <v>3.5</v>
      </c>
      <c r="P1456" s="666">
        <v>0</v>
      </c>
      <c r="Q1456" s="681"/>
      <c r="R1456" s="665">
        <v>1</v>
      </c>
      <c r="S1456" s="681">
        <v>0.25</v>
      </c>
      <c r="T1456" s="748">
        <v>1</v>
      </c>
      <c r="U1456" s="704">
        <v>0.2857142857142857</v>
      </c>
    </row>
    <row r="1457" spans="1:21" ht="14.4" customHeight="1" x14ac:dyDescent="0.3">
      <c r="A1457" s="664">
        <v>50</v>
      </c>
      <c r="B1457" s="665" t="s">
        <v>549</v>
      </c>
      <c r="C1457" s="665" t="s">
        <v>3184</v>
      </c>
      <c r="D1457" s="746" t="s">
        <v>4863</v>
      </c>
      <c r="E1457" s="747" t="s">
        <v>3203</v>
      </c>
      <c r="F1457" s="665" t="s">
        <v>3179</v>
      </c>
      <c r="G1457" s="665" t="s">
        <v>4475</v>
      </c>
      <c r="H1457" s="665" t="s">
        <v>550</v>
      </c>
      <c r="I1457" s="665" t="s">
        <v>4763</v>
      </c>
      <c r="J1457" s="665" t="s">
        <v>1085</v>
      </c>
      <c r="K1457" s="665" t="s">
        <v>4764</v>
      </c>
      <c r="L1457" s="666">
        <v>42.05</v>
      </c>
      <c r="M1457" s="666">
        <v>84.1</v>
      </c>
      <c r="N1457" s="665">
        <v>2</v>
      </c>
      <c r="O1457" s="748">
        <v>1</v>
      </c>
      <c r="P1457" s="666">
        <v>84.1</v>
      </c>
      <c r="Q1457" s="681">
        <v>1</v>
      </c>
      <c r="R1457" s="665">
        <v>2</v>
      </c>
      <c r="S1457" s="681">
        <v>1</v>
      </c>
      <c r="T1457" s="748">
        <v>1</v>
      </c>
      <c r="U1457" s="704">
        <v>1</v>
      </c>
    </row>
    <row r="1458" spans="1:21" ht="14.4" customHeight="1" x14ac:dyDescent="0.3">
      <c r="A1458" s="664">
        <v>50</v>
      </c>
      <c r="B1458" s="665" t="s">
        <v>549</v>
      </c>
      <c r="C1458" s="665" t="s">
        <v>3184</v>
      </c>
      <c r="D1458" s="746" t="s">
        <v>4863</v>
      </c>
      <c r="E1458" s="747" t="s">
        <v>3203</v>
      </c>
      <c r="F1458" s="665" t="s">
        <v>3179</v>
      </c>
      <c r="G1458" s="665" t="s">
        <v>3429</v>
      </c>
      <c r="H1458" s="665" t="s">
        <v>550</v>
      </c>
      <c r="I1458" s="665" t="s">
        <v>4765</v>
      </c>
      <c r="J1458" s="665" t="s">
        <v>4766</v>
      </c>
      <c r="K1458" s="665" t="s">
        <v>4767</v>
      </c>
      <c r="L1458" s="666">
        <v>54.81</v>
      </c>
      <c r="M1458" s="666">
        <v>54.81</v>
      </c>
      <c r="N1458" s="665">
        <v>1</v>
      </c>
      <c r="O1458" s="748">
        <v>1</v>
      </c>
      <c r="P1458" s="666">
        <v>54.81</v>
      </c>
      <c r="Q1458" s="681">
        <v>1</v>
      </c>
      <c r="R1458" s="665">
        <v>1</v>
      </c>
      <c r="S1458" s="681">
        <v>1</v>
      </c>
      <c r="T1458" s="748">
        <v>1</v>
      </c>
      <c r="U1458" s="704">
        <v>1</v>
      </c>
    </row>
    <row r="1459" spans="1:21" ht="14.4" customHeight="1" x14ac:dyDescent="0.3">
      <c r="A1459" s="664">
        <v>50</v>
      </c>
      <c r="B1459" s="665" t="s">
        <v>549</v>
      </c>
      <c r="C1459" s="665" t="s">
        <v>3184</v>
      </c>
      <c r="D1459" s="746" t="s">
        <v>4863</v>
      </c>
      <c r="E1459" s="747" t="s">
        <v>3203</v>
      </c>
      <c r="F1459" s="665" t="s">
        <v>3179</v>
      </c>
      <c r="G1459" s="665" t="s">
        <v>3429</v>
      </c>
      <c r="H1459" s="665" t="s">
        <v>550</v>
      </c>
      <c r="I1459" s="665" t="s">
        <v>4768</v>
      </c>
      <c r="J1459" s="665" t="s">
        <v>4769</v>
      </c>
      <c r="K1459" s="665" t="s">
        <v>4770</v>
      </c>
      <c r="L1459" s="666">
        <v>0</v>
      </c>
      <c r="M1459" s="666">
        <v>0</v>
      </c>
      <c r="N1459" s="665">
        <v>1</v>
      </c>
      <c r="O1459" s="748">
        <v>1</v>
      </c>
      <c r="P1459" s="666">
        <v>0</v>
      </c>
      <c r="Q1459" s="681"/>
      <c r="R1459" s="665">
        <v>1</v>
      </c>
      <c r="S1459" s="681">
        <v>1</v>
      </c>
      <c r="T1459" s="748">
        <v>1</v>
      </c>
      <c r="U1459" s="704">
        <v>1</v>
      </c>
    </row>
    <row r="1460" spans="1:21" ht="14.4" customHeight="1" x14ac:dyDescent="0.3">
      <c r="A1460" s="664">
        <v>50</v>
      </c>
      <c r="B1460" s="665" t="s">
        <v>549</v>
      </c>
      <c r="C1460" s="665" t="s">
        <v>3184</v>
      </c>
      <c r="D1460" s="746" t="s">
        <v>4863</v>
      </c>
      <c r="E1460" s="747" t="s">
        <v>3203</v>
      </c>
      <c r="F1460" s="665" t="s">
        <v>3179</v>
      </c>
      <c r="G1460" s="665" t="s">
        <v>3429</v>
      </c>
      <c r="H1460" s="665" t="s">
        <v>550</v>
      </c>
      <c r="I1460" s="665" t="s">
        <v>4771</v>
      </c>
      <c r="J1460" s="665" t="s">
        <v>3722</v>
      </c>
      <c r="K1460" s="665" t="s">
        <v>3430</v>
      </c>
      <c r="L1460" s="666">
        <v>48.72</v>
      </c>
      <c r="M1460" s="666">
        <v>48.72</v>
      </c>
      <c r="N1460" s="665">
        <v>1</v>
      </c>
      <c r="O1460" s="748">
        <v>1</v>
      </c>
      <c r="P1460" s="666">
        <v>48.72</v>
      </c>
      <c r="Q1460" s="681">
        <v>1</v>
      </c>
      <c r="R1460" s="665">
        <v>1</v>
      </c>
      <c r="S1460" s="681">
        <v>1</v>
      </c>
      <c r="T1460" s="748">
        <v>1</v>
      </c>
      <c r="U1460" s="704">
        <v>1</v>
      </c>
    </row>
    <row r="1461" spans="1:21" ht="14.4" customHeight="1" x14ac:dyDescent="0.3">
      <c r="A1461" s="664">
        <v>50</v>
      </c>
      <c r="B1461" s="665" t="s">
        <v>549</v>
      </c>
      <c r="C1461" s="665" t="s">
        <v>3184</v>
      </c>
      <c r="D1461" s="746" t="s">
        <v>4863</v>
      </c>
      <c r="E1461" s="747" t="s">
        <v>3203</v>
      </c>
      <c r="F1461" s="665" t="s">
        <v>3179</v>
      </c>
      <c r="G1461" s="665" t="s">
        <v>3431</v>
      </c>
      <c r="H1461" s="665" t="s">
        <v>550</v>
      </c>
      <c r="I1461" s="665" t="s">
        <v>751</v>
      </c>
      <c r="J1461" s="665" t="s">
        <v>752</v>
      </c>
      <c r="K1461" s="665" t="s">
        <v>3432</v>
      </c>
      <c r="L1461" s="666">
        <v>91.11</v>
      </c>
      <c r="M1461" s="666">
        <v>91.11</v>
      </c>
      <c r="N1461" s="665">
        <v>1</v>
      </c>
      <c r="O1461" s="748">
        <v>1</v>
      </c>
      <c r="P1461" s="666"/>
      <c r="Q1461" s="681">
        <v>0</v>
      </c>
      <c r="R1461" s="665"/>
      <c r="S1461" s="681">
        <v>0</v>
      </c>
      <c r="T1461" s="748"/>
      <c r="U1461" s="704">
        <v>0</v>
      </c>
    </row>
    <row r="1462" spans="1:21" ht="14.4" customHeight="1" x14ac:dyDescent="0.3">
      <c r="A1462" s="664">
        <v>50</v>
      </c>
      <c r="B1462" s="665" t="s">
        <v>549</v>
      </c>
      <c r="C1462" s="665" t="s">
        <v>3184</v>
      </c>
      <c r="D1462" s="746" t="s">
        <v>4863</v>
      </c>
      <c r="E1462" s="747" t="s">
        <v>3203</v>
      </c>
      <c r="F1462" s="665" t="s">
        <v>3179</v>
      </c>
      <c r="G1462" s="665" t="s">
        <v>3431</v>
      </c>
      <c r="H1462" s="665" t="s">
        <v>550</v>
      </c>
      <c r="I1462" s="665" t="s">
        <v>4478</v>
      </c>
      <c r="J1462" s="665" t="s">
        <v>752</v>
      </c>
      <c r="K1462" s="665" t="s">
        <v>4166</v>
      </c>
      <c r="L1462" s="666">
        <v>0</v>
      </c>
      <c r="M1462" s="666">
        <v>0</v>
      </c>
      <c r="N1462" s="665">
        <v>1</v>
      </c>
      <c r="O1462" s="748">
        <v>0.5</v>
      </c>
      <c r="P1462" s="666"/>
      <c r="Q1462" s="681"/>
      <c r="R1462" s="665"/>
      <c r="S1462" s="681">
        <v>0</v>
      </c>
      <c r="T1462" s="748"/>
      <c r="U1462" s="704">
        <v>0</v>
      </c>
    </row>
    <row r="1463" spans="1:21" ht="14.4" customHeight="1" x14ac:dyDescent="0.3">
      <c r="A1463" s="664">
        <v>50</v>
      </c>
      <c r="B1463" s="665" t="s">
        <v>549</v>
      </c>
      <c r="C1463" s="665" t="s">
        <v>3184</v>
      </c>
      <c r="D1463" s="746" t="s">
        <v>4863</v>
      </c>
      <c r="E1463" s="747" t="s">
        <v>3203</v>
      </c>
      <c r="F1463" s="665" t="s">
        <v>3179</v>
      </c>
      <c r="G1463" s="665" t="s">
        <v>4479</v>
      </c>
      <c r="H1463" s="665" t="s">
        <v>1650</v>
      </c>
      <c r="I1463" s="665" t="s">
        <v>4704</v>
      </c>
      <c r="J1463" s="665" t="s">
        <v>1810</v>
      </c>
      <c r="K1463" s="665" t="s">
        <v>4705</v>
      </c>
      <c r="L1463" s="666">
        <v>394.64</v>
      </c>
      <c r="M1463" s="666">
        <v>394.64</v>
      </c>
      <c r="N1463" s="665">
        <v>1</v>
      </c>
      <c r="O1463" s="748">
        <v>0.5</v>
      </c>
      <c r="P1463" s="666">
        <v>394.64</v>
      </c>
      <c r="Q1463" s="681">
        <v>1</v>
      </c>
      <c r="R1463" s="665">
        <v>1</v>
      </c>
      <c r="S1463" s="681">
        <v>1</v>
      </c>
      <c r="T1463" s="748">
        <v>0.5</v>
      </c>
      <c r="U1463" s="704">
        <v>1</v>
      </c>
    </row>
    <row r="1464" spans="1:21" ht="14.4" customHeight="1" x14ac:dyDescent="0.3">
      <c r="A1464" s="664">
        <v>50</v>
      </c>
      <c r="B1464" s="665" t="s">
        <v>549</v>
      </c>
      <c r="C1464" s="665" t="s">
        <v>3184</v>
      </c>
      <c r="D1464" s="746" t="s">
        <v>4863</v>
      </c>
      <c r="E1464" s="747" t="s">
        <v>3203</v>
      </c>
      <c r="F1464" s="665" t="s">
        <v>3179</v>
      </c>
      <c r="G1464" s="665" t="s">
        <v>4066</v>
      </c>
      <c r="H1464" s="665" t="s">
        <v>550</v>
      </c>
      <c r="I1464" s="665" t="s">
        <v>4772</v>
      </c>
      <c r="J1464" s="665" t="s">
        <v>4068</v>
      </c>
      <c r="K1464" s="665" t="s">
        <v>3106</v>
      </c>
      <c r="L1464" s="666">
        <v>0</v>
      </c>
      <c r="M1464" s="666">
        <v>0</v>
      </c>
      <c r="N1464" s="665">
        <v>1</v>
      </c>
      <c r="O1464" s="748">
        <v>1</v>
      </c>
      <c r="P1464" s="666">
        <v>0</v>
      </c>
      <c r="Q1464" s="681"/>
      <c r="R1464" s="665">
        <v>1</v>
      </c>
      <c r="S1464" s="681">
        <v>1</v>
      </c>
      <c r="T1464" s="748">
        <v>1</v>
      </c>
      <c r="U1464" s="704">
        <v>1</v>
      </c>
    </row>
    <row r="1465" spans="1:21" ht="14.4" customHeight="1" x14ac:dyDescent="0.3">
      <c r="A1465" s="664">
        <v>50</v>
      </c>
      <c r="B1465" s="665" t="s">
        <v>549</v>
      </c>
      <c r="C1465" s="665" t="s">
        <v>3184</v>
      </c>
      <c r="D1465" s="746" t="s">
        <v>4863</v>
      </c>
      <c r="E1465" s="747" t="s">
        <v>3203</v>
      </c>
      <c r="F1465" s="665" t="s">
        <v>3179</v>
      </c>
      <c r="G1465" s="665" t="s">
        <v>4066</v>
      </c>
      <c r="H1465" s="665" t="s">
        <v>550</v>
      </c>
      <c r="I1465" s="665" t="s">
        <v>4773</v>
      </c>
      <c r="J1465" s="665" t="s">
        <v>4485</v>
      </c>
      <c r="K1465" s="665" t="s">
        <v>4774</v>
      </c>
      <c r="L1465" s="666">
        <v>0</v>
      </c>
      <c r="M1465" s="666">
        <v>0</v>
      </c>
      <c r="N1465" s="665">
        <v>2</v>
      </c>
      <c r="O1465" s="748">
        <v>2</v>
      </c>
      <c r="P1465" s="666">
        <v>0</v>
      </c>
      <c r="Q1465" s="681"/>
      <c r="R1465" s="665">
        <v>2</v>
      </c>
      <c r="S1465" s="681">
        <v>1</v>
      </c>
      <c r="T1465" s="748">
        <v>2</v>
      </c>
      <c r="U1465" s="704">
        <v>1</v>
      </c>
    </row>
    <row r="1466" spans="1:21" ht="14.4" customHeight="1" x14ac:dyDescent="0.3">
      <c r="A1466" s="664">
        <v>50</v>
      </c>
      <c r="B1466" s="665" t="s">
        <v>549</v>
      </c>
      <c r="C1466" s="665" t="s">
        <v>3184</v>
      </c>
      <c r="D1466" s="746" t="s">
        <v>4863</v>
      </c>
      <c r="E1466" s="747" t="s">
        <v>3203</v>
      </c>
      <c r="F1466" s="665" t="s">
        <v>3179</v>
      </c>
      <c r="G1466" s="665" t="s">
        <v>4066</v>
      </c>
      <c r="H1466" s="665" t="s">
        <v>550</v>
      </c>
      <c r="I1466" s="665" t="s">
        <v>4775</v>
      </c>
      <c r="J1466" s="665" t="s">
        <v>4068</v>
      </c>
      <c r="K1466" s="665" t="s">
        <v>4776</v>
      </c>
      <c r="L1466" s="666">
        <v>0</v>
      </c>
      <c r="M1466" s="666">
        <v>0</v>
      </c>
      <c r="N1466" s="665">
        <v>1</v>
      </c>
      <c r="O1466" s="748">
        <v>1</v>
      </c>
      <c r="P1466" s="666">
        <v>0</v>
      </c>
      <c r="Q1466" s="681"/>
      <c r="R1466" s="665">
        <v>1</v>
      </c>
      <c r="S1466" s="681">
        <v>1</v>
      </c>
      <c r="T1466" s="748">
        <v>1</v>
      </c>
      <c r="U1466" s="704">
        <v>1</v>
      </c>
    </row>
    <row r="1467" spans="1:21" ht="14.4" customHeight="1" x14ac:dyDescent="0.3">
      <c r="A1467" s="664">
        <v>50</v>
      </c>
      <c r="B1467" s="665" t="s">
        <v>549</v>
      </c>
      <c r="C1467" s="665" t="s">
        <v>3184</v>
      </c>
      <c r="D1467" s="746" t="s">
        <v>4863</v>
      </c>
      <c r="E1467" s="747" t="s">
        <v>3203</v>
      </c>
      <c r="F1467" s="665" t="s">
        <v>3179</v>
      </c>
      <c r="G1467" s="665" t="s">
        <v>4066</v>
      </c>
      <c r="H1467" s="665" t="s">
        <v>550</v>
      </c>
      <c r="I1467" s="665" t="s">
        <v>4777</v>
      </c>
      <c r="J1467" s="665" t="s">
        <v>4068</v>
      </c>
      <c r="K1467" s="665" t="s">
        <v>4774</v>
      </c>
      <c r="L1467" s="666">
        <v>0</v>
      </c>
      <c r="M1467" s="666">
        <v>0</v>
      </c>
      <c r="N1467" s="665">
        <v>1</v>
      </c>
      <c r="O1467" s="748">
        <v>0.5</v>
      </c>
      <c r="P1467" s="666">
        <v>0</v>
      </c>
      <c r="Q1467" s="681"/>
      <c r="R1467" s="665">
        <v>1</v>
      </c>
      <c r="S1467" s="681">
        <v>1</v>
      </c>
      <c r="T1467" s="748">
        <v>0.5</v>
      </c>
      <c r="U1467" s="704">
        <v>1</v>
      </c>
    </row>
    <row r="1468" spans="1:21" ht="14.4" customHeight="1" x14ac:dyDescent="0.3">
      <c r="A1468" s="664">
        <v>50</v>
      </c>
      <c r="B1468" s="665" t="s">
        <v>549</v>
      </c>
      <c r="C1468" s="665" t="s">
        <v>3184</v>
      </c>
      <c r="D1468" s="746" t="s">
        <v>4863</v>
      </c>
      <c r="E1468" s="747" t="s">
        <v>3203</v>
      </c>
      <c r="F1468" s="665" t="s">
        <v>3179</v>
      </c>
      <c r="G1468" s="665" t="s">
        <v>4066</v>
      </c>
      <c r="H1468" s="665" t="s">
        <v>550</v>
      </c>
      <c r="I1468" s="665" t="s">
        <v>4778</v>
      </c>
      <c r="J1468" s="665" t="s">
        <v>4485</v>
      </c>
      <c r="K1468" s="665" t="s">
        <v>4779</v>
      </c>
      <c r="L1468" s="666">
        <v>0</v>
      </c>
      <c r="M1468" s="666">
        <v>0</v>
      </c>
      <c r="N1468" s="665">
        <v>1</v>
      </c>
      <c r="O1468" s="748">
        <v>0.5</v>
      </c>
      <c r="P1468" s="666"/>
      <c r="Q1468" s="681"/>
      <c r="R1468" s="665"/>
      <c r="S1468" s="681">
        <v>0</v>
      </c>
      <c r="T1468" s="748"/>
      <c r="U1468" s="704">
        <v>0</v>
      </c>
    </row>
    <row r="1469" spans="1:21" ht="14.4" customHeight="1" x14ac:dyDescent="0.3">
      <c r="A1469" s="664">
        <v>50</v>
      </c>
      <c r="B1469" s="665" t="s">
        <v>549</v>
      </c>
      <c r="C1469" s="665" t="s">
        <v>3184</v>
      </c>
      <c r="D1469" s="746" t="s">
        <v>4863</v>
      </c>
      <c r="E1469" s="747" t="s">
        <v>3203</v>
      </c>
      <c r="F1469" s="665" t="s">
        <v>3179</v>
      </c>
      <c r="G1469" s="665" t="s">
        <v>3723</v>
      </c>
      <c r="H1469" s="665" t="s">
        <v>550</v>
      </c>
      <c r="I1469" s="665" t="s">
        <v>890</v>
      </c>
      <c r="J1469" s="665" t="s">
        <v>949</v>
      </c>
      <c r="K1469" s="665" t="s">
        <v>3998</v>
      </c>
      <c r="L1469" s="666">
        <v>159.16999999999999</v>
      </c>
      <c r="M1469" s="666">
        <v>159.16999999999999</v>
      </c>
      <c r="N1469" s="665">
        <v>1</v>
      </c>
      <c r="O1469" s="748">
        <v>0.5</v>
      </c>
      <c r="P1469" s="666"/>
      <c r="Q1469" s="681">
        <v>0</v>
      </c>
      <c r="R1469" s="665"/>
      <c r="S1469" s="681">
        <v>0</v>
      </c>
      <c r="T1469" s="748"/>
      <c r="U1469" s="704">
        <v>0</v>
      </c>
    </row>
    <row r="1470" spans="1:21" ht="14.4" customHeight="1" x14ac:dyDescent="0.3">
      <c r="A1470" s="664">
        <v>50</v>
      </c>
      <c r="B1470" s="665" t="s">
        <v>549</v>
      </c>
      <c r="C1470" s="665" t="s">
        <v>3184</v>
      </c>
      <c r="D1470" s="746" t="s">
        <v>4863</v>
      </c>
      <c r="E1470" s="747" t="s">
        <v>3203</v>
      </c>
      <c r="F1470" s="665" t="s">
        <v>3179</v>
      </c>
      <c r="G1470" s="665" t="s">
        <v>3434</v>
      </c>
      <c r="H1470" s="665" t="s">
        <v>550</v>
      </c>
      <c r="I1470" s="665" t="s">
        <v>4780</v>
      </c>
      <c r="J1470" s="665" t="s">
        <v>3435</v>
      </c>
      <c r="K1470" s="665" t="s">
        <v>4781</v>
      </c>
      <c r="L1470" s="666">
        <v>0</v>
      </c>
      <c r="M1470" s="666">
        <v>0</v>
      </c>
      <c r="N1470" s="665">
        <v>1</v>
      </c>
      <c r="O1470" s="748">
        <v>0.5</v>
      </c>
      <c r="P1470" s="666">
        <v>0</v>
      </c>
      <c r="Q1470" s="681"/>
      <c r="R1470" s="665">
        <v>1</v>
      </c>
      <c r="S1470" s="681">
        <v>1</v>
      </c>
      <c r="T1470" s="748">
        <v>0.5</v>
      </c>
      <c r="U1470" s="704">
        <v>1</v>
      </c>
    </row>
    <row r="1471" spans="1:21" ht="14.4" customHeight="1" x14ac:dyDescent="0.3">
      <c r="A1471" s="664">
        <v>50</v>
      </c>
      <c r="B1471" s="665" t="s">
        <v>549</v>
      </c>
      <c r="C1471" s="665" t="s">
        <v>3184</v>
      </c>
      <c r="D1471" s="746" t="s">
        <v>4863</v>
      </c>
      <c r="E1471" s="747" t="s">
        <v>3203</v>
      </c>
      <c r="F1471" s="665" t="s">
        <v>3179</v>
      </c>
      <c r="G1471" s="665" t="s">
        <v>4782</v>
      </c>
      <c r="H1471" s="665" t="s">
        <v>1650</v>
      </c>
      <c r="I1471" s="665" t="s">
        <v>4783</v>
      </c>
      <c r="J1471" s="665" t="s">
        <v>1903</v>
      </c>
      <c r="K1471" s="665" t="s">
        <v>4784</v>
      </c>
      <c r="L1471" s="666">
        <v>0</v>
      </c>
      <c r="M1471" s="666">
        <v>0</v>
      </c>
      <c r="N1471" s="665">
        <v>2</v>
      </c>
      <c r="O1471" s="748">
        <v>0.5</v>
      </c>
      <c r="P1471" s="666">
        <v>0</v>
      </c>
      <c r="Q1471" s="681"/>
      <c r="R1471" s="665">
        <v>2</v>
      </c>
      <c r="S1471" s="681">
        <v>1</v>
      </c>
      <c r="T1471" s="748">
        <v>0.5</v>
      </c>
      <c r="U1471" s="704">
        <v>1</v>
      </c>
    </row>
    <row r="1472" spans="1:21" ht="14.4" customHeight="1" x14ac:dyDescent="0.3">
      <c r="A1472" s="664">
        <v>50</v>
      </c>
      <c r="B1472" s="665" t="s">
        <v>549</v>
      </c>
      <c r="C1472" s="665" t="s">
        <v>3184</v>
      </c>
      <c r="D1472" s="746" t="s">
        <v>4863</v>
      </c>
      <c r="E1472" s="747" t="s">
        <v>3203</v>
      </c>
      <c r="F1472" s="665" t="s">
        <v>3179</v>
      </c>
      <c r="G1472" s="665" t="s">
        <v>3213</v>
      </c>
      <c r="H1472" s="665" t="s">
        <v>550</v>
      </c>
      <c r="I1472" s="665" t="s">
        <v>937</v>
      </c>
      <c r="J1472" s="665" t="s">
        <v>938</v>
      </c>
      <c r="K1472" s="665" t="s">
        <v>3274</v>
      </c>
      <c r="L1472" s="666">
        <v>63.7</v>
      </c>
      <c r="M1472" s="666">
        <v>63.7</v>
      </c>
      <c r="N1472" s="665">
        <v>1</v>
      </c>
      <c r="O1472" s="748">
        <v>0.5</v>
      </c>
      <c r="P1472" s="666"/>
      <c r="Q1472" s="681">
        <v>0</v>
      </c>
      <c r="R1472" s="665"/>
      <c r="S1472" s="681">
        <v>0</v>
      </c>
      <c r="T1472" s="748"/>
      <c r="U1472" s="704">
        <v>0</v>
      </c>
    </row>
    <row r="1473" spans="1:21" ht="14.4" customHeight="1" x14ac:dyDescent="0.3">
      <c r="A1473" s="664">
        <v>50</v>
      </c>
      <c r="B1473" s="665" t="s">
        <v>549</v>
      </c>
      <c r="C1473" s="665" t="s">
        <v>3184</v>
      </c>
      <c r="D1473" s="746" t="s">
        <v>4863</v>
      </c>
      <c r="E1473" s="747" t="s">
        <v>3203</v>
      </c>
      <c r="F1473" s="665" t="s">
        <v>3179</v>
      </c>
      <c r="G1473" s="665" t="s">
        <v>4176</v>
      </c>
      <c r="H1473" s="665" t="s">
        <v>550</v>
      </c>
      <c r="I1473" s="665" t="s">
        <v>863</v>
      </c>
      <c r="J1473" s="665" t="s">
        <v>864</v>
      </c>
      <c r="K1473" s="665" t="s">
        <v>4177</v>
      </c>
      <c r="L1473" s="666">
        <v>107.27</v>
      </c>
      <c r="M1473" s="666">
        <v>1287.24</v>
      </c>
      <c r="N1473" s="665">
        <v>12</v>
      </c>
      <c r="O1473" s="748">
        <v>4</v>
      </c>
      <c r="P1473" s="666">
        <v>107.27</v>
      </c>
      <c r="Q1473" s="681">
        <v>8.3333333333333329E-2</v>
      </c>
      <c r="R1473" s="665">
        <v>1</v>
      </c>
      <c r="S1473" s="681">
        <v>8.3333333333333329E-2</v>
      </c>
      <c r="T1473" s="748">
        <v>1</v>
      </c>
      <c r="U1473" s="704">
        <v>0.25</v>
      </c>
    </row>
    <row r="1474" spans="1:21" ht="14.4" customHeight="1" x14ac:dyDescent="0.3">
      <c r="A1474" s="664">
        <v>50</v>
      </c>
      <c r="B1474" s="665" t="s">
        <v>549</v>
      </c>
      <c r="C1474" s="665" t="s">
        <v>3184</v>
      </c>
      <c r="D1474" s="746" t="s">
        <v>4863</v>
      </c>
      <c r="E1474" s="747" t="s">
        <v>3203</v>
      </c>
      <c r="F1474" s="665" t="s">
        <v>3179</v>
      </c>
      <c r="G1474" s="665" t="s">
        <v>4176</v>
      </c>
      <c r="H1474" s="665" t="s">
        <v>550</v>
      </c>
      <c r="I1474" s="665" t="s">
        <v>4381</v>
      </c>
      <c r="J1474" s="665" t="s">
        <v>864</v>
      </c>
      <c r="K1474" s="665" t="s">
        <v>4177</v>
      </c>
      <c r="L1474" s="666">
        <v>107.27</v>
      </c>
      <c r="M1474" s="666">
        <v>429.08</v>
      </c>
      <c r="N1474" s="665">
        <v>4</v>
      </c>
      <c r="O1474" s="748">
        <v>1.5</v>
      </c>
      <c r="P1474" s="666">
        <v>321.81</v>
      </c>
      <c r="Q1474" s="681">
        <v>0.75</v>
      </c>
      <c r="R1474" s="665">
        <v>3</v>
      </c>
      <c r="S1474" s="681">
        <v>0.75</v>
      </c>
      <c r="T1474" s="748">
        <v>1</v>
      </c>
      <c r="U1474" s="704">
        <v>0.66666666666666663</v>
      </c>
    </row>
    <row r="1475" spans="1:21" ht="14.4" customHeight="1" x14ac:dyDescent="0.3">
      <c r="A1475" s="664">
        <v>50</v>
      </c>
      <c r="B1475" s="665" t="s">
        <v>549</v>
      </c>
      <c r="C1475" s="665" t="s">
        <v>3184</v>
      </c>
      <c r="D1475" s="746" t="s">
        <v>4863</v>
      </c>
      <c r="E1475" s="747" t="s">
        <v>3203</v>
      </c>
      <c r="F1475" s="665" t="s">
        <v>3179</v>
      </c>
      <c r="G1475" s="665" t="s">
        <v>3763</v>
      </c>
      <c r="H1475" s="665" t="s">
        <v>550</v>
      </c>
      <c r="I1475" s="665" t="s">
        <v>631</v>
      </c>
      <c r="J1475" s="665" t="s">
        <v>3764</v>
      </c>
      <c r="K1475" s="665" t="s">
        <v>3251</v>
      </c>
      <c r="L1475" s="666">
        <v>30.56</v>
      </c>
      <c r="M1475" s="666">
        <v>122.24</v>
      </c>
      <c r="N1475" s="665">
        <v>4</v>
      </c>
      <c r="O1475" s="748">
        <v>0.5</v>
      </c>
      <c r="P1475" s="666"/>
      <c r="Q1475" s="681">
        <v>0</v>
      </c>
      <c r="R1475" s="665"/>
      <c r="S1475" s="681">
        <v>0</v>
      </c>
      <c r="T1475" s="748"/>
      <c r="U1475" s="704">
        <v>0</v>
      </c>
    </row>
    <row r="1476" spans="1:21" ht="14.4" customHeight="1" x14ac:dyDescent="0.3">
      <c r="A1476" s="664">
        <v>50</v>
      </c>
      <c r="B1476" s="665" t="s">
        <v>549</v>
      </c>
      <c r="C1476" s="665" t="s">
        <v>3184</v>
      </c>
      <c r="D1476" s="746" t="s">
        <v>4863</v>
      </c>
      <c r="E1476" s="747" t="s">
        <v>3203</v>
      </c>
      <c r="F1476" s="665" t="s">
        <v>3179</v>
      </c>
      <c r="G1476" s="665" t="s">
        <v>3763</v>
      </c>
      <c r="H1476" s="665" t="s">
        <v>550</v>
      </c>
      <c r="I1476" s="665" t="s">
        <v>631</v>
      </c>
      <c r="J1476" s="665" t="s">
        <v>3764</v>
      </c>
      <c r="K1476" s="665" t="s">
        <v>3251</v>
      </c>
      <c r="L1476" s="666">
        <v>32.81</v>
      </c>
      <c r="M1476" s="666">
        <v>32.81</v>
      </c>
      <c r="N1476" s="665">
        <v>1</v>
      </c>
      <c r="O1476" s="748">
        <v>0.5</v>
      </c>
      <c r="P1476" s="666"/>
      <c r="Q1476" s="681">
        <v>0</v>
      </c>
      <c r="R1476" s="665"/>
      <c r="S1476" s="681">
        <v>0</v>
      </c>
      <c r="T1476" s="748"/>
      <c r="U1476" s="704">
        <v>0</v>
      </c>
    </row>
    <row r="1477" spans="1:21" ht="14.4" customHeight="1" x14ac:dyDescent="0.3">
      <c r="A1477" s="664">
        <v>50</v>
      </c>
      <c r="B1477" s="665" t="s">
        <v>549</v>
      </c>
      <c r="C1477" s="665" t="s">
        <v>3184</v>
      </c>
      <c r="D1477" s="746" t="s">
        <v>4863</v>
      </c>
      <c r="E1477" s="747" t="s">
        <v>3203</v>
      </c>
      <c r="F1477" s="665" t="s">
        <v>3179</v>
      </c>
      <c r="G1477" s="665" t="s">
        <v>3216</v>
      </c>
      <c r="H1477" s="665" t="s">
        <v>550</v>
      </c>
      <c r="I1477" s="665" t="s">
        <v>4179</v>
      </c>
      <c r="J1477" s="665" t="s">
        <v>3218</v>
      </c>
      <c r="K1477" s="665" t="s">
        <v>4180</v>
      </c>
      <c r="L1477" s="666">
        <v>84.39</v>
      </c>
      <c r="M1477" s="666">
        <v>84.39</v>
      </c>
      <c r="N1477" s="665">
        <v>1</v>
      </c>
      <c r="O1477" s="748">
        <v>0.5</v>
      </c>
      <c r="P1477" s="666"/>
      <c r="Q1477" s="681">
        <v>0</v>
      </c>
      <c r="R1477" s="665"/>
      <c r="S1477" s="681">
        <v>0</v>
      </c>
      <c r="T1477" s="748"/>
      <c r="U1477" s="704">
        <v>0</v>
      </c>
    </row>
    <row r="1478" spans="1:21" ht="14.4" customHeight="1" x14ac:dyDescent="0.3">
      <c r="A1478" s="664">
        <v>50</v>
      </c>
      <c r="B1478" s="665" t="s">
        <v>549</v>
      </c>
      <c r="C1478" s="665" t="s">
        <v>3184</v>
      </c>
      <c r="D1478" s="746" t="s">
        <v>4863</v>
      </c>
      <c r="E1478" s="747" t="s">
        <v>3203</v>
      </c>
      <c r="F1478" s="665" t="s">
        <v>3179</v>
      </c>
      <c r="G1478" s="665" t="s">
        <v>3216</v>
      </c>
      <c r="H1478" s="665" t="s">
        <v>550</v>
      </c>
      <c r="I1478" s="665" t="s">
        <v>4785</v>
      </c>
      <c r="J1478" s="665" t="s">
        <v>2286</v>
      </c>
      <c r="K1478" s="665" t="s">
        <v>4178</v>
      </c>
      <c r="L1478" s="666">
        <v>0</v>
      </c>
      <c r="M1478" s="666">
        <v>0</v>
      </c>
      <c r="N1478" s="665">
        <v>1</v>
      </c>
      <c r="O1478" s="748">
        <v>0.5</v>
      </c>
      <c r="P1478" s="666"/>
      <c r="Q1478" s="681"/>
      <c r="R1478" s="665"/>
      <c r="S1478" s="681">
        <v>0</v>
      </c>
      <c r="T1478" s="748"/>
      <c r="U1478" s="704">
        <v>0</v>
      </c>
    </row>
    <row r="1479" spans="1:21" ht="14.4" customHeight="1" x14ac:dyDescent="0.3">
      <c r="A1479" s="664">
        <v>50</v>
      </c>
      <c r="B1479" s="665" t="s">
        <v>549</v>
      </c>
      <c r="C1479" s="665" t="s">
        <v>3184</v>
      </c>
      <c r="D1479" s="746" t="s">
        <v>4863</v>
      </c>
      <c r="E1479" s="747" t="s">
        <v>3203</v>
      </c>
      <c r="F1479" s="665" t="s">
        <v>3179</v>
      </c>
      <c r="G1479" s="665" t="s">
        <v>3277</v>
      </c>
      <c r="H1479" s="665" t="s">
        <v>550</v>
      </c>
      <c r="I1479" s="665" t="s">
        <v>3278</v>
      </c>
      <c r="J1479" s="665" t="s">
        <v>772</v>
      </c>
      <c r="K1479" s="665" t="s">
        <v>3279</v>
      </c>
      <c r="L1479" s="666">
        <v>0</v>
      </c>
      <c r="M1479" s="666">
        <v>0</v>
      </c>
      <c r="N1479" s="665">
        <v>1</v>
      </c>
      <c r="O1479" s="748">
        <v>0.5</v>
      </c>
      <c r="P1479" s="666">
        <v>0</v>
      </c>
      <c r="Q1479" s="681"/>
      <c r="R1479" s="665">
        <v>1</v>
      </c>
      <c r="S1479" s="681">
        <v>1</v>
      </c>
      <c r="T1479" s="748">
        <v>0.5</v>
      </c>
      <c r="U1479" s="704">
        <v>1</v>
      </c>
    </row>
    <row r="1480" spans="1:21" ht="14.4" customHeight="1" x14ac:dyDescent="0.3">
      <c r="A1480" s="664">
        <v>50</v>
      </c>
      <c r="B1480" s="665" t="s">
        <v>549</v>
      </c>
      <c r="C1480" s="665" t="s">
        <v>3184</v>
      </c>
      <c r="D1480" s="746" t="s">
        <v>4863</v>
      </c>
      <c r="E1480" s="747" t="s">
        <v>3203</v>
      </c>
      <c r="F1480" s="665" t="s">
        <v>3179</v>
      </c>
      <c r="G1480" s="665" t="s">
        <v>3227</v>
      </c>
      <c r="H1480" s="665" t="s">
        <v>1650</v>
      </c>
      <c r="I1480" s="665" t="s">
        <v>1914</v>
      </c>
      <c r="J1480" s="665" t="s">
        <v>2935</v>
      </c>
      <c r="K1480" s="665" t="s">
        <v>2936</v>
      </c>
      <c r="L1480" s="666">
        <v>93.43</v>
      </c>
      <c r="M1480" s="666">
        <v>280.29000000000002</v>
      </c>
      <c r="N1480" s="665">
        <v>3</v>
      </c>
      <c r="O1480" s="748">
        <v>0.5</v>
      </c>
      <c r="P1480" s="666"/>
      <c r="Q1480" s="681">
        <v>0</v>
      </c>
      <c r="R1480" s="665"/>
      <c r="S1480" s="681">
        <v>0</v>
      </c>
      <c r="T1480" s="748"/>
      <c r="U1480" s="704">
        <v>0</v>
      </c>
    </row>
    <row r="1481" spans="1:21" ht="14.4" customHeight="1" x14ac:dyDescent="0.3">
      <c r="A1481" s="664">
        <v>50</v>
      </c>
      <c r="B1481" s="665" t="s">
        <v>549</v>
      </c>
      <c r="C1481" s="665" t="s">
        <v>3184</v>
      </c>
      <c r="D1481" s="746" t="s">
        <v>4863</v>
      </c>
      <c r="E1481" s="747" t="s">
        <v>3203</v>
      </c>
      <c r="F1481" s="665" t="s">
        <v>3179</v>
      </c>
      <c r="G1481" s="665" t="s">
        <v>3800</v>
      </c>
      <c r="H1481" s="665" t="s">
        <v>550</v>
      </c>
      <c r="I1481" s="665" t="s">
        <v>3982</v>
      </c>
      <c r="J1481" s="665" t="s">
        <v>1351</v>
      </c>
      <c r="K1481" s="665" t="s">
        <v>3983</v>
      </c>
      <c r="L1481" s="666">
        <v>0</v>
      </c>
      <c r="M1481" s="666">
        <v>0</v>
      </c>
      <c r="N1481" s="665">
        <v>4</v>
      </c>
      <c r="O1481" s="748">
        <v>0.5</v>
      </c>
      <c r="P1481" s="666"/>
      <c r="Q1481" s="681"/>
      <c r="R1481" s="665"/>
      <c r="S1481" s="681">
        <v>0</v>
      </c>
      <c r="T1481" s="748"/>
      <c r="U1481" s="704">
        <v>0</v>
      </c>
    </row>
    <row r="1482" spans="1:21" ht="14.4" customHeight="1" x14ac:dyDescent="0.3">
      <c r="A1482" s="664">
        <v>50</v>
      </c>
      <c r="B1482" s="665" t="s">
        <v>549</v>
      </c>
      <c r="C1482" s="665" t="s">
        <v>3184</v>
      </c>
      <c r="D1482" s="746" t="s">
        <v>4863</v>
      </c>
      <c r="E1482" s="747" t="s">
        <v>3203</v>
      </c>
      <c r="F1482" s="665" t="s">
        <v>3179</v>
      </c>
      <c r="G1482" s="665" t="s">
        <v>3800</v>
      </c>
      <c r="H1482" s="665" t="s">
        <v>550</v>
      </c>
      <c r="I1482" s="665" t="s">
        <v>4786</v>
      </c>
      <c r="J1482" s="665" t="s">
        <v>1351</v>
      </c>
      <c r="K1482" s="665" t="s">
        <v>4787</v>
      </c>
      <c r="L1482" s="666">
        <v>0</v>
      </c>
      <c r="M1482" s="666">
        <v>0</v>
      </c>
      <c r="N1482" s="665">
        <v>1</v>
      </c>
      <c r="O1482" s="748">
        <v>0.5</v>
      </c>
      <c r="P1482" s="666"/>
      <c r="Q1482" s="681"/>
      <c r="R1482" s="665"/>
      <c r="S1482" s="681">
        <v>0</v>
      </c>
      <c r="T1482" s="748"/>
      <c r="U1482" s="704">
        <v>0</v>
      </c>
    </row>
    <row r="1483" spans="1:21" ht="14.4" customHeight="1" x14ac:dyDescent="0.3">
      <c r="A1483" s="664">
        <v>50</v>
      </c>
      <c r="B1483" s="665" t="s">
        <v>549</v>
      </c>
      <c r="C1483" s="665" t="s">
        <v>3184</v>
      </c>
      <c r="D1483" s="746" t="s">
        <v>4863</v>
      </c>
      <c r="E1483" s="747" t="s">
        <v>3203</v>
      </c>
      <c r="F1483" s="665" t="s">
        <v>3179</v>
      </c>
      <c r="G1483" s="665" t="s">
        <v>4732</v>
      </c>
      <c r="H1483" s="665" t="s">
        <v>550</v>
      </c>
      <c r="I1483" s="665" t="s">
        <v>4733</v>
      </c>
      <c r="J1483" s="665" t="s">
        <v>4734</v>
      </c>
      <c r="K1483" s="665" t="s">
        <v>4731</v>
      </c>
      <c r="L1483" s="666">
        <v>61.97</v>
      </c>
      <c r="M1483" s="666">
        <v>123.94</v>
      </c>
      <c r="N1483" s="665">
        <v>2</v>
      </c>
      <c r="O1483" s="748">
        <v>1</v>
      </c>
      <c r="P1483" s="666"/>
      <c r="Q1483" s="681">
        <v>0</v>
      </c>
      <c r="R1483" s="665"/>
      <c r="S1483" s="681">
        <v>0</v>
      </c>
      <c r="T1483" s="748"/>
      <c r="U1483" s="704">
        <v>0</v>
      </c>
    </row>
    <row r="1484" spans="1:21" ht="14.4" customHeight="1" x14ac:dyDescent="0.3">
      <c r="A1484" s="664">
        <v>50</v>
      </c>
      <c r="B1484" s="665" t="s">
        <v>549</v>
      </c>
      <c r="C1484" s="665" t="s">
        <v>3184</v>
      </c>
      <c r="D1484" s="746" t="s">
        <v>4863</v>
      </c>
      <c r="E1484" s="747" t="s">
        <v>3203</v>
      </c>
      <c r="F1484" s="665" t="s">
        <v>3179</v>
      </c>
      <c r="G1484" s="665" t="s">
        <v>3228</v>
      </c>
      <c r="H1484" s="665" t="s">
        <v>550</v>
      </c>
      <c r="I1484" s="665" t="s">
        <v>1022</v>
      </c>
      <c r="J1484" s="665" t="s">
        <v>1023</v>
      </c>
      <c r="K1484" s="665" t="s">
        <v>3349</v>
      </c>
      <c r="L1484" s="666">
        <v>58.63</v>
      </c>
      <c r="M1484" s="666">
        <v>58.63</v>
      </c>
      <c r="N1484" s="665">
        <v>1</v>
      </c>
      <c r="O1484" s="748">
        <v>1</v>
      </c>
      <c r="P1484" s="666"/>
      <c r="Q1484" s="681">
        <v>0</v>
      </c>
      <c r="R1484" s="665"/>
      <c r="S1484" s="681">
        <v>0</v>
      </c>
      <c r="T1484" s="748"/>
      <c r="U1484" s="704">
        <v>0</v>
      </c>
    </row>
    <row r="1485" spans="1:21" ht="14.4" customHeight="1" x14ac:dyDescent="0.3">
      <c r="A1485" s="664">
        <v>50</v>
      </c>
      <c r="B1485" s="665" t="s">
        <v>549</v>
      </c>
      <c r="C1485" s="665" t="s">
        <v>3184</v>
      </c>
      <c r="D1485" s="746" t="s">
        <v>4863</v>
      </c>
      <c r="E1485" s="747" t="s">
        <v>3203</v>
      </c>
      <c r="F1485" s="665" t="s">
        <v>3179</v>
      </c>
      <c r="G1485" s="665" t="s">
        <v>3228</v>
      </c>
      <c r="H1485" s="665" t="s">
        <v>550</v>
      </c>
      <c r="I1485" s="665" t="s">
        <v>3232</v>
      </c>
      <c r="J1485" s="665" t="s">
        <v>3230</v>
      </c>
      <c r="K1485" s="665" t="s">
        <v>3233</v>
      </c>
      <c r="L1485" s="666">
        <v>0</v>
      </c>
      <c r="M1485" s="666">
        <v>0</v>
      </c>
      <c r="N1485" s="665">
        <v>1</v>
      </c>
      <c r="O1485" s="748">
        <v>0.5</v>
      </c>
      <c r="P1485" s="666">
        <v>0</v>
      </c>
      <c r="Q1485" s="681"/>
      <c r="R1485" s="665">
        <v>1</v>
      </c>
      <c r="S1485" s="681">
        <v>1</v>
      </c>
      <c r="T1485" s="748">
        <v>0.5</v>
      </c>
      <c r="U1485" s="704">
        <v>1</v>
      </c>
    </row>
    <row r="1486" spans="1:21" ht="14.4" customHeight="1" x14ac:dyDescent="0.3">
      <c r="A1486" s="664">
        <v>50</v>
      </c>
      <c r="B1486" s="665" t="s">
        <v>549</v>
      </c>
      <c r="C1486" s="665" t="s">
        <v>3184</v>
      </c>
      <c r="D1486" s="746" t="s">
        <v>4863</v>
      </c>
      <c r="E1486" s="747" t="s">
        <v>3203</v>
      </c>
      <c r="F1486" s="665" t="s">
        <v>3179</v>
      </c>
      <c r="G1486" s="665" t="s">
        <v>3228</v>
      </c>
      <c r="H1486" s="665" t="s">
        <v>550</v>
      </c>
      <c r="I1486" s="665" t="s">
        <v>4006</v>
      </c>
      <c r="J1486" s="665" t="s">
        <v>3230</v>
      </c>
      <c r="K1486" s="665" t="s">
        <v>4007</v>
      </c>
      <c r="L1486" s="666">
        <v>58.62</v>
      </c>
      <c r="M1486" s="666">
        <v>175.85999999999999</v>
      </c>
      <c r="N1486" s="665">
        <v>3</v>
      </c>
      <c r="O1486" s="748">
        <v>2.5</v>
      </c>
      <c r="P1486" s="666">
        <v>175.85999999999999</v>
      </c>
      <c r="Q1486" s="681">
        <v>1</v>
      </c>
      <c r="R1486" s="665">
        <v>3</v>
      </c>
      <c r="S1486" s="681">
        <v>1</v>
      </c>
      <c r="T1486" s="748">
        <v>2.5</v>
      </c>
      <c r="U1486" s="704">
        <v>1</v>
      </c>
    </row>
    <row r="1487" spans="1:21" ht="14.4" customHeight="1" x14ac:dyDescent="0.3">
      <c r="A1487" s="664">
        <v>50</v>
      </c>
      <c r="B1487" s="665" t="s">
        <v>549</v>
      </c>
      <c r="C1487" s="665" t="s">
        <v>3184</v>
      </c>
      <c r="D1487" s="746" t="s">
        <v>4863</v>
      </c>
      <c r="E1487" s="747" t="s">
        <v>3203</v>
      </c>
      <c r="F1487" s="665" t="s">
        <v>3179</v>
      </c>
      <c r="G1487" s="665" t="s">
        <v>3492</v>
      </c>
      <c r="H1487" s="665" t="s">
        <v>1650</v>
      </c>
      <c r="I1487" s="665" t="s">
        <v>2594</v>
      </c>
      <c r="J1487" s="665" t="s">
        <v>2595</v>
      </c>
      <c r="K1487" s="665" t="s">
        <v>3142</v>
      </c>
      <c r="L1487" s="666">
        <v>59.27</v>
      </c>
      <c r="M1487" s="666">
        <v>59.27</v>
      </c>
      <c r="N1487" s="665">
        <v>1</v>
      </c>
      <c r="O1487" s="748">
        <v>0.5</v>
      </c>
      <c r="P1487" s="666"/>
      <c r="Q1487" s="681">
        <v>0</v>
      </c>
      <c r="R1487" s="665"/>
      <c r="S1487" s="681">
        <v>0</v>
      </c>
      <c r="T1487" s="748"/>
      <c r="U1487" s="704">
        <v>0</v>
      </c>
    </row>
    <row r="1488" spans="1:21" ht="14.4" customHeight="1" x14ac:dyDescent="0.3">
      <c r="A1488" s="664">
        <v>50</v>
      </c>
      <c r="B1488" s="665" t="s">
        <v>549</v>
      </c>
      <c r="C1488" s="665" t="s">
        <v>3184</v>
      </c>
      <c r="D1488" s="746" t="s">
        <v>4863</v>
      </c>
      <c r="E1488" s="747" t="s">
        <v>3203</v>
      </c>
      <c r="F1488" s="665" t="s">
        <v>3179</v>
      </c>
      <c r="G1488" s="665" t="s">
        <v>3492</v>
      </c>
      <c r="H1488" s="665" t="s">
        <v>1650</v>
      </c>
      <c r="I1488" s="665" t="s">
        <v>2591</v>
      </c>
      <c r="J1488" s="665" t="s">
        <v>2592</v>
      </c>
      <c r="K1488" s="665" t="s">
        <v>3143</v>
      </c>
      <c r="L1488" s="666">
        <v>46.07</v>
      </c>
      <c r="M1488" s="666">
        <v>92.14</v>
      </c>
      <c r="N1488" s="665">
        <v>2</v>
      </c>
      <c r="O1488" s="748">
        <v>1</v>
      </c>
      <c r="P1488" s="666"/>
      <c r="Q1488" s="681">
        <v>0</v>
      </c>
      <c r="R1488" s="665"/>
      <c r="S1488" s="681">
        <v>0</v>
      </c>
      <c r="T1488" s="748"/>
      <c r="U1488" s="704">
        <v>0</v>
      </c>
    </row>
    <row r="1489" spans="1:21" ht="14.4" customHeight="1" x14ac:dyDescent="0.3">
      <c r="A1489" s="664">
        <v>50</v>
      </c>
      <c r="B1489" s="665" t="s">
        <v>549</v>
      </c>
      <c r="C1489" s="665" t="s">
        <v>3184</v>
      </c>
      <c r="D1489" s="746" t="s">
        <v>4863</v>
      </c>
      <c r="E1489" s="747" t="s">
        <v>3203</v>
      </c>
      <c r="F1489" s="665" t="s">
        <v>3179</v>
      </c>
      <c r="G1489" s="665" t="s">
        <v>4395</v>
      </c>
      <c r="H1489" s="665" t="s">
        <v>550</v>
      </c>
      <c r="I1489" s="665" t="s">
        <v>908</v>
      </c>
      <c r="J1489" s="665" t="s">
        <v>748</v>
      </c>
      <c r="K1489" s="665" t="s">
        <v>3623</v>
      </c>
      <c r="L1489" s="666">
        <v>0</v>
      </c>
      <c r="M1489" s="666">
        <v>0</v>
      </c>
      <c r="N1489" s="665">
        <v>2</v>
      </c>
      <c r="O1489" s="748">
        <v>1</v>
      </c>
      <c r="P1489" s="666"/>
      <c r="Q1489" s="681"/>
      <c r="R1489" s="665"/>
      <c r="S1489" s="681">
        <v>0</v>
      </c>
      <c r="T1489" s="748"/>
      <c r="U1489" s="704">
        <v>0</v>
      </c>
    </row>
    <row r="1490" spans="1:21" ht="14.4" customHeight="1" x14ac:dyDescent="0.3">
      <c r="A1490" s="664">
        <v>50</v>
      </c>
      <c r="B1490" s="665" t="s">
        <v>549</v>
      </c>
      <c r="C1490" s="665" t="s">
        <v>3184</v>
      </c>
      <c r="D1490" s="746" t="s">
        <v>4863</v>
      </c>
      <c r="E1490" s="747" t="s">
        <v>3203</v>
      </c>
      <c r="F1490" s="665" t="s">
        <v>3179</v>
      </c>
      <c r="G1490" s="665" t="s">
        <v>3505</v>
      </c>
      <c r="H1490" s="665" t="s">
        <v>1650</v>
      </c>
      <c r="I1490" s="665" t="s">
        <v>1910</v>
      </c>
      <c r="J1490" s="665" t="s">
        <v>1911</v>
      </c>
      <c r="K1490" s="665" t="s">
        <v>2984</v>
      </c>
      <c r="L1490" s="666">
        <v>164.94</v>
      </c>
      <c r="M1490" s="666">
        <v>494.82</v>
      </c>
      <c r="N1490" s="665">
        <v>3</v>
      </c>
      <c r="O1490" s="748">
        <v>2</v>
      </c>
      <c r="P1490" s="666"/>
      <c r="Q1490" s="681">
        <v>0</v>
      </c>
      <c r="R1490" s="665"/>
      <c r="S1490" s="681">
        <v>0</v>
      </c>
      <c r="T1490" s="748"/>
      <c r="U1490" s="704">
        <v>0</v>
      </c>
    </row>
    <row r="1491" spans="1:21" ht="14.4" customHeight="1" x14ac:dyDescent="0.3">
      <c r="A1491" s="664">
        <v>50</v>
      </c>
      <c r="B1491" s="665" t="s">
        <v>549</v>
      </c>
      <c r="C1491" s="665" t="s">
        <v>3184</v>
      </c>
      <c r="D1491" s="746" t="s">
        <v>4863</v>
      </c>
      <c r="E1491" s="747" t="s">
        <v>3203</v>
      </c>
      <c r="F1491" s="665" t="s">
        <v>3179</v>
      </c>
      <c r="G1491" s="665" t="s">
        <v>3234</v>
      </c>
      <c r="H1491" s="665" t="s">
        <v>550</v>
      </c>
      <c r="I1491" s="665" t="s">
        <v>808</v>
      </c>
      <c r="J1491" s="665" t="s">
        <v>3236</v>
      </c>
      <c r="K1491" s="665" t="s">
        <v>3291</v>
      </c>
      <c r="L1491" s="666">
        <v>35.11</v>
      </c>
      <c r="M1491" s="666">
        <v>35.11</v>
      </c>
      <c r="N1491" s="665">
        <v>1</v>
      </c>
      <c r="O1491" s="748">
        <v>0.5</v>
      </c>
      <c r="P1491" s="666">
        <v>35.11</v>
      </c>
      <c r="Q1491" s="681">
        <v>1</v>
      </c>
      <c r="R1491" s="665">
        <v>1</v>
      </c>
      <c r="S1491" s="681">
        <v>1</v>
      </c>
      <c r="T1491" s="748">
        <v>0.5</v>
      </c>
      <c r="U1491" s="704">
        <v>1</v>
      </c>
    </row>
    <row r="1492" spans="1:21" ht="14.4" customHeight="1" x14ac:dyDescent="0.3">
      <c r="A1492" s="664">
        <v>50</v>
      </c>
      <c r="B1492" s="665" t="s">
        <v>549</v>
      </c>
      <c r="C1492" s="665" t="s">
        <v>3184</v>
      </c>
      <c r="D1492" s="746" t="s">
        <v>4863</v>
      </c>
      <c r="E1492" s="747" t="s">
        <v>3203</v>
      </c>
      <c r="F1492" s="665" t="s">
        <v>3179</v>
      </c>
      <c r="G1492" s="665" t="s">
        <v>3234</v>
      </c>
      <c r="H1492" s="665" t="s">
        <v>550</v>
      </c>
      <c r="I1492" s="665" t="s">
        <v>4544</v>
      </c>
      <c r="J1492" s="665" t="s">
        <v>3535</v>
      </c>
      <c r="K1492" s="665" t="s">
        <v>4545</v>
      </c>
      <c r="L1492" s="666">
        <v>234.07</v>
      </c>
      <c r="M1492" s="666">
        <v>234.07</v>
      </c>
      <c r="N1492" s="665">
        <v>1</v>
      </c>
      <c r="O1492" s="748">
        <v>0.5</v>
      </c>
      <c r="P1492" s="666"/>
      <c r="Q1492" s="681">
        <v>0</v>
      </c>
      <c r="R1492" s="665"/>
      <c r="S1492" s="681">
        <v>0</v>
      </c>
      <c r="T1492" s="748"/>
      <c r="U1492" s="704">
        <v>0</v>
      </c>
    </row>
    <row r="1493" spans="1:21" ht="14.4" customHeight="1" x14ac:dyDescent="0.3">
      <c r="A1493" s="664">
        <v>50</v>
      </c>
      <c r="B1493" s="665" t="s">
        <v>549</v>
      </c>
      <c r="C1493" s="665" t="s">
        <v>3184</v>
      </c>
      <c r="D1493" s="746" t="s">
        <v>4863</v>
      </c>
      <c r="E1493" s="747" t="s">
        <v>3203</v>
      </c>
      <c r="F1493" s="665" t="s">
        <v>3179</v>
      </c>
      <c r="G1493" s="665" t="s">
        <v>3234</v>
      </c>
      <c r="H1493" s="665" t="s">
        <v>550</v>
      </c>
      <c r="I1493" s="665" t="s">
        <v>3240</v>
      </c>
      <c r="J1493" s="665" t="s">
        <v>3236</v>
      </c>
      <c r="K1493" s="665" t="s">
        <v>3241</v>
      </c>
      <c r="L1493" s="666">
        <v>0</v>
      </c>
      <c r="M1493" s="666">
        <v>0</v>
      </c>
      <c r="N1493" s="665">
        <v>3</v>
      </c>
      <c r="O1493" s="748">
        <v>0.5</v>
      </c>
      <c r="P1493" s="666"/>
      <c r="Q1493" s="681"/>
      <c r="R1493" s="665"/>
      <c r="S1493" s="681">
        <v>0</v>
      </c>
      <c r="T1493" s="748"/>
      <c r="U1493" s="704">
        <v>0</v>
      </c>
    </row>
    <row r="1494" spans="1:21" ht="14.4" customHeight="1" x14ac:dyDescent="0.3">
      <c r="A1494" s="664">
        <v>50</v>
      </c>
      <c r="B1494" s="665" t="s">
        <v>549</v>
      </c>
      <c r="C1494" s="665" t="s">
        <v>3184</v>
      </c>
      <c r="D1494" s="746" t="s">
        <v>4863</v>
      </c>
      <c r="E1494" s="747" t="s">
        <v>3203</v>
      </c>
      <c r="F1494" s="665" t="s">
        <v>3179</v>
      </c>
      <c r="G1494" s="665" t="s">
        <v>4348</v>
      </c>
      <c r="H1494" s="665" t="s">
        <v>1650</v>
      </c>
      <c r="I1494" s="665" t="s">
        <v>4788</v>
      </c>
      <c r="J1494" s="665" t="s">
        <v>4789</v>
      </c>
      <c r="K1494" s="665" t="s">
        <v>4790</v>
      </c>
      <c r="L1494" s="666">
        <v>141.04</v>
      </c>
      <c r="M1494" s="666">
        <v>423.12</v>
      </c>
      <c r="N1494" s="665">
        <v>3</v>
      </c>
      <c r="O1494" s="748">
        <v>1.5</v>
      </c>
      <c r="P1494" s="666">
        <v>423.12</v>
      </c>
      <c r="Q1494" s="681">
        <v>1</v>
      </c>
      <c r="R1494" s="665">
        <v>3</v>
      </c>
      <c r="S1494" s="681">
        <v>1</v>
      </c>
      <c r="T1494" s="748">
        <v>1.5</v>
      </c>
      <c r="U1494" s="704">
        <v>1</v>
      </c>
    </row>
    <row r="1495" spans="1:21" ht="14.4" customHeight="1" x14ac:dyDescent="0.3">
      <c r="A1495" s="664">
        <v>50</v>
      </c>
      <c r="B1495" s="665" t="s">
        <v>549</v>
      </c>
      <c r="C1495" s="665" t="s">
        <v>3184</v>
      </c>
      <c r="D1495" s="746" t="s">
        <v>4863</v>
      </c>
      <c r="E1495" s="747" t="s">
        <v>3203</v>
      </c>
      <c r="F1495" s="665" t="s">
        <v>3179</v>
      </c>
      <c r="G1495" s="665" t="s">
        <v>3296</v>
      </c>
      <c r="H1495" s="665" t="s">
        <v>1650</v>
      </c>
      <c r="I1495" s="665" t="s">
        <v>4073</v>
      </c>
      <c r="J1495" s="665" t="s">
        <v>1691</v>
      </c>
      <c r="K1495" s="665" t="s">
        <v>2931</v>
      </c>
      <c r="L1495" s="666">
        <v>490.89</v>
      </c>
      <c r="M1495" s="666">
        <v>490.89</v>
      </c>
      <c r="N1495" s="665">
        <v>1</v>
      </c>
      <c r="O1495" s="748">
        <v>0.5</v>
      </c>
      <c r="P1495" s="666"/>
      <c r="Q1495" s="681">
        <v>0</v>
      </c>
      <c r="R1495" s="665"/>
      <c r="S1495" s="681">
        <v>0</v>
      </c>
      <c r="T1495" s="748"/>
      <c r="U1495" s="704">
        <v>0</v>
      </c>
    </row>
    <row r="1496" spans="1:21" ht="14.4" customHeight="1" x14ac:dyDescent="0.3">
      <c r="A1496" s="664">
        <v>50</v>
      </c>
      <c r="B1496" s="665" t="s">
        <v>549</v>
      </c>
      <c r="C1496" s="665" t="s">
        <v>3184</v>
      </c>
      <c r="D1496" s="746" t="s">
        <v>4863</v>
      </c>
      <c r="E1496" s="747" t="s">
        <v>3203</v>
      </c>
      <c r="F1496" s="665" t="s">
        <v>3179</v>
      </c>
      <c r="G1496" s="665" t="s">
        <v>3296</v>
      </c>
      <c r="H1496" s="665" t="s">
        <v>1650</v>
      </c>
      <c r="I1496" s="665" t="s">
        <v>3297</v>
      </c>
      <c r="J1496" s="665" t="s">
        <v>1691</v>
      </c>
      <c r="K1496" s="665" t="s">
        <v>2929</v>
      </c>
      <c r="L1496" s="666">
        <v>815.1</v>
      </c>
      <c r="M1496" s="666">
        <v>1630.2</v>
      </c>
      <c r="N1496" s="665">
        <v>2</v>
      </c>
      <c r="O1496" s="748">
        <v>1.5</v>
      </c>
      <c r="P1496" s="666"/>
      <c r="Q1496" s="681">
        <v>0</v>
      </c>
      <c r="R1496" s="665"/>
      <c r="S1496" s="681">
        <v>0</v>
      </c>
      <c r="T1496" s="748"/>
      <c r="U1496" s="704">
        <v>0</v>
      </c>
    </row>
    <row r="1497" spans="1:21" ht="14.4" customHeight="1" x14ac:dyDescent="0.3">
      <c r="A1497" s="664">
        <v>50</v>
      </c>
      <c r="B1497" s="665" t="s">
        <v>549</v>
      </c>
      <c r="C1497" s="665" t="s">
        <v>3184</v>
      </c>
      <c r="D1497" s="746" t="s">
        <v>4863</v>
      </c>
      <c r="E1497" s="747" t="s">
        <v>3203</v>
      </c>
      <c r="F1497" s="665" t="s">
        <v>3179</v>
      </c>
      <c r="G1497" s="665" t="s">
        <v>3296</v>
      </c>
      <c r="H1497" s="665" t="s">
        <v>1650</v>
      </c>
      <c r="I1497" s="665" t="s">
        <v>4057</v>
      </c>
      <c r="J1497" s="665" t="s">
        <v>1725</v>
      </c>
      <c r="K1497" s="665" t="s">
        <v>2927</v>
      </c>
      <c r="L1497" s="666">
        <v>2309.36</v>
      </c>
      <c r="M1497" s="666">
        <v>4618.72</v>
      </c>
      <c r="N1497" s="665">
        <v>2</v>
      </c>
      <c r="O1497" s="748">
        <v>1.5</v>
      </c>
      <c r="P1497" s="666">
        <v>4618.72</v>
      </c>
      <c r="Q1497" s="681">
        <v>1</v>
      </c>
      <c r="R1497" s="665">
        <v>2</v>
      </c>
      <c r="S1497" s="681">
        <v>1</v>
      </c>
      <c r="T1497" s="748">
        <v>1.5</v>
      </c>
      <c r="U1497" s="704">
        <v>1</v>
      </c>
    </row>
    <row r="1498" spans="1:21" ht="14.4" customHeight="1" x14ac:dyDescent="0.3">
      <c r="A1498" s="664">
        <v>50</v>
      </c>
      <c r="B1498" s="665" t="s">
        <v>549</v>
      </c>
      <c r="C1498" s="665" t="s">
        <v>3184</v>
      </c>
      <c r="D1498" s="746" t="s">
        <v>4863</v>
      </c>
      <c r="E1498" s="747" t="s">
        <v>3203</v>
      </c>
      <c r="F1498" s="665" t="s">
        <v>3179</v>
      </c>
      <c r="G1498" s="665" t="s">
        <v>4222</v>
      </c>
      <c r="H1498" s="665" t="s">
        <v>550</v>
      </c>
      <c r="I1498" s="665" t="s">
        <v>4402</v>
      </c>
      <c r="J1498" s="665" t="s">
        <v>1570</v>
      </c>
      <c r="K1498" s="665" t="s">
        <v>4223</v>
      </c>
      <c r="L1498" s="666">
        <v>0</v>
      </c>
      <c r="M1498" s="666">
        <v>0</v>
      </c>
      <c r="N1498" s="665">
        <v>4</v>
      </c>
      <c r="O1498" s="748">
        <v>1</v>
      </c>
      <c r="P1498" s="666"/>
      <c r="Q1498" s="681"/>
      <c r="R1498" s="665"/>
      <c r="S1498" s="681">
        <v>0</v>
      </c>
      <c r="T1498" s="748"/>
      <c r="U1498" s="704">
        <v>0</v>
      </c>
    </row>
    <row r="1499" spans="1:21" ht="14.4" customHeight="1" x14ac:dyDescent="0.3">
      <c r="A1499" s="664">
        <v>50</v>
      </c>
      <c r="B1499" s="665" t="s">
        <v>549</v>
      </c>
      <c r="C1499" s="665" t="s">
        <v>3184</v>
      </c>
      <c r="D1499" s="746" t="s">
        <v>4863</v>
      </c>
      <c r="E1499" s="747" t="s">
        <v>3203</v>
      </c>
      <c r="F1499" s="665" t="s">
        <v>3179</v>
      </c>
      <c r="G1499" s="665" t="s">
        <v>4224</v>
      </c>
      <c r="H1499" s="665" t="s">
        <v>550</v>
      </c>
      <c r="I1499" s="665" t="s">
        <v>1451</v>
      </c>
      <c r="J1499" s="665" t="s">
        <v>1452</v>
      </c>
      <c r="K1499" s="665" t="s">
        <v>4225</v>
      </c>
      <c r="L1499" s="666">
        <v>36.54</v>
      </c>
      <c r="M1499" s="666">
        <v>109.62</v>
      </c>
      <c r="N1499" s="665">
        <v>3</v>
      </c>
      <c r="O1499" s="748">
        <v>2</v>
      </c>
      <c r="P1499" s="666">
        <v>73.08</v>
      </c>
      <c r="Q1499" s="681">
        <v>0.66666666666666663</v>
      </c>
      <c r="R1499" s="665">
        <v>2</v>
      </c>
      <c r="S1499" s="681">
        <v>0.66666666666666663</v>
      </c>
      <c r="T1499" s="748">
        <v>1</v>
      </c>
      <c r="U1499" s="704">
        <v>0.5</v>
      </c>
    </row>
    <row r="1500" spans="1:21" ht="14.4" customHeight="1" x14ac:dyDescent="0.3">
      <c r="A1500" s="664">
        <v>50</v>
      </c>
      <c r="B1500" s="665" t="s">
        <v>549</v>
      </c>
      <c r="C1500" s="665" t="s">
        <v>3184</v>
      </c>
      <c r="D1500" s="746" t="s">
        <v>4863</v>
      </c>
      <c r="E1500" s="747" t="s">
        <v>3203</v>
      </c>
      <c r="F1500" s="665" t="s">
        <v>3179</v>
      </c>
      <c r="G1500" s="665" t="s">
        <v>3301</v>
      </c>
      <c r="H1500" s="665" t="s">
        <v>1650</v>
      </c>
      <c r="I1500" s="665" t="s">
        <v>1877</v>
      </c>
      <c r="J1500" s="665" t="s">
        <v>2960</v>
      </c>
      <c r="K1500" s="665" t="s">
        <v>2962</v>
      </c>
      <c r="L1500" s="666">
        <v>103.64</v>
      </c>
      <c r="M1500" s="666">
        <v>207.28</v>
      </c>
      <c r="N1500" s="665">
        <v>2</v>
      </c>
      <c r="O1500" s="748">
        <v>1</v>
      </c>
      <c r="P1500" s="666"/>
      <c r="Q1500" s="681">
        <v>0</v>
      </c>
      <c r="R1500" s="665"/>
      <c r="S1500" s="681">
        <v>0</v>
      </c>
      <c r="T1500" s="748"/>
      <c r="U1500" s="704">
        <v>0</v>
      </c>
    </row>
    <row r="1501" spans="1:21" ht="14.4" customHeight="1" x14ac:dyDescent="0.3">
      <c r="A1501" s="664">
        <v>50</v>
      </c>
      <c r="B1501" s="665" t="s">
        <v>549</v>
      </c>
      <c r="C1501" s="665" t="s">
        <v>3184</v>
      </c>
      <c r="D1501" s="746" t="s">
        <v>4863</v>
      </c>
      <c r="E1501" s="747" t="s">
        <v>3203</v>
      </c>
      <c r="F1501" s="665" t="s">
        <v>3179</v>
      </c>
      <c r="G1501" s="665" t="s">
        <v>3552</v>
      </c>
      <c r="H1501" s="665" t="s">
        <v>550</v>
      </c>
      <c r="I1501" s="665" t="s">
        <v>1604</v>
      </c>
      <c r="J1501" s="665" t="s">
        <v>1605</v>
      </c>
      <c r="K1501" s="665" t="s">
        <v>4226</v>
      </c>
      <c r="L1501" s="666">
        <v>301.2</v>
      </c>
      <c r="M1501" s="666">
        <v>301.2</v>
      </c>
      <c r="N1501" s="665">
        <v>1</v>
      </c>
      <c r="O1501" s="748">
        <v>1</v>
      </c>
      <c r="P1501" s="666"/>
      <c r="Q1501" s="681">
        <v>0</v>
      </c>
      <c r="R1501" s="665"/>
      <c r="S1501" s="681">
        <v>0</v>
      </c>
      <c r="T1501" s="748"/>
      <c r="U1501" s="704">
        <v>0</v>
      </c>
    </row>
    <row r="1502" spans="1:21" ht="14.4" customHeight="1" x14ac:dyDescent="0.3">
      <c r="A1502" s="664">
        <v>50</v>
      </c>
      <c r="B1502" s="665" t="s">
        <v>549</v>
      </c>
      <c r="C1502" s="665" t="s">
        <v>3184</v>
      </c>
      <c r="D1502" s="746" t="s">
        <v>4863</v>
      </c>
      <c r="E1502" s="747" t="s">
        <v>3203</v>
      </c>
      <c r="F1502" s="665" t="s">
        <v>3179</v>
      </c>
      <c r="G1502" s="665" t="s">
        <v>3552</v>
      </c>
      <c r="H1502" s="665" t="s">
        <v>550</v>
      </c>
      <c r="I1502" s="665" t="s">
        <v>4227</v>
      </c>
      <c r="J1502" s="665" t="s">
        <v>1605</v>
      </c>
      <c r="K1502" s="665" t="s">
        <v>4226</v>
      </c>
      <c r="L1502" s="666">
        <v>185.26</v>
      </c>
      <c r="M1502" s="666">
        <v>555.78</v>
      </c>
      <c r="N1502" s="665">
        <v>3</v>
      </c>
      <c r="O1502" s="748">
        <v>1.5</v>
      </c>
      <c r="P1502" s="666">
        <v>185.26</v>
      </c>
      <c r="Q1502" s="681">
        <v>0.33333333333333331</v>
      </c>
      <c r="R1502" s="665">
        <v>1</v>
      </c>
      <c r="S1502" s="681">
        <v>0.33333333333333331</v>
      </c>
      <c r="T1502" s="748">
        <v>0.5</v>
      </c>
      <c r="U1502" s="704">
        <v>0.33333333333333331</v>
      </c>
    </row>
    <row r="1503" spans="1:21" ht="14.4" customHeight="1" x14ac:dyDescent="0.3">
      <c r="A1503" s="664">
        <v>50</v>
      </c>
      <c r="B1503" s="665" t="s">
        <v>549</v>
      </c>
      <c r="C1503" s="665" t="s">
        <v>3184</v>
      </c>
      <c r="D1503" s="746" t="s">
        <v>4863</v>
      </c>
      <c r="E1503" s="747" t="s">
        <v>3203</v>
      </c>
      <c r="F1503" s="665" t="s">
        <v>3179</v>
      </c>
      <c r="G1503" s="665" t="s">
        <v>4791</v>
      </c>
      <c r="H1503" s="665" t="s">
        <v>550</v>
      </c>
      <c r="I1503" s="665" t="s">
        <v>4792</v>
      </c>
      <c r="J1503" s="665" t="s">
        <v>740</v>
      </c>
      <c r="K1503" s="665" t="s">
        <v>4793</v>
      </c>
      <c r="L1503" s="666">
        <v>0</v>
      </c>
      <c r="M1503" s="666">
        <v>0</v>
      </c>
      <c r="N1503" s="665">
        <v>2</v>
      </c>
      <c r="O1503" s="748">
        <v>1</v>
      </c>
      <c r="P1503" s="666">
        <v>0</v>
      </c>
      <c r="Q1503" s="681"/>
      <c r="R1503" s="665">
        <v>2</v>
      </c>
      <c r="S1503" s="681">
        <v>1</v>
      </c>
      <c r="T1503" s="748">
        <v>1</v>
      </c>
      <c r="U1503" s="704">
        <v>1</v>
      </c>
    </row>
    <row r="1504" spans="1:21" ht="14.4" customHeight="1" x14ac:dyDescent="0.3">
      <c r="A1504" s="664">
        <v>50</v>
      </c>
      <c r="B1504" s="665" t="s">
        <v>549</v>
      </c>
      <c r="C1504" s="665" t="s">
        <v>3184</v>
      </c>
      <c r="D1504" s="746" t="s">
        <v>4863</v>
      </c>
      <c r="E1504" s="747" t="s">
        <v>3203</v>
      </c>
      <c r="F1504" s="665" t="s">
        <v>3179</v>
      </c>
      <c r="G1504" s="665" t="s">
        <v>3308</v>
      </c>
      <c r="H1504" s="665" t="s">
        <v>1650</v>
      </c>
      <c r="I1504" s="665" t="s">
        <v>4794</v>
      </c>
      <c r="J1504" s="665" t="s">
        <v>2897</v>
      </c>
      <c r="K1504" s="665" t="s">
        <v>4795</v>
      </c>
      <c r="L1504" s="666">
        <v>0</v>
      </c>
      <c r="M1504" s="666">
        <v>0</v>
      </c>
      <c r="N1504" s="665">
        <v>1</v>
      </c>
      <c r="O1504" s="748">
        <v>0.5</v>
      </c>
      <c r="P1504" s="666"/>
      <c r="Q1504" s="681"/>
      <c r="R1504" s="665"/>
      <c r="S1504" s="681">
        <v>0</v>
      </c>
      <c r="T1504" s="748"/>
      <c r="U1504" s="704">
        <v>0</v>
      </c>
    </row>
    <row r="1505" spans="1:21" ht="14.4" customHeight="1" x14ac:dyDescent="0.3">
      <c r="A1505" s="664">
        <v>50</v>
      </c>
      <c r="B1505" s="665" t="s">
        <v>549</v>
      </c>
      <c r="C1505" s="665" t="s">
        <v>3184</v>
      </c>
      <c r="D1505" s="746" t="s">
        <v>4863</v>
      </c>
      <c r="E1505" s="747" t="s">
        <v>3203</v>
      </c>
      <c r="F1505" s="665" t="s">
        <v>3179</v>
      </c>
      <c r="G1505" s="665" t="s">
        <v>3308</v>
      </c>
      <c r="H1505" s="665" t="s">
        <v>1650</v>
      </c>
      <c r="I1505" s="665" t="s">
        <v>3357</v>
      </c>
      <c r="J1505" s="665" t="s">
        <v>2897</v>
      </c>
      <c r="K1505" s="665" t="s">
        <v>3358</v>
      </c>
      <c r="L1505" s="666">
        <v>0</v>
      </c>
      <c r="M1505" s="666">
        <v>0</v>
      </c>
      <c r="N1505" s="665">
        <v>1</v>
      </c>
      <c r="O1505" s="748">
        <v>1</v>
      </c>
      <c r="P1505" s="666"/>
      <c r="Q1505" s="681"/>
      <c r="R1505" s="665"/>
      <c r="S1505" s="681">
        <v>0</v>
      </c>
      <c r="T1505" s="748"/>
      <c r="U1505" s="704">
        <v>0</v>
      </c>
    </row>
    <row r="1506" spans="1:21" ht="14.4" customHeight="1" x14ac:dyDescent="0.3">
      <c r="A1506" s="664">
        <v>50</v>
      </c>
      <c r="B1506" s="665" t="s">
        <v>549</v>
      </c>
      <c r="C1506" s="665" t="s">
        <v>3184</v>
      </c>
      <c r="D1506" s="746" t="s">
        <v>4863</v>
      </c>
      <c r="E1506" s="747" t="s">
        <v>3203</v>
      </c>
      <c r="F1506" s="665" t="s">
        <v>3179</v>
      </c>
      <c r="G1506" s="665" t="s">
        <v>3308</v>
      </c>
      <c r="H1506" s="665" t="s">
        <v>1650</v>
      </c>
      <c r="I1506" s="665" t="s">
        <v>4796</v>
      </c>
      <c r="J1506" s="665" t="s">
        <v>2897</v>
      </c>
      <c r="K1506" s="665" t="s">
        <v>4797</v>
      </c>
      <c r="L1506" s="666">
        <v>0</v>
      </c>
      <c r="M1506" s="666">
        <v>0</v>
      </c>
      <c r="N1506" s="665">
        <v>1</v>
      </c>
      <c r="O1506" s="748">
        <v>1</v>
      </c>
      <c r="P1506" s="666">
        <v>0</v>
      </c>
      <c r="Q1506" s="681"/>
      <c r="R1506" s="665">
        <v>1</v>
      </c>
      <c r="S1506" s="681">
        <v>1</v>
      </c>
      <c r="T1506" s="748">
        <v>1</v>
      </c>
      <c r="U1506" s="704">
        <v>1</v>
      </c>
    </row>
    <row r="1507" spans="1:21" ht="14.4" customHeight="1" x14ac:dyDescent="0.3">
      <c r="A1507" s="664">
        <v>50</v>
      </c>
      <c r="B1507" s="665" t="s">
        <v>549</v>
      </c>
      <c r="C1507" s="665" t="s">
        <v>3184</v>
      </c>
      <c r="D1507" s="746" t="s">
        <v>4863</v>
      </c>
      <c r="E1507" s="747" t="s">
        <v>3203</v>
      </c>
      <c r="F1507" s="665" t="s">
        <v>3179</v>
      </c>
      <c r="G1507" s="665" t="s">
        <v>3242</v>
      </c>
      <c r="H1507" s="665" t="s">
        <v>1650</v>
      </c>
      <c r="I1507" s="665" t="s">
        <v>3243</v>
      </c>
      <c r="J1507" s="665" t="s">
        <v>1767</v>
      </c>
      <c r="K1507" s="665" t="s">
        <v>2954</v>
      </c>
      <c r="L1507" s="666">
        <v>48.27</v>
      </c>
      <c r="M1507" s="666">
        <v>48.27</v>
      </c>
      <c r="N1507" s="665">
        <v>1</v>
      </c>
      <c r="O1507" s="748">
        <v>1</v>
      </c>
      <c r="P1507" s="666"/>
      <c r="Q1507" s="681">
        <v>0</v>
      </c>
      <c r="R1507" s="665"/>
      <c r="S1507" s="681">
        <v>0</v>
      </c>
      <c r="T1507" s="748"/>
      <c r="U1507" s="704">
        <v>0</v>
      </c>
    </row>
    <row r="1508" spans="1:21" ht="14.4" customHeight="1" x14ac:dyDescent="0.3">
      <c r="A1508" s="664">
        <v>50</v>
      </c>
      <c r="B1508" s="665" t="s">
        <v>549</v>
      </c>
      <c r="C1508" s="665" t="s">
        <v>3184</v>
      </c>
      <c r="D1508" s="746" t="s">
        <v>4863</v>
      </c>
      <c r="E1508" s="747" t="s">
        <v>3203</v>
      </c>
      <c r="F1508" s="665" t="s">
        <v>3179</v>
      </c>
      <c r="G1508" s="665" t="s">
        <v>3242</v>
      </c>
      <c r="H1508" s="665" t="s">
        <v>1650</v>
      </c>
      <c r="I1508" s="665" t="s">
        <v>1766</v>
      </c>
      <c r="J1508" s="665" t="s">
        <v>1767</v>
      </c>
      <c r="K1508" s="665" t="s">
        <v>2953</v>
      </c>
      <c r="L1508" s="666">
        <v>144.81</v>
      </c>
      <c r="M1508" s="666">
        <v>434.43</v>
      </c>
      <c r="N1508" s="665">
        <v>3</v>
      </c>
      <c r="O1508" s="748">
        <v>3</v>
      </c>
      <c r="P1508" s="666"/>
      <c r="Q1508" s="681">
        <v>0</v>
      </c>
      <c r="R1508" s="665"/>
      <c r="S1508" s="681">
        <v>0</v>
      </c>
      <c r="T1508" s="748"/>
      <c r="U1508" s="704">
        <v>0</v>
      </c>
    </row>
    <row r="1509" spans="1:21" ht="14.4" customHeight="1" x14ac:dyDescent="0.3">
      <c r="A1509" s="664">
        <v>50</v>
      </c>
      <c r="B1509" s="665" t="s">
        <v>549</v>
      </c>
      <c r="C1509" s="665" t="s">
        <v>3184</v>
      </c>
      <c r="D1509" s="746" t="s">
        <v>4863</v>
      </c>
      <c r="E1509" s="747" t="s">
        <v>3203</v>
      </c>
      <c r="F1509" s="665" t="s">
        <v>3179</v>
      </c>
      <c r="G1509" s="665" t="s">
        <v>3242</v>
      </c>
      <c r="H1509" s="665" t="s">
        <v>1650</v>
      </c>
      <c r="I1509" s="665" t="s">
        <v>1854</v>
      </c>
      <c r="J1509" s="665" t="s">
        <v>1855</v>
      </c>
      <c r="K1509" s="665" t="s">
        <v>2966</v>
      </c>
      <c r="L1509" s="666">
        <v>289.62</v>
      </c>
      <c r="M1509" s="666">
        <v>868.86</v>
      </c>
      <c r="N1509" s="665">
        <v>3</v>
      </c>
      <c r="O1509" s="748">
        <v>2</v>
      </c>
      <c r="P1509" s="666"/>
      <c r="Q1509" s="681">
        <v>0</v>
      </c>
      <c r="R1509" s="665"/>
      <c r="S1509" s="681">
        <v>0</v>
      </c>
      <c r="T1509" s="748"/>
      <c r="U1509" s="704">
        <v>0</v>
      </c>
    </row>
    <row r="1510" spans="1:21" ht="14.4" customHeight="1" x14ac:dyDescent="0.3">
      <c r="A1510" s="664">
        <v>50</v>
      </c>
      <c r="B1510" s="665" t="s">
        <v>549</v>
      </c>
      <c r="C1510" s="665" t="s">
        <v>3184</v>
      </c>
      <c r="D1510" s="746" t="s">
        <v>4863</v>
      </c>
      <c r="E1510" s="747" t="s">
        <v>3203</v>
      </c>
      <c r="F1510" s="665" t="s">
        <v>3179</v>
      </c>
      <c r="G1510" s="665" t="s">
        <v>3242</v>
      </c>
      <c r="H1510" s="665" t="s">
        <v>550</v>
      </c>
      <c r="I1510" s="665" t="s">
        <v>3564</v>
      </c>
      <c r="J1510" s="665" t="s">
        <v>3565</v>
      </c>
      <c r="K1510" s="665" t="s">
        <v>2948</v>
      </c>
      <c r="L1510" s="666">
        <v>48.27</v>
      </c>
      <c r="M1510" s="666">
        <v>48.27</v>
      </c>
      <c r="N1510" s="665">
        <v>1</v>
      </c>
      <c r="O1510" s="748">
        <v>0.5</v>
      </c>
      <c r="P1510" s="666">
        <v>48.27</v>
      </c>
      <c r="Q1510" s="681">
        <v>1</v>
      </c>
      <c r="R1510" s="665">
        <v>1</v>
      </c>
      <c r="S1510" s="681">
        <v>1</v>
      </c>
      <c r="T1510" s="748">
        <v>0.5</v>
      </c>
      <c r="U1510" s="704">
        <v>1</v>
      </c>
    </row>
    <row r="1511" spans="1:21" ht="14.4" customHeight="1" x14ac:dyDescent="0.3">
      <c r="A1511" s="664">
        <v>50</v>
      </c>
      <c r="B1511" s="665" t="s">
        <v>549</v>
      </c>
      <c r="C1511" s="665" t="s">
        <v>3184</v>
      </c>
      <c r="D1511" s="746" t="s">
        <v>4863</v>
      </c>
      <c r="E1511" s="747" t="s">
        <v>3203</v>
      </c>
      <c r="F1511" s="665" t="s">
        <v>3179</v>
      </c>
      <c r="G1511" s="665" t="s">
        <v>3874</v>
      </c>
      <c r="H1511" s="665" t="s">
        <v>1650</v>
      </c>
      <c r="I1511" s="665" t="s">
        <v>4592</v>
      </c>
      <c r="J1511" s="665" t="s">
        <v>2979</v>
      </c>
      <c r="K1511" s="665" t="s">
        <v>4593</v>
      </c>
      <c r="L1511" s="666">
        <v>742.17</v>
      </c>
      <c r="M1511" s="666">
        <v>742.17</v>
      </c>
      <c r="N1511" s="665">
        <v>1</v>
      </c>
      <c r="O1511" s="748">
        <v>0.5</v>
      </c>
      <c r="P1511" s="666"/>
      <c r="Q1511" s="681">
        <v>0</v>
      </c>
      <c r="R1511" s="665"/>
      <c r="S1511" s="681">
        <v>0</v>
      </c>
      <c r="T1511" s="748"/>
      <c r="U1511" s="704">
        <v>0</v>
      </c>
    </row>
    <row r="1512" spans="1:21" ht="14.4" customHeight="1" x14ac:dyDescent="0.3">
      <c r="A1512" s="664">
        <v>50</v>
      </c>
      <c r="B1512" s="665" t="s">
        <v>549</v>
      </c>
      <c r="C1512" s="665" t="s">
        <v>3184</v>
      </c>
      <c r="D1512" s="746" t="s">
        <v>4863</v>
      </c>
      <c r="E1512" s="747" t="s">
        <v>3203</v>
      </c>
      <c r="F1512" s="665" t="s">
        <v>3179</v>
      </c>
      <c r="G1512" s="665" t="s">
        <v>3246</v>
      </c>
      <c r="H1512" s="665" t="s">
        <v>1650</v>
      </c>
      <c r="I1512" s="665" t="s">
        <v>1857</v>
      </c>
      <c r="J1512" s="665" t="s">
        <v>2974</v>
      </c>
      <c r="K1512" s="665" t="s">
        <v>2977</v>
      </c>
      <c r="L1512" s="666">
        <v>583.62</v>
      </c>
      <c r="M1512" s="666">
        <v>583.62</v>
      </c>
      <c r="N1512" s="665">
        <v>1</v>
      </c>
      <c r="O1512" s="748">
        <v>1</v>
      </c>
      <c r="P1512" s="666"/>
      <c r="Q1512" s="681">
        <v>0</v>
      </c>
      <c r="R1512" s="665"/>
      <c r="S1512" s="681">
        <v>0</v>
      </c>
      <c r="T1512" s="748"/>
      <c r="U1512" s="704">
        <v>0</v>
      </c>
    </row>
    <row r="1513" spans="1:21" ht="14.4" customHeight="1" x14ac:dyDescent="0.3">
      <c r="A1513" s="664">
        <v>50</v>
      </c>
      <c r="B1513" s="665" t="s">
        <v>549</v>
      </c>
      <c r="C1513" s="665" t="s">
        <v>3184</v>
      </c>
      <c r="D1513" s="746" t="s">
        <v>4863</v>
      </c>
      <c r="E1513" s="747" t="s">
        <v>3203</v>
      </c>
      <c r="F1513" s="665" t="s">
        <v>3179</v>
      </c>
      <c r="G1513" s="665" t="s">
        <v>4798</v>
      </c>
      <c r="H1513" s="665" t="s">
        <v>550</v>
      </c>
      <c r="I1513" s="665" t="s">
        <v>4799</v>
      </c>
      <c r="J1513" s="665" t="s">
        <v>4800</v>
      </c>
      <c r="K1513" s="665" t="s">
        <v>4801</v>
      </c>
      <c r="L1513" s="666">
        <v>184.44</v>
      </c>
      <c r="M1513" s="666">
        <v>737.76</v>
      </c>
      <c r="N1513" s="665">
        <v>4</v>
      </c>
      <c r="O1513" s="748">
        <v>3</v>
      </c>
      <c r="P1513" s="666"/>
      <c r="Q1513" s="681">
        <v>0</v>
      </c>
      <c r="R1513" s="665"/>
      <c r="S1513" s="681">
        <v>0</v>
      </c>
      <c r="T1513" s="748"/>
      <c r="U1513" s="704">
        <v>0</v>
      </c>
    </row>
    <row r="1514" spans="1:21" ht="14.4" customHeight="1" x14ac:dyDescent="0.3">
      <c r="A1514" s="664">
        <v>50</v>
      </c>
      <c r="B1514" s="665" t="s">
        <v>549</v>
      </c>
      <c r="C1514" s="665" t="s">
        <v>3184</v>
      </c>
      <c r="D1514" s="746" t="s">
        <v>4863</v>
      </c>
      <c r="E1514" s="747" t="s">
        <v>3203</v>
      </c>
      <c r="F1514" s="665" t="s">
        <v>3179</v>
      </c>
      <c r="G1514" s="665" t="s">
        <v>3311</v>
      </c>
      <c r="H1514" s="665" t="s">
        <v>550</v>
      </c>
      <c r="I1514" s="665" t="s">
        <v>635</v>
      </c>
      <c r="J1514" s="665" t="s">
        <v>4114</v>
      </c>
      <c r="K1514" s="665" t="s">
        <v>4115</v>
      </c>
      <c r="L1514" s="666">
        <v>24.78</v>
      </c>
      <c r="M1514" s="666">
        <v>74.34</v>
      </c>
      <c r="N1514" s="665">
        <v>3</v>
      </c>
      <c r="O1514" s="748">
        <v>1.5</v>
      </c>
      <c r="P1514" s="666"/>
      <c r="Q1514" s="681">
        <v>0</v>
      </c>
      <c r="R1514" s="665"/>
      <c r="S1514" s="681">
        <v>0</v>
      </c>
      <c r="T1514" s="748"/>
      <c r="U1514" s="704">
        <v>0</v>
      </c>
    </row>
    <row r="1515" spans="1:21" ht="14.4" customHeight="1" x14ac:dyDescent="0.3">
      <c r="A1515" s="664">
        <v>50</v>
      </c>
      <c r="B1515" s="665" t="s">
        <v>549</v>
      </c>
      <c r="C1515" s="665" t="s">
        <v>3184</v>
      </c>
      <c r="D1515" s="746" t="s">
        <v>4863</v>
      </c>
      <c r="E1515" s="747" t="s">
        <v>3203</v>
      </c>
      <c r="F1515" s="665" t="s">
        <v>3179</v>
      </c>
      <c r="G1515" s="665" t="s">
        <v>3311</v>
      </c>
      <c r="H1515" s="665" t="s">
        <v>550</v>
      </c>
      <c r="I1515" s="665" t="s">
        <v>1218</v>
      </c>
      <c r="J1515" s="665" t="s">
        <v>3312</v>
      </c>
      <c r="K1515" s="665" t="s">
        <v>3303</v>
      </c>
      <c r="L1515" s="666">
        <v>99.11</v>
      </c>
      <c r="M1515" s="666">
        <v>198.22</v>
      </c>
      <c r="N1515" s="665">
        <v>2</v>
      </c>
      <c r="O1515" s="748">
        <v>1</v>
      </c>
      <c r="P1515" s="666">
        <v>99.11</v>
      </c>
      <c r="Q1515" s="681">
        <v>0.5</v>
      </c>
      <c r="R1515" s="665">
        <v>1</v>
      </c>
      <c r="S1515" s="681">
        <v>0.5</v>
      </c>
      <c r="T1515" s="748">
        <v>0.5</v>
      </c>
      <c r="U1515" s="704">
        <v>0.5</v>
      </c>
    </row>
    <row r="1516" spans="1:21" ht="14.4" customHeight="1" x14ac:dyDescent="0.3">
      <c r="A1516" s="664">
        <v>50</v>
      </c>
      <c r="B1516" s="665" t="s">
        <v>549</v>
      </c>
      <c r="C1516" s="665" t="s">
        <v>3184</v>
      </c>
      <c r="D1516" s="746" t="s">
        <v>4863</v>
      </c>
      <c r="E1516" s="747" t="s">
        <v>3203</v>
      </c>
      <c r="F1516" s="665" t="s">
        <v>3179</v>
      </c>
      <c r="G1516" s="665" t="s">
        <v>3566</v>
      </c>
      <c r="H1516" s="665" t="s">
        <v>550</v>
      </c>
      <c r="I1516" s="665" t="s">
        <v>979</v>
      </c>
      <c r="J1516" s="665" t="s">
        <v>980</v>
      </c>
      <c r="K1516" s="665" t="s">
        <v>4250</v>
      </c>
      <c r="L1516" s="666">
        <v>316.36</v>
      </c>
      <c r="M1516" s="666">
        <v>316.36</v>
      </c>
      <c r="N1516" s="665">
        <v>1</v>
      </c>
      <c r="O1516" s="748">
        <v>0.5</v>
      </c>
      <c r="P1516" s="666"/>
      <c r="Q1516" s="681">
        <v>0</v>
      </c>
      <c r="R1516" s="665"/>
      <c r="S1516" s="681">
        <v>0</v>
      </c>
      <c r="T1516" s="748"/>
      <c r="U1516" s="704">
        <v>0</v>
      </c>
    </row>
    <row r="1517" spans="1:21" ht="14.4" customHeight="1" x14ac:dyDescent="0.3">
      <c r="A1517" s="664">
        <v>50</v>
      </c>
      <c r="B1517" s="665" t="s">
        <v>549</v>
      </c>
      <c r="C1517" s="665" t="s">
        <v>3184</v>
      </c>
      <c r="D1517" s="746" t="s">
        <v>4863</v>
      </c>
      <c r="E1517" s="747" t="s">
        <v>3203</v>
      </c>
      <c r="F1517" s="665" t="s">
        <v>3179</v>
      </c>
      <c r="G1517" s="665" t="s">
        <v>3966</v>
      </c>
      <c r="H1517" s="665" t="s">
        <v>550</v>
      </c>
      <c r="I1517" s="665" t="s">
        <v>4802</v>
      </c>
      <c r="J1517" s="665" t="s">
        <v>3967</v>
      </c>
      <c r="K1517" s="665" t="s">
        <v>4803</v>
      </c>
      <c r="L1517" s="666">
        <v>4633.3599999999997</v>
      </c>
      <c r="M1517" s="666">
        <v>4633.3599999999997</v>
      </c>
      <c r="N1517" s="665">
        <v>1</v>
      </c>
      <c r="O1517" s="748">
        <v>0.5</v>
      </c>
      <c r="P1517" s="666"/>
      <c r="Q1517" s="681">
        <v>0</v>
      </c>
      <c r="R1517" s="665"/>
      <c r="S1517" s="681">
        <v>0</v>
      </c>
      <c r="T1517" s="748"/>
      <c r="U1517" s="704">
        <v>0</v>
      </c>
    </row>
    <row r="1518" spans="1:21" ht="14.4" customHeight="1" x14ac:dyDescent="0.3">
      <c r="A1518" s="664">
        <v>50</v>
      </c>
      <c r="B1518" s="665" t="s">
        <v>549</v>
      </c>
      <c r="C1518" s="665" t="s">
        <v>3184</v>
      </c>
      <c r="D1518" s="746" t="s">
        <v>4863</v>
      </c>
      <c r="E1518" s="747" t="s">
        <v>3203</v>
      </c>
      <c r="F1518" s="665" t="s">
        <v>3179</v>
      </c>
      <c r="G1518" s="665" t="s">
        <v>3966</v>
      </c>
      <c r="H1518" s="665" t="s">
        <v>550</v>
      </c>
      <c r="I1518" s="665" t="s">
        <v>1465</v>
      </c>
      <c r="J1518" s="665" t="s">
        <v>3967</v>
      </c>
      <c r="K1518" s="665" t="s">
        <v>3968</v>
      </c>
      <c r="L1518" s="666">
        <v>1762.05</v>
      </c>
      <c r="M1518" s="666">
        <v>1762.05</v>
      </c>
      <c r="N1518" s="665">
        <v>1</v>
      </c>
      <c r="O1518" s="748">
        <v>1</v>
      </c>
      <c r="P1518" s="666">
        <v>1762.05</v>
      </c>
      <c r="Q1518" s="681">
        <v>1</v>
      </c>
      <c r="R1518" s="665">
        <v>1</v>
      </c>
      <c r="S1518" s="681">
        <v>1</v>
      </c>
      <c r="T1518" s="748">
        <v>1</v>
      </c>
      <c r="U1518" s="704">
        <v>1</v>
      </c>
    </row>
    <row r="1519" spans="1:21" ht="14.4" customHeight="1" x14ac:dyDescent="0.3">
      <c r="A1519" s="664">
        <v>50</v>
      </c>
      <c r="B1519" s="665" t="s">
        <v>549</v>
      </c>
      <c r="C1519" s="665" t="s">
        <v>3184</v>
      </c>
      <c r="D1519" s="746" t="s">
        <v>4863</v>
      </c>
      <c r="E1519" s="747" t="s">
        <v>3203</v>
      </c>
      <c r="F1519" s="665" t="s">
        <v>3179</v>
      </c>
      <c r="G1519" s="665" t="s">
        <v>3966</v>
      </c>
      <c r="H1519" s="665" t="s">
        <v>550</v>
      </c>
      <c r="I1519" s="665" t="s">
        <v>4076</v>
      </c>
      <c r="J1519" s="665" t="s">
        <v>3967</v>
      </c>
      <c r="K1519" s="665" t="s">
        <v>4077</v>
      </c>
      <c r="L1519" s="666">
        <v>6177.8</v>
      </c>
      <c r="M1519" s="666">
        <v>12355.6</v>
      </c>
      <c r="N1519" s="665">
        <v>2</v>
      </c>
      <c r="O1519" s="748">
        <v>1.5</v>
      </c>
      <c r="P1519" s="666">
        <v>6177.8</v>
      </c>
      <c r="Q1519" s="681">
        <v>0.5</v>
      </c>
      <c r="R1519" s="665">
        <v>1</v>
      </c>
      <c r="S1519" s="681">
        <v>0.5</v>
      </c>
      <c r="T1519" s="748">
        <v>1</v>
      </c>
      <c r="U1519" s="704">
        <v>0.66666666666666663</v>
      </c>
    </row>
    <row r="1520" spans="1:21" ht="14.4" customHeight="1" x14ac:dyDescent="0.3">
      <c r="A1520" s="664">
        <v>50</v>
      </c>
      <c r="B1520" s="665" t="s">
        <v>549</v>
      </c>
      <c r="C1520" s="665" t="s">
        <v>3184</v>
      </c>
      <c r="D1520" s="746" t="s">
        <v>4863</v>
      </c>
      <c r="E1520" s="747" t="s">
        <v>3203</v>
      </c>
      <c r="F1520" s="665" t="s">
        <v>3179</v>
      </c>
      <c r="G1520" s="665" t="s">
        <v>3966</v>
      </c>
      <c r="H1520" s="665" t="s">
        <v>550</v>
      </c>
      <c r="I1520" s="665" t="s">
        <v>4076</v>
      </c>
      <c r="J1520" s="665" t="s">
        <v>3967</v>
      </c>
      <c r="K1520" s="665" t="s">
        <v>4077</v>
      </c>
      <c r="L1520" s="666">
        <v>6167.15</v>
      </c>
      <c r="M1520" s="666">
        <v>12334.3</v>
      </c>
      <c r="N1520" s="665">
        <v>2</v>
      </c>
      <c r="O1520" s="748">
        <v>1.5</v>
      </c>
      <c r="P1520" s="666"/>
      <c r="Q1520" s="681">
        <v>0</v>
      </c>
      <c r="R1520" s="665"/>
      <c r="S1520" s="681">
        <v>0</v>
      </c>
      <c r="T1520" s="748"/>
      <c r="U1520" s="704">
        <v>0</v>
      </c>
    </row>
    <row r="1521" spans="1:21" ht="14.4" customHeight="1" x14ac:dyDescent="0.3">
      <c r="A1521" s="664">
        <v>50</v>
      </c>
      <c r="B1521" s="665" t="s">
        <v>549</v>
      </c>
      <c r="C1521" s="665" t="s">
        <v>3184</v>
      </c>
      <c r="D1521" s="746" t="s">
        <v>4863</v>
      </c>
      <c r="E1521" s="747" t="s">
        <v>3203</v>
      </c>
      <c r="F1521" s="665" t="s">
        <v>3179</v>
      </c>
      <c r="G1521" s="665" t="s">
        <v>3572</v>
      </c>
      <c r="H1521" s="665" t="s">
        <v>1650</v>
      </c>
      <c r="I1521" s="665" t="s">
        <v>1776</v>
      </c>
      <c r="J1521" s="665" t="s">
        <v>2997</v>
      </c>
      <c r="K1521" s="665" t="s">
        <v>2998</v>
      </c>
      <c r="L1521" s="666">
        <v>543.36</v>
      </c>
      <c r="M1521" s="666">
        <v>1086.72</v>
      </c>
      <c r="N1521" s="665">
        <v>2</v>
      </c>
      <c r="O1521" s="748">
        <v>1.5</v>
      </c>
      <c r="P1521" s="666">
        <v>1086.72</v>
      </c>
      <c r="Q1521" s="681">
        <v>1</v>
      </c>
      <c r="R1521" s="665">
        <v>2</v>
      </c>
      <c r="S1521" s="681">
        <v>1</v>
      </c>
      <c r="T1521" s="748">
        <v>1.5</v>
      </c>
      <c r="U1521" s="704">
        <v>1</v>
      </c>
    </row>
    <row r="1522" spans="1:21" ht="14.4" customHeight="1" x14ac:dyDescent="0.3">
      <c r="A1522" s="664">
        <v>50</v>
      </c>
      <c r="B1522" s="665" t="s">
        <v>549</v>
      </c>
      <c r="C1522" s="665" t="s">
        <v>3184</v>
      </c>
      <c r="D1522" s="746" t="s">
        <v>4863</v>
      </c>
      <c r="E1522" s="747" t="s">
        <v>3203</v>
      </c>
      <c r="F1522" s="665" t="s">
        <v>3179</v>
      </c>
      <c r="G1522" s="665" t="s">
        <v>3572</v>
      </c>
      <c r="H1522" s="665" t="s">
        <v>1650</v>
      </c>
      <c r="I1522" s="665" t="s">
        <v>1838</v>
      </c>
      <c r="J1522" s="665" t="s">
        <v>2997</v>
      </c>
      <c r="K1522" s="665" t="s">
        <v>2999</v>
      </c>
      <c r="L1522" s="666">
        <v>835.93</v>
      </c>
      <c r="M1522" s="666">
        <v>1671.86</v>
      </c>
      <c r="N1522" s="665">
        <v>2</v>
      </c>
      <c r="O1522" s="748">
        <v>2</v>
      </c>
      <c r="P1522" s="666"/>
      <c r="Q1522" s="681">
        <v>0</v>
      </c>
      <c r="R1522" s="665"/>
      <c r="S1522" s="681">
        <v>0</v>
      </c>
      <c r="T1522" s="748"/>
      <c r="U1522" s="704">
        <v>0</v>
      </c>
    </row>
    <row r="1523" spans="1:21" ht="14.4" customHeight="1" x14ac:dyDescent="0.3">
      <c r="A1523" s="664">
        <v>50</v>
      </c>
      <c r="B1523" s="665" t="s">
        <v>549</v>
      </c>
      <c r="C1523" s="665" t="s">
        <v>3184</v>
      </c>
      <c r="D1523" s="746" t="s">
        <v>4863</v>
      </c>
      <c r="E1523" s="747" t="s">
        <v>3203</v>
      </c>
      <c r="F1523" s="665" t="s">
        <v>3179</v>
      </c>
      <c r="G1523" s="665" t="s">
        <v>3572</v>
      </c>
      <c r="H1523" s="665" t="s">
        <v>550</v>
      </c>
      <c r="I1523" s="665" t="s">
        <v>4804</v>
      </c>
      <c r="J1523" s="665" t="s">
        <v>3577</v>
      </c>
      <c r="K1523" s="665" t="s">
        <v>4805</v>
      </c>
      <c r="L1523" s="666">
        <v>0</v>
      </c>
      <c r="M1523" s="666">
        <v>0</v>
      </c>
      <c r="N1523" s="665">
        <v>2</v>
      </c>
      <c r="O1523" s="748">
        <v>1</v>
      </c>
      <c r="P1523" s="666">
        <v>0</v>
      </c>
      <c r="Q1523" s="681"/>
      <c r="R1523" s="665">
        <v>2</v>
      </c>
      <c r="S1523" s="681">
        <v>1</v>
      </c>
      <c r="T1523" s="748">
        <v>1</v>
      </c>
      <c r="U1523" s="704">
        <v>1</v>
      </c>
    </row>
    <row r="1524" spans="1:21" ht="14.4" customHeight="1" x14ac:dyDescent="0.3">
      <c r="A1524" s="664">
        <v>50</v>
      </c>
      <c r="B1524" s="665" t="s">
        <v>549</v>
      </c>
      <c r="C1524" s="665" t="s">
        <v>3184</v>
      </c>
      <c r="D1524" s="746" t="s">
        <v>4863</v>
      </c>
      <c r="E1524" s="747" t="s">
        <v>3203</v>
      </c>
      <c r="F1524" s="665" t="s">
        <v>3179</v>
      </c>
      <c r="G1524" s="665" t="s">
        <v>4806</v>
      </c>
      <c r="H1524" s="665" t="s">
        <v>550</v>
      </c>
      <c r="I1524" s="665" t="s">
        <v>4807</v>
      </c>
      <c r="J1524" s="665" t="s">
        <v>4808</v>
      </c>
      <c r="K1524" s="665" t="s">
        <v>4809</v>
      </c>
      <c r="L1524" s="666">
        <v>0</v>
      </c>
      <c r="M1524" s="666">
        <v>0</v>
      </c>
      <c r="N1524" s="665">
        <v>2</v>
      </c>
      <c r="O1524" s="748">
        <v>0.5</v>
      </c>
      <c r="P1524" s="666">
        <v>0</v>
      </c>
      <c r="Q1524" s="681"/>
      <c r="R1524" s="665">
        <v>2</v>
      </c>
      <c r="S1524" s="681">
        <v>1</v>
      </c>
      <c r="T1524" s="748">
        <v>0.5</v>
      </c>
      <c r="U1524" s="704">
        <v>1</v>
      </c>
    </row>
    <row r="1525" spans="1:21" ht="14.4" customHeight="1" x14ac:dyDescent="0.3">
      <c r="A1525" s="664">
        <v>50</v>
      </c>
      <c r="B1525" s="665" t="s">
        <v>549</v>
      </c>
      <c r="C1525" s="665" t="s">
        <v>3184</v>
      </c>
      <c r="D1525" s="746" t="s">
        <v>4863</v>
      </c>
      <c r="E1525" s="747" t="s">
        <v>3203</v>
      </c>
      <c r="F1525" s="665" t="s">
        <v>3179</v>
      </c>
      <c r="G1525" s="665" t="s">
        <v>3969</v>
      </c>
      <c r="H1525" s="665" t="s">
        <v>550</v>
      </c>
      <c r="I1525" s="665" t="s">
        <v>4626</v>
      </c>
      <c r="J1525" s="665" t="s">
        <v>4627</v>
      </c>
      <c r="K1525" s="665" t="s">
        <v>4079</v>
      </c>
      <c r="L1525" s="666">
        <v>120.14</v>
      </c>
      <c r="M1525" s="666">
        <v>720.84</v>
      </c>
      <c r="N1525" s="665">
        <v>6</v>
      </c>
      <c r="O1525" s="748">
        <v>1.5</v>
      </c>
      <c r="P1525" s="666"/>
      <c r="Q1525" s="681">
        <v>0</v>
      </c>
      <c r="R1525" s="665"/>
      <c r="S1525" s="681">
        <v>0</v>
      </c>
      <c r="T1525" s="748"/>
      <c r="U1525" s="704">
        <v>0</v>
      </c>
    </row>
    <row r="1526" spans="1:21" ht="14.4" customHeight="1" x14ac:dyDescent="0.3">
      <c r="A1526" s="664">
        <v>50</v>
      </c>
      <c r="B1526" s="665" t="s">
        <v>549</v>
      </c>
      <c r="C1526" s="665" t="s">
        <v>3184</v>
      </c>
      <c r="D1526" s="746" t="s">
        <v>4863</v>
      </c>
      <c r="E1526" s="747" t="s">
        <v>3203</v>
      </c>
      <c r="F1526" s="665" t="s">
        <v>3179</v>
      </c>
      <c r="G1526" s="665" t="s">
        <v>3250</v>
      </c>
      <c r="H1526" s="665" t="s">
        <v>550</v>
      </c>
      <c r="I1526" s="665" t="s">
        <v>793</v>
      </c>
      <c r="J1526" s="665" t="s">
        <v>721</v>
      </c>
      <c r="K1526" s="665" t="s">
        <v>3318</v>
      </c>
      <c r="L1526" s="666">
        <v>210.38</v>
      </c>
      <c r="M1526" s="666">
        <v>420.76</v>
      </c>
      <c r="N1526" s="665">
        <v>2</v>
      </c>
      <c r="O1526" s="748">
        <v>1</v>
      </c>
      <c r="P1526" s="666"/>
      <c r="Q1526" s="681">
        <v>0</v>
      </c>
      <c r="R1526" s="665"/>
      <c r="S1526" s="681">
        <v>0</v>
      </c>
      <c r="T1526" s="748"/>
      <c r="U1526" s="704">
        <v>0</v>
      </c>
    </row>
    <row r="1527" spans="1:21" ht="14.4" customHeight="1" x14ac:dyDescent="0.3">
      <c r="A1527" s="664">
        <v>50</v>
      </c>
      <c r="B1527" s="665" t="s">
        <v>549</v>
      </c>
      <c r="C1527" s="665" t="s">
        <v>3184</v>
      </c>
      <c r="D1527" s="746" t="s">
        <v>4863</v>
      </c>
      <c r="E1527" s="747" t="s">
        <v>3203</v>
      </c>
      <c r="F1527" s="665" t="s">
        <v>3179</v>
      </c>
      <c r="G1527" s="665" t="s">
        <v>3326</v>
      </c>
      <c r="H1527" s="665" t="s">
        <v>550</v>
      </c>
      <c r="I1527" s="665" t="s">
        <v>4810</v>
      </c>
      <c r="J1527" s="665" t="s">
        <v>3600</v>
      </c>
      <c r="K1527" s="665" t="s">
        <v>4811</v>
      </c>
      <c r="L1527" s="666">
        <v>329.88</v>
      </c>
      <c r="M1527" s="666">
        <v>329.88</v>
      </c>
      <c r="N1527" s="665">
        <v>1</v>
      </c>
      <c r="O1527" s="748">
        <v>0.5</v>
      </c>
      <c r="P1527" s="666"/>
      <c r="Q1527" s="681">
        <v>0</v>
      </c>
      <c r="R1527" s="665"/>
      <c r="S1527" s="681">
        <v>0</v>
      </c>
      <c r="T1527" s="748"/>
      <c r="U1527" s="704">
        <v>0</v>
      </c>
    </row>
    <row r="1528" spans="1:21" ht="14.4" customHeight="1" x14ac:dyDescent="0.3">
      <c r="A1528" s="664">
        <v>50</v>
      </c>
      <c r="B1528" s="665" t="s">
        <v>549</v>
      </c>
      <c r="C1528" s="665" t="s">
        <v>3184</v>
      </c>
      <c r="D1528" s="746" t="s">
        <v>4863</v>
      </c>
      <c r="E1528" s="747" t="s">
        <v>3203</v>
      </c>
      <c r="F1528" s="665" t="s">
        <v>3179</v>
      </c>
      <c r="G1528" s="665" t="s">
        <v>3326</v>
      </c>
      <c r="H1528" s="665" t="s">
        <v>1650</v>
      </c>
      <c r="I1528" s="665" t="s">
        <v>4117</v>
      </c>
      <c r="J1528" s="665" t="s">
        <v>2986</v>
      </c>
      <c r="K1528" s="665" t="s">
        <v>4079</v>
      </c>
      <c r="L1528" s="666">
        <v>311.52999999999997</v>
      </c>
      <c r="M1528" s="666">
        <v>311.52999999999997</v>
      </c>
      <c r="N1528" s="665">
        <v>1</v>
      </c>
      <c r="O1528" s="748">
        <v>0.5</v>
      </c>
      <c r="P1528" s="666"/>
      <c r="Q1528" s="681">
        <v>0</v>
      </c>
      <c r="R1528" s="665"/>
      <c r="S1528" s="681">
        <v>0</v>
      </c>
      <c r="T1528" s="748"/>
      <c r="U1528" s="704">
        <v>0</v>
      </c>
    </row>
    <row r="1529" spans="1:21" ht="14.4" customHeight="1" x14ac:dyDescent="0.3">
      <c r="A1529" s="664">
        <v>50</v>
      </c>
      <c r="B1529" s="665" t="s">
        <v>549</v>
      </c>
      <c r="C1529" s="665" t="s">
        <v>3184</v>
      </c>
      <c r="D1529" s="746" t="s">
        <v>4863</v>
      </c>
      <c r="E1529" s="747" t="s">
        <v>3203</v>
      </c>
      <c r="F1529" s="665" t="s">
        <v>3179</v>
      </c>
      <c r="G1529" s="665" t="s">
        <v>3326</v>
      </c>
      <c r="H1529" s="665" t="s">
        <v>550</v>
      </c>
      <c r="I1529" s="665" t="s">
        <v>3603</v>
      </c>
      <c r="J1529" s="665" t="s">
        <v>3365</v>
      </c>
      <c r="K1529" s="665" t="s">
        <v>2987</v>
      </c>
      <c r="L1529" s="666">
        <v>0</v>
      </c>
      <c r="M1529" s="666">
        <v>0</v>
      </c>
      <c r="N1529" s="665">
        <v>1</v>
      </c>
      <c r="O1529" s="748">
        <v>0.5</v>
      </c>
      <c r="P1529" s="666">
        <v>0</v>
      </c>
      <c r="Q1529" s="681"/>
      <c r="R1529" s="665">
        <v>1</v>
      </c>
      <c r="S1529" s="681">
        <v>1</v>
      </c>
      <c r="T1529" s="748">
        <v>0.5</v>
      </c>
      <c r="U1529" s="704">
        <v>1</v>
      </c>
    </row>
    <row r="1530" spans="1:21" ht="14.4" customHeight="1" x14ac:dyDescent="0.3">
      <c r="A1530" s="664">
        <v>50</v>
      </c>
      <c r="B1530" s="665" t="s">
        <v>549</v>
      </c>
      <c r="C1530" s="665" t="s">
        <v>3184</v>
      </c>
      <c r="D1530" s="746" t="s">
        <v>4863</v>
      </c>
      <c r="E1530" s="747" t="s">
        <v>3203</v>
      </c>
      <c r="F1530" s="665" t="s">
        <v>3179</v>
      </c>
      <c r="G1530" s="665" t="s">
        <v>3604</v>
      </c>
      <c r="H1530" s="665" t="s">
        <v>550</v>
      </c>
      <c r="I1530" s="665" t="s">
        <v>4812</v>
      </c>
      <c r="J1530" s="665" t="s">
        <v>3606</v>
      </c>
      <c r="K1530" s="665" t="s">
        <v>4813</v>
      </c>
      <c r="L1530" s="666">
        <v>0</v>
      </c>
      <c r="M1530" s="666">
        <v>0</v>
      </c>
      <c r="N1530" s="665">
        <v>8</v>
      </c>
      <c r="O1530" s="748">
        <v>4</v>
      </c>
      <c r="P1530" s="666">
        <v>0</v>
      </c>
      <c r="Q1530" s="681"/>
      <c r="R1530" s="665">
        <v>5</v>
      </c>
      <c r="S1530" s="681">
        <v>0.625</v>
      </c>
      <c r="T1530" s="748">
        <v>2</v>
      </c>
      <c r="U1530" s="704">
        <v>0.5</v>
      </c>
    </row>
    <row r="1531" spans="1:21" ht="14.4" customHeight="1" x14ac:dyDescent="0.3">
      <c r="A1531" s="664">
        <v>50</v>
      </c>
      <c r="B1531" s="665" t="s">
        <v>549</v>
      </c>
      <c r="C1531" s="665" t="s">
        <v>3184</v>
      </c>
      <c r="D1531" s="746" t="s">
        <v>4863</v>
      </c>
      <c r="E1531" s="747" t="s">
        <v>3203</v>
      </c>
      <c r="F1531" s="665" t="s">
        <v>3179</v>
      </c>
      <c r="G1531" s="665" t="s">
        <v>3604</v>
      </c>
      <c r="H1531" s="665" t="s">
        <v>550</v>
      </c>
      <c r="I1531" s="665" t="s">
        <v>4814</v>
      </c>
      <c r="J1531" s="665" t="s">
        <v>3606</v>
      </c>
      <c r="K1531" s="665" t="s">
        <v>4815</v>
      </c>
      <c r="L1531" s="666">
        <v>0</v>
      </c>
      <c r="M1531" s="666">
        <v>0</v>
      </c>
      <c r="N1531" s="665">
        <v>2</v>
      </c>
      <c r="O1531" s="748">
        <v>2</v>
      </c>
      <c r="P1531" s="666"/>
      <c r="Q1531" s="681"/>
      <c r="R1531" s="665"/>
      <c r="S1531" s="681">
        <v>0</v>
      </c>
      <c r="T1531" s="748"/>
      <c r="U1531" s="704">
        <v>0</v>
      </c>
    </row>
    <row r="1532" spans="1:21" ht="14.4" customHeight="1" x14ac:dyDescent="0.3">
      <c r="A1532" s="664">
        <v>50</v>
      </c>
      <c r="B1532" s="665" t="s">
        <v>549</v>
      </c>
      <c r="C1532" s="665" t="s">
        <v>3184</v>
      </c>
      <c r="D1532" s="746" t="s">
        <v>4863</v>
      </c>
      <c r="E1532" s="747" t="s">
        <v>3203</v>
      </c>
      <c r="F1532" s="665" t="s">
        <v>3179</v>
      </c>
      <c r="G1532" s="665" t="s">
        <v>3604</v>
      </c>
      <c r="H1532" s="665" t="s">
        <v>550</v>
      </c>
      <c r="I1532" s="665" t="s">
        <v>4816</v>
      </c>
      <c r="J1532" s="665" t="s">
        <v>3606</v>
      </c>
      <c r="K1532" s="665" t="s">
        <v>4817</v>
      </c>
      <c r="L1532" s="666">
        <v>0</v>
      </c>
      <c r="M1532" s="666">
        <v>0</v>
      </c>
      <c r="N1532" s="665">
        <v>3</v>
      </c>
      <c r="O1532" s="748">
        <v>2.5</v>
      </c>
      <c r="P1532" s="666">
        <v>0</v>
      </c>
      <c r="Q1532" s="681"/>
      <c r="R1532" s="665">
        <v>1</v>
      </c>
      <c r="S1532" s="681">
        <v>0.33333333333333331</v>
      </c>
      <c r="T1532" s="748">
        <v>1</v>
      </c>
      <c r="U1532" s="704">
        <v>0.4</v>
      </c>
    </row>
    <row r="1533" spans="1:21" ht="14.4" customHeight="1" x14ac:dyDescent="0.3">
      <c r="A1533" s="664">
        <v>50</v>
      </c>
      <c r="B1533" s="665" t="s">
        <v>549</v>
      </c>
      <c r="C1533" s="665" t="s">
        <v>3184</v>
      </c>
      <c r="D1533" s="746" t="s">
        <v>4863</v>
      </c>
      <c r="E1533" s="747" t="s">
        <v>3203</v>
      </c>
      <c r="F1533" s="665" t="s">
        <v>3179</v>
      </c>
      <c r="G1533" s="665" t="s">
        <v>3327</v>
      </c>
      <c r="H1533" s="665" t="s">
        <v>550</v>
      </c>
      <c r="I1533" s="665" t="s">
        <v>3367</v>
      </c>
      <c r="J1533" s="665" t="s">
        <v>3328</v>
      </c>
      <c r="K1533" s="665" t="s">
        <v>3368</v>
      </c>
      <c r="L1533" s="666">
        <v>0</v>
      </c>
      <c r="M1533" s="666">
        <v>0</v>
      </c>
      <c r="N1533" s="665">
        <v>1</v>
      </c>
      <c r="O1533" s="748">
        <v>0.5</v>
      </c>
      <c r="P1533" s="666"/>
      <c r="Q1533" s="681"/>
      <c r="R1533" s="665"/>
      <c r="S1533" s="681">
        <v>0</v>
      </c>
      <c r="T1533" s="748"/>
      <c r="U1533" s="704">
        <v>0</v>
      </c>
    </row>
    <row r="1534" spans="1:21" ht="14.4" customHeight="1" x14ac:dyDescent="0.3">
      <c r="A1534" s="664">
        <v>50</v>
      </c>
      <c r="B1534" s="665" t="s">
        <v>549</v>
      </c>
      <c r="C1534" s="665" t="s">
        <v>3184</v>
      </c>
      <c r="D1534" s="746" t="s">
        <v>4863</v>
      </c>
      <c r="E1534" s="747" t="s">
        <v>3203</v>
      </c>
      <c r="F1534" s="665" t="s">
        <v>3179</v>
      </c>
      <c r="G1534" s="665" t="s">
        <v>3327</v>
      </c>
      <c r="H1534" s="665" t="s">
        <v>550</v>
      </c>
      <c r="I1534" s="665" t="s">
        <v>4818</v>
      </c>
      <c r="J1534" s="665" t="s">
        <v>3328</v>
      </c>
      <c r="K1534" s="665" t="s">
        <v>4819</v>
      </c>
      <c r="L1534" s="666">
        <v>0</v>
      </c>
      <c r="M1534" s="666">
        <v>0</v>
      </c>
      <c r="N1534" s="665">
        <v>3</v>
      </c>
      <c r="O1534" s="748">
        <v>1.5</v>
      </c>
      <c r="P1534" s="666">
        <v>0</v>
      </c>
      <c r="Q1534" s="681"/>
      <c r="R1534" s="665">
        <v>2</v>
      </c>
      <c r="S1534" s="681">
        <v>0.66666666666666663</v>
      </c>
      <c r="T1534" s="748">
        <v>1</v>
      </c>
      <c r="U1534" s="704">
        <v>0.66666666666666663</v>
      </c>
    </row>
    <row r="1535" spans="1:21" ht="14.4" customHeight="1" x14ac:dyDescent="0.3">
      <c r="A1535" s="664">
        <v>50</v>
      </c>
      <c r="B1535" s="665" t="s">
        <v>549</v>
      </c>
      <c r="C1535" s="665" t="s">
        <v>3184</v>
      </c>
      <c r="D1535" s="746" t="s">
        <v>4863</v>
      </c>
      <c r="E1535" s="747" t="s">
        <v>3203</v>
      </c>
      <c r="F1535" s="665" t="s">
        <v>3179</v>
      </c>
      <c r="G1535" s="665" t="s">
        <v>3327</v>
      </c>
      <c r="H1535" s="665" t="s">
        <v>550</v>
      </c>
      <c r="I1535" s="665" t="s">
        <v>4820</v>
      </c>
      <c r="J1535" s="665" t="s">
        <v>4821</v>
      </c>
      <c r="K1535" s="665" t="s">
        <v>4822</v>
      </c>
      <c r="L1535" s="666">
        <v>481.15</v>
      </c>
      <c r="M1535" s="666">
        <v>481.15</v>
      </c>
      <c r="N1535" s="665">
        <v>1</v>
      </c>
      <c r="O1535" s="748">
        <v>1</v>
      </c>
      <c r="P1535" s="666"/>
      <c r="Q1535" s="681">
        <v>0</v>
      </c>
      <c r="R1535" s="665"/>
      <c r="S1535" s="681">
        <v>0</v>
      </c>
      <c r="T1535" s="748"/>
      <c r="U1535" s="704">
        <v>0</v>
      </c>
    </row>
    <row r="1536" spans="1:21" ht="14.4" customHeight="1" x14ac:dyDescent="0.3">
      <c r="A1536" s="664">
        <v>50</v>
      </c>
      <c r="B1536" s="665" t="s">
        <v>549</v>
      </c>
      <c r="C1536" s="665" t="s">
        <v>3184</v>
      </c>
      <c r="D1536" s="746" t="s">
        <v>4863</v>
      </c>
      <c r="E1536" s="747" t="s">
        <v>3203</v>
      </c>
      <c r="F1536" s="665" t="s">
        <v>3179</v>
      </c>
      <c r="G1536" s="665" t="s">
        <v>3327</v>
      </c>
      <c r="H1536" s="665" t="s">
        <v>550</v>
      </c>
      <c r="I1536" s="665" t="s">
        <v>4823</v>
      </c>
      <c r="J1536" s="665" t="s">
        <v>3372</v>
      </c>
      <c r="K1536" s="665" t="s">
        <v>4824</v>
      </c>
      <c r="L1536" s="666">
        <v>0</v>
      </c>
      <c r="M1536" s="666">
        <v>0</v>
      </c>
      <c r="N1536" s="665">
        <v>6</v>
      </c>
      <c r="O1536" s="748">
        <v>2</v>
      </c>
      <c r="P1536" s="666">
        <v>0</v>
      </c>
      <c r="Q1536" s="681"/>
      <c r="R1536" s="665">
        <v>6</v>
      </c>
      <c r="S1536" s="681">
        <v>1</v>
      </c>
      <c r="T1536" s="748">
        <v>2</v>
      </c>
      <c r="U1536" s="704">
        <v>1</v>
      </c>
    </row>
    <row r="1537" spans="1:21" ht="14.4" customHeight="1" x14ac:dyDescent="0.3">
      <c r="A1537" s="664">
        <v>50</v>
      </c>
      <c r="B1537" s="665" t="s">
        <v>549</v>
      </c>
      <c r="C1537" s="665" t="s">
        <v>3184</v>
      </c>
      <c r="D1537" s="746" t="s">
        <v>4863</v>
      </c>
      <c r="E1537" s="747" t="s">
        <v>3203</v>
      </c>
      <c r="F1537" s="665" t="s">
        <v>3179</v>
      </c>
      <c r="G1537" s="665" t="s">
        <v>3327</v>
      </c>
      <c r="H1537" s="665" t="s">
        <v>550</v>
      </c>
      <c r="I1537" s="665" t="s">
        <v>3371</v>
      </c>
      <c r="J1537" s="665" t="s">
        <v>3372</v>
      </c>
      <c r="K1537" s="665" t="s">
        <v>3373</v>
      </c>
      <c r="L1537" s="666">
        <v>0</v>
      </c>
      <c r="M1537" s="666">
        <v>0</v>
      </c>
      <c r="N1537" s="665">
        <v>1</v>
      </c>
      <c r="O1537" s="748">
        <v>1</v>
      </c>
      <c r="P1537" s="666"/>
      <c r="Q1537" s="681"/>
      <c r="R1537" s="665"/>
      <c r="S1537" s="681">
        <v>0</v>
      </c>
      <c r="T1537" s="748"/>
      <c r="U1537" s="704">
        <v>0</v>
      </c>
    </row>
    <row r="1538" spans="1:21" ht="14.4" customHeight="1" x14ac:dyDescent="0.3">
      <c r="A1538" s="664">
        <v>50</v>
      </c>
      <c r="B1538" s="665" t="s">
        <v>549</v>
      </c>
      <c r="C1538" s="665" t="s">
        <v>3184</v>
      </c>
      <c r="D1538" s="746" t="s">
        <v>4863</v>
      </c>
      <c r="E1538" s="747" t="s">
        <v>3203</v>
      </c>
      <c r="F1538" s="665" t="s">
        <v>3179</v>
      </c>
      <c r="G1538" s="665" t="s">
        <v>3327</v>
      </c>
      <c r="H1538" s="665" t="s">
        <v>550</v>
      </c>
      <c r="I1538" s="665" t="s">
        <v>4825</v>
      </c>
      <c r="J1538" s="665" t="s">
        <v>3372</v>
      </c>
      <c r="K1538" s="665" t="s">
        <v>4826</v>
      </c>
      <c r="L1538" s="666">
        <v>0</v>
      </c>
      <c r="M1538" s="666">
        <v>0</v>
      </c>
      <c r="N1538" s="665">
        <v>1</v>
      </c>
      <c r="O1538" s="748">
        <v>0.5</v>
      </c>
      <c r="P1538" s="666"/>
      <c r="Q1538" s="681"/>
      <c r="R1538" s="665"/>
      <c r="S1538" s="681">
        <v>0</v>
      </c>
      <c r="T1538" s="748"/>
      <c r="U1538" s="704">
        <v>0</v>
      </c>
    </row>
    <row r="1539" spans="1:21" ht="14.4" customHeight="1" x14ac:dyDescent="0.3">
      <c r="A1539" s="664">
        <v>50</v>
      </c>
      <c r="B1539" s="665" t="s">
        <v>549</v>
      </c>
      <c r="C1539" s="665" t="s">
        <v>3184</v>
      </c>
      <c r="D1539" s="746" t="s">
        <v>4863</v>
      </c>
      <c r="E1539" s="747" t="s">
        <v>3203</v>
      </c>
      <c r="F1539" s="665" t="s">
        <v>3179</v>
      </c>
      <c r="G1539" s="665" t="s">
        <v>3327</v>
      </c>
      <c r="H1539" s="665" t="s">
        <v>550</v>
      </c>
      <c r="I1539" s="665" t="s">
        <v>4827</v>
      </c>
      <c r="J1539" s="665" t="s">
        <v>3372</v>
      </c>
      <c r="K1539" s="665" t="s">
        <v>4828</v>
      </c>
      <c r="L1539" s="666">
        <v>0</v>
      </c>
      <c r="M1539" s="666">
        <v>0</v>
      </c>
      <c r="N1539" s="665">
        <v>1</v>
      </c>
      <c r="O1539" s="748">
        <v>1</v>
      </c>
      <c r="P1539" s="666">
        <v>0</v>
      </c>
      <c r="Q1539" s="681"/>
      <c r="R1539" s="665">
        <v>1</v>
      </c>
      <c r="S1539" s="681">
        <v>1</v>
      </c>
      <c r="T1539" s="748">
        <v>1</v>
      </c>
      <c r="U1539" s="704">
        <v>1</v>
      </c>
    </row>
    <row r="1540" spans="1:21" ht="14.4" customHeight="1" x14ac:dyDescent="0.3">
      <c r="A1540" s="664">
        <v>50</v>
      </c>
      <c r="B1540" s="665" t="s">
        <v>549</v>
      </c>
      <c r="C1540" s="665" t="s">
        <v>3184</v>
      </c>
      <c r="D1540" s="746" t="s">
        <v>4863</v>
      </c>
      <c r="E1540" s="747" t="s">
        <v>3203</v>
      </c>
      <c r="F1540" s="665" t="s">
        <v>3179</v>
      </c>
      <c r="G1540" s="665" t="s">
        <v>3975</v>
      </c>
      <c r="H1540" s="665" t="s">
        <v>550</v>
      </c>
      <c r="I1540" s="665" t="s">
        <v>822</v>
      </c>
      <c r="J1540" s="665" t="s">
        <v>823</v>
      </c>
      <c r="K1540" s="665" t="s">
        <v>3262</v>
      </c>
      <c r="L1540" s="666">
        <v>122.73</v>
      </c>
      <c r="M1540" s="666">
        <v>122.73</v>
      </c>
      <c r="N1540" s="665">
        <v>1</v>
      </c>
      <c r="O1540" s="748">
        <v>0.5</v>
      </c>
      <c r="P1540" s="666"/>
      <c r="Q1540" s="681">
        <v>0</v>
      </c>
      <c r="R1540" s="665"/>
      <c r="S1540" s="681">
        <v>0</v>
      </c>
      <c r="T1540" s="748"/>
      <c r="U1540" s="704">
        <v>0</v>
      </c>
    </row>
    <row r="1541" spans="1:21" ht="14.4" customHeight="1" x14ac:dyDescent="0.3">
      <c r="A1541" s="664">
        <v>50</v>
      </c>
      <c r="B1541" s="665" t="s">
        <v>549</v>
      </c>
      <c r="C1541" s="665" t="s">
        <v>3184</v>
      </c>
      <c r="D1541" s="746" t="s">
        <v>4863</v>
      </c>
      <c r="E1541" s="747" t="s">
        <v>3203</v>
      </c>
      <c r="F1541" s="665" t="s">
        <v>3179</v>
      </c>
      <c r="G1541" s="665" t="s">
        <v>3922</v>
      </c>
      <c r="H1541" s="665" t="s">
        <v>550</v>
      </c>
      <c r="I1541" s="665" t="s">
        <v>1181</v>
      </c>
      <c r="J1541" s="665" t="s">
        <v>3924</v>
      </c>
      <c r="K1541" s="665" t="s">
        <v>3926</v>
      </c>
      <c r="L1541" s="666">
        <v>50.32</v>
      </c>
      <c r="M1541" s="666">
        <v>100.64</v>
      </c>
      <c r="N1541" s="665">
        <v>2</v>
      </c>
      <c r="O1541" s="748">
        <v>1</v>
      </c>
      <c r="P1541" s="666"/>
      <c r="Q1541" s="681">
        <v>0</v>
      </c>
      <c r="R1541" s="665"/>
      <c r="S1541" s="681">
        <v>0</v>
      </c>
      <c r="T1541" s="748"/>
      <c r="U1541" s="704">
        <v>0</v>
      </c>
    </row>
    <row r="1542" spans="1:21" ht="14.4" customHeight="1" x14ac:dyDescent="0.3">
      <c r="A1542" s="664">
        <v>50</v>
      </c>
      <c r="B1542" s="665" t="s">
        <v>549</v>
      </c>
      <c r="C1542" s="665" t="s">
        <v>3184</v>
      </c>
      <c r="D1542" s="746" t="s">
        <v>4863</v>
      </c>
      <c r="E1542" s="747" t="s">
        <v>3203</v>
      </c>
      <c r="F1542" s="665" t="s">
        <v>3179</v>
      </c>
      <c r="G1542" s="665" t="s">
        <v>4358</v>
      </c>
      <c r="H1542" s="665" t="s">
        <v>550</v>
      </c>
      <c r="I1542" s="665" t="s">
        <v>4359</v>
      </c>
      <c r="J1542" s="665" t="s">
        <v>4360</v>
      </c>
      <c r="K1542" s="665" t="s">
        <v>4361</v>
      </c>
      <c r="L1542" s="666">
        <v>52.47</v>
      </c>
      <c r="M1542" s="666">
        <v>52.47</v>
      </c>
      <c r="N1542" s="665">
        <v>1</v>
      </c>
      <c r="O1542" s="748">
        <v>1</v>
      </c>
      <c r="P1542" s="666"/>
      <c r="Q1542" s="681">
        <v>0</v>
      </c>
      <c r="R1542" s="665"/>
      <c r="S1542" s="681">
        <v>0</v>
      </c>
      <c r="T1542" s="748"/>
      <c r="U1542" s="704">
        <v>0</v>
      </c>
    </row>
    <row r="1543" spans="1:21" ht="14.4" customHeight="1" x14ac:dyDescent="0.3">
      <c r="A1543" s="664">
        <v>50</v>
      </c>
      <c r="B1543" s="665" t="s">
        <v>549</v>
      </c>
      <c r="C1543" s="665" t="s">
        <v>3184</v>
      </c>
      <c r="D1543" s="746" t="s">
        <v>4863</v>
      </c>
      <c r="E1543" s="747" t="s">
        <v>3203</v>
      </c>
      <c r="F1543" s="665" t="s">
        <v>3179</v>
      </c>
      <c r="G1543" s="665" t="s">
        <v>3331</v>
      </c>
      <c r="H1543" s="665" t="s">
        <v>550</v>
      </c>
      <c r="I1543" s="665" t="s">
        <v>4024</v>
      </c>
      <c r="J1543" s="665" t="s">
        <v>1573</v>
      </c>
      <c r="K1543" s="665" t="s">
        <v>4025</v>
      </c>
      <c r="L1543" s="666">
        <v>43.94</v>
      </c>
      <c r="M1543" s="666">
        <v>43.94</v>
      </c>
      <c r="N1543" s="665">
        <v>1</v>
      </c>
      <c r="O1543" s="748">
        <v>1</v>
      </c>
      <c r="P1543" s="666"/>
      <c r="Q1543" s="681">
        <v>0</v>
      </c>
      <c r="R1543" s="665"/>
      <c r="S1543" s="681">
        <v>0</v>
      </c>
      <c r="T1543" s="748"/>
      <c r="U1543" s="704">
        <v>0</v>
      </c>
    </row>
    <row r="1544" spans="1:21" ht="14.4" customHeight="1" x14ac:dyDescent="0.3">
      <c r="A1544" s="664">
        <v>50</v>
      </c>
      <c r="B1544" s="665" t="s">
        <v>549</v>
      </c>
      <c r="C1544" s="665" t="s">
        <v>3184</v>
      </c>
      <c r="D1544" s="746" t="s">
        <v>4863</v>
      </c>
      <c r="E1544" s="747" t="s">
        <v>3203</v>
      </c>
      <c r="F1544" s="665" t="s">
        <v>3179</v>
      </c>
      <c r="G1544" s="665" t="s">
        <v>3331</v>
      </c>
      <c r="H1544" s="665" t="s">
        <v>550</v>
      </c>
      <c r="I1544" s="665" t="s">
        <v>874</v>
      </c>
      <c r="J1544" s="665" t="s">
        <v>875</v>
      </c>
      <c r="K1544" s="665" t="s">
        <v>3333</v>
      </c>
      <c r="L1544" s="666">
        <v>87.89</v>
      </c>
      <c r="M1544" s="666">
        <v>87.89</v>
      </c>
      <c r="N1544" s="665">
        <v>1</v>
      </c>
      <c r="O1544" s="748">
        <v>1</v>
      </c>
      <c r="P1544" s="666">
        <v>87.89</v>
      </c>
      <c r="Q1544" s="681">
        <v>1</v>
      </c>
      <c r="R1544" s="665">
        <v>1</v>
      </c>
      <c r="S1544" s="681">
        <v>1</v>
      </c>
      <c r="T1544" s="748">
        <v>1</v>
      </c>
      <c r="U1544" s="704">
        <v>1</v>
      </c>
    </row>
    <row r="1545" spans="1:21" ht="14.4" customHeight="1" x14ac:dyDescent="0.3">
      <c r="A1545" s="664">
        <v>50</v>
      </c>
      <c r="B1545" s="665" t="s">
        <v>549</v>
      </c>
      <c r="C1545" s="665" t="s">
        <v>3184</v>
      </c>
      <c r="D1545" s="746" t="s">
        <v>4863</v>
      </c>
      <c r="E1545" s="747" t="s">
        <v>3203</v>
      </c>
      <c r="F1545" s="665" t="s">
        <v>3179</v>
      </c>
      <c r="G1545" s="665" t="s">
        <v>3334</v>
      </c>
      <c r="H1545" s="665" t="s">
        <v>1650</v>
      </c>
      <c r="I1545" s="665" t="s">
        <v>4267</v>
      </c>
      <c r="J1545" s="665" t="s">
        <v>1888</v>
      </c>
      <c r="K1545" s="665" t="s">
        <v>4268</v>
      </c>
      <c r="L1545" s="666">
        <v>503.02</v>
      </c>
      <c r="M1545" s="666">
        <v>2012.08</v>
      </c>
      <c r="N1545" s="665">
        <v>4</v>
      </c>
      <c r="O1545" s="748">
        <v>1.5</v>
      </c>
      <c r="P1545" s="666">
        <v>1509.06</v>
      </c>
      <c r="Q1545" s="681">
        <v>0.75</v>
      </c>
      <c r="R1545" s="665">
        <v>3</v>
      </c>
      <c r="S1545" s="681">
        <v>0.75</v>
      </c>
      <c r="T1545" s="748">
        <v>1</v>
      </c>
      <c r="U1545" s="704">
        <v>0.66666666666666663</v>
      </c>
    </row>
    <row r="1546" spans="1:21" ht="14.4" customHeight="1" x14ac:dyDescent="0.3">
      <c r="A1546" s="664">
        <v>50</v>
      </c>
      <c r="B1546" s="665" t="s">
        <v>549</v>
      </c>
      <c r="C1546" s="665" t="s">
        <v>3184</v>
      </c>
      <c r="D1546" s="746" t="s">
        <v>4863</v>
      </c>
      <c r="E1546" s="747" t="s">
        <v>3203</v>
      </c>
      <c r="F1546" s="665" t="s">
        <v>3179</v>
      </c>
      <c r="G1546" s="665" t="s">
        <v>3334</v>
      </c>
      <c r="H1546" s="665" t="s">
        <v>550</v>
      </c>
      <c r="I1546" s="665" t="s">
        <v>3933</v>
      </c>
      <c r="J1546" s="665" t="s">
        <v>3934</v>
      </c>
      <c r="K1546" s="665" t="s">
        <v>3636</v>
      </c>
      <c r="L1546" s="666">
        <v>150.9</v>
      </c>
      <c r="M1546" s="666">
        <v>1358.1000000000001</v>
      </c>
      <c r="N1546" s="665">
        <v>9</v>
      </c>
      <c r="O1546" s="748">
        <v>1</v>
      </c>
      <c r="P1546" s="666"/>
      <c r="Q1546" s="681">
        <v>0</v>
      </c>
      <c r="R1546" s="665"/>
      <c r="S1546" s="681">
        <v>0</v>
      </c>
      <c r="T1546" s="748"/>
      <c r="U1546" s="704">
        <v>0</v>
      </c>
    </row>
    <row r="1547" spans="1:21" ht="14.4" customHeight="1" x14ac:dyDescent="0.3">
      <c r="A1547" s="664">
        <v>50</v>
      </c>
      <c r="B1547" s="665" t="s">
        <v>549</v>
      </c>
      <c r="C1547" s="665" t="s">
        <v>3184</v>
      </c>
      <c r="D1547" s="746" t="s">
        <v>4863</v>
      </c>
      <c r="E1547" s="747" t="s">
        <v>3203</v>
      </c>
      <c r="F1547" s="665" t="s">
        <v>3179</v>
      </c>
      <c r="G1547" s="665" t="s">
        <v>3256</v>
      </c>
      <c r="H1547" s="665" t="s">
        <v>1650</v>
      </c>
      <c r="I1547" s="665" t="s">
        <v>1827</v>
      </c>
      <c r="J1547" s="665" t="s">
        <v>2922</v>
      </c>
      <c r="K1547" s="665" t="s">
        <v>2923</v>
      </c>
      <c r="L1547" s="666">
        <v>120.61</v>
      </c>
      <c r="M1547" s="666">
        <v>241.22</v>
      </c>
      <c r="N1547" s="665">
        <v>2</v>
      </c>
      <c r="O1547" s="748">
        <v>2</v>
      </c>
      <c r="P1547" s="666">
        <v>120.61</v>
      </c>
      <c r="Q1547" s="681">
        <v>0.5</v>
      </c>
      <c r="R1547" s="665">
        <v>1</v>
      </c>
      <c r="S1547" s="681">
        <v>0.5</v>
      </c>
      <c r="T1547" s="748">
        <v>1</v>
      </c>
      <c r="U1547" s="704">
        <v>0.5</v>
      </c>
    </row>
    <row r="1548" spans="1:21" ht="14.4" customHeight="1" x14ac:dyDescent="0.3">
      <c r="A1548" s="664">
        <v>50</v>
      </c>
      <c r="B1548" s="665" t="s">
        <v>549</v>
      </c>
      <c r="C1548" s="665" t="s">
        <v>3184</v>
      </c>
      <c r="D1548" s="746" t="s">
        <v>4863</v>
      </c>
      <c r="E1548" s="747" t="s">
        <v>3203</v>
      </c>
      <c r="F1548" s="665" t="s">
        <v>3179</v>
      </c>
      <c r="G1548" s="665" t="s">
        <v>3256</v>
      </c>
      <c r="H1548" s="665" t="s">
        <v>1650</v>
      </c>
      <c r="I1548" s="665" t="s">
        <v>1762</v>
      </c>
      <c r="J1548" s="665" t="s">
        <v>2922</v>
      </c>
      <c r="K1548" s="665" t="s">
        <v>2924</v>
      </c>
      <c r="L1548" s="666">
        <v>184.74</v>
      </c>
      <c r="M1548" s="666">
        <v>184.74</v>
      </c>
      <c r="N1548" s="665">
        <v>1</v>
      </c>
      <c r="O1548" s="748">
        <v>1</v>
      </c>
      <c r="P1548" s="666"/>
      <c r="Q1548" s="681">
        <v>0</v>
      </c>
      <c r="R1548" s="665"/>
      <c r="S1548" s="681">
        <v>0</v>
      </c>
      <c r="T1548" s="748"/>
      <c r="U1548" s="704">
        <v>0</v>
      </c>
    </row>
    <row r="1549" spans="1:21" ht="14.4" customHeight="1" x14ac:dyDescent="0.3">
      <c r="A1549" s="664">
        <v>50</v>
      </c>
      <c r="B1549" s="665" t="s">
        <v>549</v>
      </c>
      <c r="C1549" s="665" t="s">
        <v>3184</v>
      </c>
      <c r="D1549" s="746" t="s">
        <v>4863</v>
      </c>
      <c r="E1549" s="747" t="s">
        <v>3203</v>
      </c>
      <c r="F1549" s="665" t="s">
        <v>3179</v>
      </c>
      <c r="G1549" s="665" t="s">
        <v>3335</v>
      </c>
      <c r="H1549" s="665" t="s">
        <v>1650</v>
      </c>
      <c r="I1549" s="665" t="s">
        <v>4666</v>
      </c>
      <c r="J1549" s="665" t="s">
        <v>3133</v>
      </c>
      <c r="K1549" s="665" t="s">
        <v>4667</v>
      </c>
      <c r="L1549" s="666">
        <v>5339.52</v>
      </c>
      <c r="M1549" s="666">
        <v>5339.52</v>
      </c>
      <c r="N1549" s="665">
        <v>1</v>
      </c>
      <c r="O1549" s="748">
        <v>1</v>
      </c>
      <c r="P1549" s="666"/>
      <c r="Q1549" s="681">
        <v>0</v>
      </c>
      <c r="R1549" s="665"/>
      <c r="S1549" s="681">
        <v>0</v>
      </c>
      <c r="T1549" s="748"/>
      <c r="U1549" s="704">
        <v>0</v>
      </c>
    </row>
    <row r="1550" spans="1:21" ht="14.4" customHeight="1" x14ac:dyDescent="0.3">
      <c r="A1550" s="664">
        <v>50</v>
      </c>
      <c r="B1550" s="665" t="s">
        <v>549</v>
      </c>
      <c r="C1550" s="665" t="s">
        <v>3184</v>
      </c>
      <c r="D1550" s="746" t="s">
        <v>4863</v>
      </c>
      <c r="E1550" s="747" t="s">
        <v>3203</v>
      </c>
      <c r="F1550" s="665" t="s">
        <v>3179</v>
      </c>
      <c r="G1550" s="665" t="s">
        <v>3335</v>
      </c>
      <c r="H1550" s="665" t="s">
        <v>550</v>
      </c>
      <c r="I1550" s="665" t="s">
        <v>4829</v>
      </c>
      <c r="J1550" s="665" t="s">
        <v>3133</v>
      </c>
      <c r="K1550" s="665" t="s">
        <v>4830</v>
      </c>
      <c r="L1550" s="666">
        <v>0</v>
      </c>
      <c r="M1550" s="666">
        <v>0</v>
      </c>
      <c r="N1550" s="665">
        <v>1</v>
      </c>
      <c r="O1550" s="748">
        <v>1</v>
      </c>
      <c r="P1550" s="666">
        <v>0</v>
      </c>
      <c r="Q1550" s="681"/>
      <c r="R1550" s="665">
        <v>1</v>
      </c>
      <c r="S1550" s="681">
        <v>1</v>
      </c>
      <c r="T1550" s="748">
        <v>1</v>
      </c>
      <c r="U1550" s="704">
        <v>1</v>
      </c>
    </row>
    <row r="1551" spans="1:21" ht="14.4" customHeight="1" x14ac:dyDescent="0.3">
      <c r="A1551" s="664">
        <v>50</v>
      </c>
      <c r="B1551" s="665" t="s">
        <v>549</v>
      </c>
      <c r="C1551" s="665" t="s">
        <v>3184</v>
      </c>
      <c r="D1551" s="746" t="s">
        <v>4863</v>
      </c>
      <c r="E1551" s="747" t="s">
        <v>3203</v>
      </c>
      <c r="F1551" s="665" t="s">
        <v>3179</v>
      </c>
      <c r="G1551" s="665" t="s">
        <v>3338</v>
      </c>
      <c r="H1551" s="665" t="s">
        <v>550</v>
      </c>
      <c r="I1551" s="665" t="s">
        <v>3993</v>
      </c>
      <c r="J1551" s="665" t="s">
        <v>3339</v>
      </c>
      <c r="K1551" s="665" t="s">
        <v>3994</v>
      </c>
      <c r="L1551" s="666">
        <v>0</v>
      </c>
      <c r="M1551" s="666">
        <v>0</v>
      </c>
      <c r="N1551" s="665">
        <v>1</v>
      </c>
      <c r="O1551" s="748">
        <v>0.5</v>
      </c>
      <c r="P1551" s="666">
        <v>0</v>
      </c>
      <c r="Q1551" s="681"/>
      <c r="R1551" s="665">
        <v>1</v>
      </c>
      <c r="S1551" s="681">
        <v>1</v>
      </c>
      <c r="T1551" s="748">
        <v>0.5</v>
      </c>
      <c r="U1551" s="704">
        <v>1</v>
      </c>
    </row>
    <row r="1552" spans="1:21" ht="14.4" customHeight="1" x14ac:dyDescent="0.3">
      <c r="A1552" s="664">
        <v>50</v>
      </c>
      <c r="B1552" s="665" t="s">
        <v>549</v>
      </c>
      <c r="C1552" s="665" t="s">
        <v>3184</v>
      </c>
      <c r="D1552" s="746" t="s">
        <v>4863</v>
      </c>
      <c r="E1552" s="747" t="s">
        <v>3203</v>
      </c>
      <c r="F1552" s="665" t="s">
        <v>3179</v>
      </c>
      <c r="G1552" s="665" t="s">
        <v>3338</v>
      </c>
      <c r="H1552" s="665" t="s">
        <v>550</v>
      </c>
      <c r="I1552" s="665" t="s">
        <v>4831</v>
      </c>
      <c r="J1552" s="665" t="s">
        <v>3339</v>
      </c>
      <c r="K1552" s="665" t="s">
        <v>4832</v>
      </c>
      <c r="L1552" s="666">
        <v>421.13</v>
      </c>
      <c r="M1552" s="666">
        <v>421.13</v>
      </c>
      <c r="N1552" s="665">
        <v>1</v>
      </c>
      <c r="O1552" s="748">
        <v>1</v>
      </c>
      <c r="P1552" s="666"/>
      <c r="Q1552" s="681">
        <v>0</v>
      </c>
      <c r="R1552" s="665"/>
      <c r="S1552" s="681">
        <v>0</v>
      </c>
      <c r="T1552" s="748"/>
      <c r="U1552" s="704">
        <v>0</v>
      </c>
    </row>
    <row r="1553" spans="1:21" ht="14.4" customHeight="1" x14ac:dyDescent="0.3">
      <c r="A1553" s="664">
        <v>50</v>
      </c>
      <c r="B1553" s="665" t="s">
        <v>549</v>
      </c>
      <c r="C1553" s="665" t="s">
        <v>3184</v>
      </c>
      <c r="D1553" s="746" t="s">
        <v>4863</v>
      </c>
      <c r="E1553" s="747" t="s">
        <v>3203</v>
      </c>
      <c r="F1553" s="665" t="s">
        <v>3179</v>
      </c>
      <c r="G1553" s="665" t="s">
        <v>3338</v>
      </c>
      <c r="H1553" s="665" t="s">
        <v>550</v>
      </c>
      <c r="I1553" s="665" t="s">
        <v>4833</v>
      </c>
      <c r="J1553" s="665" t="s">
        <v>4834</v>
      </c>
      <c r="K1553" s="665" t="s">
        <v>4835</v>
      </c>
      <c r="L1553" s="666">
        <v>0</v>
      </c>
      <c r="M1553" s="666">
        <v>0</v>
      </c>
      <c r="N1553" s="665">
        <v>1</v>
      </c>
      <c r="O1553" s="748">
        <v>1</v>
      </c>
      <c r="P1553" s="666"/>
      <c r="Q1553" s="681"/>
      <c r="R1553" s="665"/>
      <c r="S1553" s="681">
        <v>0</v>
      </c>
      <c r="T1553" s="748"/>
      <c r="U1553" s="704">
        <v>0</v>
      </c>
    </row>
    <row r="1554" spans="1:21" ht="14.4" customHeight="1" x14ac:dyDescent="0.3">
      <c r="A1554" s="664">
        <v>50</v>
      </c>
      <c r="B1554" s="665" t="s">
        <v>549</v>
      </c>
      <c r="C1554" s="665" t="s">
        <v>3184</v>
      </c>
      <c r="D1554" s="746" t="s">
        <v>4863</v>
      </c>
      <c r="E1554" s="747" t="s">
        <v>3203</v>
      </c>
      <c r="F1554" s="665" t="s">
        <v>3179</v>
      </c>
      <c r="G1554" s="665" t="s">
        <v>3338</v>
      </c>
      <c r="H1554" s="665" t="s">
        <v>550</v>
      </c>
      <c r="I1554" s="665" t="s">
        <v>4836</v>
      </c>
      <c r="J1554" s="665" t="s">
        <v>4834</v>
      </c>
      <c r="K1554" s="665" t="s">
        <v>4837</v>
      </c>
      <c r="L1554" s="666">
        <v>0</v>
      </c>
      <c r="M1554" s="666">
        <v>0</v>
      </c>
      <c r="N1554" s="665">
        <v>1</v>
      </c>
      <c r="O1554" s="748">
        <v>1</v>
      </c>
      <c r="P1554" s="666"/>
      <c r="Q1554" s="681"/>
      <c r="R1554" s="665"/>
      <c r="S1554" s="681">
        <v>0</v>
      </c>
      <c r="T1554" s="748"/>
      <c r="U1554" s="704">
        <v>0</v>
      </c>
    </row>
    <row r="1555" spans="1:21" ht="14.4" customHeight="1" x14ac:dyDescent="0.3">
      <c r="A1555" s="664">
        <v>50</v>
      </c>
      <c r="B1555" s="665" t="s">
        <v>549</v>
      </c>
      <c r="C1555" s="665" t="s">
        <v>3184</v>
      </c>
      <c r="D1555" s="746" t="s">
        <v>4863</v>
      </c>
      <c r="E1555" s="747" t="s">
        <v>3203</v>
      </c>
      <c r="F1555" s="665" t="s">
        <v>3179</v>
      </c>
      <c r="G1555" s="665" t="s">
        <v>4838</v>
      </c>
      <c r="H1555" s="665" t="s">
        <v>550</v>
      </c>
      <c r="I1555" s="665" t="s">
        <v>4839</v>
      </c>
      <c r="J1555" s="665" t="s">
        <v>4840</v>
      </c>
      <c r="K1555" s="665" t="s">
        <v>4841</v>
      </c>
      <c r="L1555" s="666">
        <v>0</v>
      </c>
      <c r="M1555" s="666">
        <v>0</v>
      </c>
      <c r="N1555" s="665">
        <v>1</v>
      </c>
      <c r="O1555" s="748">
        <v>1</v>
      </c>
      <c r="P1555" s="666"/>
      <c r="Q1555" s="681"/>
      <c r="R1555" s="665"/>
      <c r="S1555" s="681">
        <v>0</v>
      </c>
      <c r="T1555" s="748"/>
      <c r="U1555" s="704">
        <v>0</v>
      </c>
    </row>
    <row r="1556" spans="1:21" ht="14.4" customHeight="1" x14ac:dyDescent="0.3">
      <c r="A1556" s="664">
        <v>50</v>
      </c>
      <c r="B1556" s="665" t="s">
        <v>549</v>
      </c>
      <c r="C1556" s="665" t="s">
        <v>3184</v>
      </c>
      <c r="D1556" s="746" t="s">
        <v>4863</v>
      </c>
      <c r="E1556" s="747" t="s">
        <v>3203</v>
      </c>
      <c r="F1556" s="665" t="s">
        <v>3181</v>
      </c>
      <c r="G1556" s="665" t="s">
        <v>4271</v>
      </c>
      <c r="H1556" s="665" t="s">
        <v>550</v>
      </c>
      <c r="I1556" s="665" t="s">
        <v>4692</v>
      </c>
      <c r="J1556" s="665" t="s">
        <v>4693</v>
      </c>
      <c r="K1556" s="665" t="s">
        <v>4694</v>
      </c>
      <c r="L1556" s="666">
        <v>38.97</v>
      </c>
      <c r="M1556" s="666">
        <v>4208.760000000002</v>
      </c>
      <c r="N1556" s="665">
        <v>108</v>
      </c>
      <c r="O1556" s="748">
        <v>27</v>
      </c>
      <c r="P1556" s="666">
        <v>4052.8800000000019</v>
      </c>
      <c r="Q1556" s="681">
        <v>0.96296296296296291</v>
      </c>
      <c r="R1556" s="665">
        <v>104</v>
      </c>
      <c r="S1556" s="681">
        <v>0.96296296296296291</v>
      </c>
      <c r="T1556" s="748">
        <v>26</v>
      </c>
      <c r="U1556" s="704">
        <v>0.96296296296296291</v>
      </c>
    </row>
    <row r="1557" spans="1:21" ht="14.4" customHeight="1" x14ac:dyDescent="0.3">
      <c r="A1557" s="664">
        <v>50</v>
      </c>
      <c r="B1557" s="665" t="s">
        <v>549</v>
      </c>
      <c r="C1557" s="665" t="s">
        <v>3184</v>
      </c>
      <c r="D1557" s="746" t="s">
        <v>4863</v>
      </c>
      <c r="E1557" s="747" t="s">
        <v>3203</v>
      </c>
      <c r="F1557" s="665" t="s">
        <v>3181</v>
      </c>
      <c r="G1557" s="665" t="s">
        <v>4271</v>
      </c>
      <c r="H1557" s="665" t="s">
        <v>550</v>
      </c>
      <c r="I1557" s="665" t="s">
        <v>4272</v>
      </c>
      <c r="J1557" s="665" t="s">
        <v>4273</v>
      </c>
      <c r="K1557" s="665" t="s">
        <v>4274</v>
      </c>
      <c r="L1557" s="666">
        <v>25</v>
      </c>
      <c r="M1557" s="666">
        <v>1400</v>
      </c>
      <c r="N1557" s="665">
        <v>56</v>
      </c>
      <c r="O1557" s="748">
        <v>14</v>
      </c>
      <c r="P1557" s="666">
        <v>1400</v>
      </c>
      <c r="Q1557" s="681">
        <v>1</v>
      </c>
      <c r="R1557" s="665">
        <v>56</v>
      </c>
      <c r="S1557" s="681">
        <v>1</v>
      </c>
      <c r="T1557" s="748">
        <v>14</v>
      </c>
      <c r="U1557" s="704">
        <v>1</v>
      </c>
    </row>
    <row r="1558" spans="1:21" ht="14.4" customHeight="1" x14ac:dyDescent="0.3">
      <c r="A1558" s="664">
        <v>50</v>
      </c>
      <c r="B1558" s="665" t="s">
        <v>549</v>
      </c>
      <c r="C1558" s="665" t="s">
        <v>3184</v>
      </c>
      <c r="D1558" s="746" t="s">
        <v>4863</v>
      </c>
      <c r="E1558" s="747" t="s">
        <v>3203</v>
      </c>
      <c r="F1558" s="665" t="s">
        <v>3181</v>
      </c>
      <c r="G1558" s="665" t="s">
        <v>4271</v>
      </c>
      <c r="H1558" s="665" t="s">
        <v>550</v>
      </c>
      <c r="I1558" s="665" t="s">
        <v>4275</v>
      </c>
      <c r="J1558" s="665" t="s">
        <v>4273</v>
      </c>
      <c r="K1558" s="665" t="s">
        <v>4276</v>
      </c>
      <c r="L1558" s="666">
        <v>30</v>
      </c>
      <c r="M1558" s="666">
        <v>1200</v>
      </c>
      <c r="N1558" s="665">
        <v>40</v>
      </c>
      <c r="O1558" s="748">
        <v>10</v>
      </c>
      <c r="P1558" s="666">
        <v>1200</v>
      </c>
      <c r="Q1558" s="681">
        <v>1</v>
      </c>
      <c r="R1558" s="665">
        <v>40</v>
      </c>
      <c r="S1558" s="681">
        <v>1</v>
      </c>
      <c r="T1558" s="748">
        <v>10</v>
      </c>
      <c r="U1558" s="704">
        <v>1</v>
      </c>
    </row>
    <row r="1559" spans="1:21" ht="14.4" customHeight="1" x14ac:dyDescent="0.3">
      <c r="A1559" s="664">
        <v>50</v>
      </c>
      <c r="B1559" s="665" t="s">
        <v>549</v>
      </c>
      <c r="C1559" s="665" t="s">
        <v>3184</v>
      </c>
      <c r="D1559" s="746" t="s">
        <v>4863</v>
      </c>
      <c r="E1559" s="747" t="s">
        <v>3203</v>
      </c>
      <c r="F1559" s="665" t="s">
        <v>3181</v>
      </c>
      <c r="G1559" s="665" t="s">
        <v>4284</v>
      </c>
      <c r="H1559" s="665" t="s">
        <v>550</v>
      </c>
      <c r="I1559" s="665" t="s">
        <v>4285</v>
      </c>
      <c r="J1559" s="665" t="s">
        <v>4286</v>
      </c>
      <c r="K1559" s="665" t="s">
        <v>4287</v>
      </c>
      <c r="L1559" s="666">
        <v>378.48</v>
      </c>
      <c r="M1559" s="666">
        <v>7948.0799999999981</v>
      </c>
      <c r="N1559" s="665">
        <v>21</v>
      </c>
      <c r="O1559" s="748">
        <v>18</v>
      </c>
      <c r="P1559" s="666">
        <v>7948.0799999999981</v>
      </c>
      <c r="Q1559" s="681">
        <v>1</v>
      </c>
      <c r="R1559" s="665">
        <v>21</v>
      </c>
      <c r="S1559" s="681">
        <v>1</v>
      </c>
      <c r="T1559" s="748">
        <v>18</v>
      </c>
      <c r="U1559" s="704">
        <v>1</v>
      </c>
    </row>
    <row r="1560" spans="1:21" ht="14.4" customHeight="1" x14ac:dyDescent="0.3">
      <c r="A1560" s="664">
        <v>50</v>
      </c>
      <c r="B1560" s="665" t="s">
        <v>549</v>
      </c>
      <c r="C1560" s="665" t="s">
        <v>3184</v>
      </c>
      <c r="D1560" s="746" t="s">
        <v>4863</v>
      </c>
      <c r="E1560" s="747" t="s">
        <v>3203</v>
      </c>
      <c r="F1560" s="665" t="s">
        <v>3181</v>
      </c>
      <c r="G1560" s="665" t="s">
        <v>4284</v>
      </c>
      <c r="H1560" s="665" t="s">
        <v>550</v>
      </c>
      <c r="I1560" s="665" t="s">
        <v>4288</v>
      </c>
      <c r="J1560" s="665" t="s">
        <v>4289</v>
      </c>
      <c r="K1560" s="665" t="s">
        <v>4290</v>
      </c>
      <c r="L1560" s="666">
        <v>378.48</v>
      </c>
      <c r="M1560" s="666">
        <v>3784.8</v>
      </c>
      <c r="N1560" s="665">
        <v>10</v>
      </c>
      <c r="O1560" s="748">
        <v>10</v>
      </c>
      <c r="P1560" s="666">
        <v>3784.8</v>
      </c>
      <c r="Q1560" s="681">
        <v>1</v>
      </c>
      <c r="R1560" s="665">
        <v>10</v>
      </c>
      <c r="S1560" s="681">
        <v>1</v>
      </c>
      <c r="T1560" s="748">
        <v>10</v>
      </c>
      <c r="U1560" s="704">
        <v>1</v>
      </c>
    </row>
    <row r="1561" spans="1:21" ht="14.4" customHeight="1" x14ac:dyDescent="0.3">
      <c r="A1561" s="664">
        <v>50</v>
      </c>
      <c r="B1561" s="665" t="s">
        <v>549</v>
      </c>
      <c r="C1561" s="665" t="s">
        <v>3184</v>
      </c>
      <c r="D1561" s="746" t="s">
        <v>4863</v>
      </c>
      <c r="E1561" s="747" t="s">
        <v>3197</v>
      </c>
      <c r="F1561" s="665" t="s">
        <v>3179</v>
      </c>
      <c r="G1561" s="665" t="s">
        <v>3205</v>
      </c>
      <c r="H1561" s="665" t="s">
        <v>550</v>
      </c>
      <c r="I1561" s="665" t="s">
        <v>3266</v>
      </c>
      <c r="J1561" s="665" t="s">
        <v>3267</v>
      </c>
      <c r="K1561" s="665" t="s">
        <v>3268</v>
      </c>
      <c r="L1561" s="666">
        <v>154.36000000000001</v>
      </c>
      <c r="M1561" s="666">
        <v>308.72000000000003</v>
      </c>
      <c r="N1561" s="665">
        <v>2</v>
      </c>
      <c r="O1561" s="748">
        <v>0.5</v>
      </c>
      <c r="P1561" s="666">
        <v>308.72000000000003</v>
      </c>
      <c r="Q1561" s="681">
        <v>1</v>
      </c>
      <c r="R1561" s="665">
        <v>2</v>
      </c>
      <c r="S1561" s="681">
        <v>1</v>
      </c>
      <c r="T1561" s="748">
        <v>0.5</v>
      </c>
      <c r="U1561" s="704">
        <v>1</v>
      </c>
    </row>
    <row r="1562" spans="1:21" ht="14.4" customHeight="1" x14ac:dyDescent="0.3">
      <c r="A1562" s="664">
        <v>50</v>
      </c>
      <c r="B1562" s="665" t="s">
        <v>549</v>
      </c>
      <c r="C1562" s="665" t="s">
        <v>3184</v>
      </c>
      <c r="D1562" s="746" t="s">
        <v>4863</v>
      </c>
      <c r="E1562" s="747" t="s">
        <v>3197</v>
      </c>
      <c r="F1562" s="665" t="s">
        <v>3179</v>
      </c>
      <c r="G1562" s="665" t="s">
        <v>4369</v>
      </c>
      <c r="H1562" s="665" t="s">
        <v>1650</v>
      </c>
      <c r="I1562" s="665" t="s">
        <v>2159</v>
      </c>
      <c r="J1562" s="665" t="s">
        <v>3040</v>
      </c>
      <c r="K1562" s="665" t="s">
        <v>3041</v>
      </c>
      <c r="L1562" s="666">
        <v>70.540000000000006</v>
      </c>
      <c r="M1562" s="666">
        <v>141.08000000000001</v>
      </c>
      <c r="N1562" s="665">
        <v>2</v>
      </c>
      <c r="O1562" s="748">
        <v>0.5</v>
      </c>
      <c r="P1562" s="666"/>
      <c r="Q1562" s="681">
        <v>0</v>
      </c>
      <c r="R1562" s="665"/>
      <c r="S1562" s="681">
        <v>0</v>
      </c>
      <c r="T1562" s="748"/>
      <c r="U1562" s="704">
        <v>0</v>
      </c>
    </row>
    <row r="1563" spans="1:21" ht="14.4" customHeight="1" x14ac:dyDescent="0.3">
      <c r="A1563" s="664">
        <v>50</v>
      </c>
      <c r="B1563" s="665" t="s">
        <v>549</v>
      </c>
      <c r="C1563" s="665" t="s">
        <v>3184</v>
      </c>
      <c r="D1563" s="746" t="s">
        <v>4863</v>
      </c>
      <c r="E1563" s="747" t="s">
        <v>3197</v>
      </c>
      <c r="F1563" s="665" t="s">
        <v>3179</v>
      </c>
      <c r="G1563" s="665" t="s">
        <v>4369</v>
      </c>
      <c r="H1563" s="665" t="s">
        <v>1650</v>
      </c>
      <c r="I1563" s="665" t="s">
        <v>4842</v>
      </c>
      <c r="J1563" s="665" t="s">
        <v>3040</v>
      </c>
      <c r="K1563" s="665" t="s">
        <v>4843</v>
      </c>
      <c r="L1563" s="666">
        <v>141.09</v>
      </c>
      <c r="M1563" s="666">
        <v>141.09</v>
      </c>
      <c r="N1563" s="665">
        <v>1</v>
      </c>
      <c r="O1563" s="748">
        <v>0.5</v>
      </c>
      <c r="P1563" s="666">
        <v>141.09</v>
      </c>
      <c r="Q1563" s="681">
        <v>1</v>
      </c>
      <c r="R1563" s="665">
        <v>1</v>
      </c>
      <c r="S1563" s="681">
        <v>1</v>
      </c>
      <c r="T1563" s="748">
        <v>0.5</v>
      </c>
      <c r="U1563" s="704">
        <v>1</v>
      </c>
    </row>
    <row r="1564" spans="1:21" ht="14.4" customHeight="1" x14ac:dyDescent="0.3">
      <c r="A1564" s="664">
        <v>50</v>
      </c>
      <c r="B1564" s="665" t="s">
        <v>549</v>
      </c>
      <c r="C1564" s="665" t="s">
        <v>3184</v>
      </c>
      <c r="D1564" s="746" t="s">
        <v>4863</v>
      </c>
      <c r="E1564" s="747" t="s">
        <v>3197</v>
      </c>
      <c r="F1564" s="665" t="s">
        <v>3179</v>
      </c>
      <c r="G1564" s="665" t="s">
        <v>4844</v>
      </c>
      <c r="H1564" s="665" t="s">
        <v>550</v>
      </c>
      <c r="I1564" s="665" t="s">
        <v>4845</v>
      </c>
      <c r="J1564" s="665" t="s">
        <v>4846</v>
      </c>
      <c r="K1564" s="665" t="s">
        <v>4847</v>
      </c>
      <c r="L1564" s="666">
        <v>0</v>
      </c>
      <c r="M1564" s="666">
        <v>0</v>
      </c>
      <c r="N1564" s="665">
        <v>1</v>
      </c>
      <c r="O1564" s="748">
        <v>0.5</v>
      </c>
      <c r="P1564" s="666"/>
      <c r="Q1564" s="681"/>
      <c r="R1564" s="665"/>
      <c r="S1564" s="681">
        <v>0</v>
      </c>
      <c r="T1564" s="748"/>
      <c r="U1564" s="704">
        <v>0</v>
      </c>
    </row>
    <row r="1565" spans="1:21" ht="14.4" customHeight="1" x14ac:dyDescent="0.3">
      <c r="A1565" s="664">
        <v>50</v>
      </c>
      <c r="B1565" s="665" t="s">
        <v>549</v>
      </c>
      <c r="C1565" s="665" t="s">
        <v>3184</v>
      </c>
      <c r="D1565" s="746" t="s">
        <v>4863</v>
      </c>
      <c r="E1565" s="747" t="s">
        <v>3197</v>
      </c>
      <c r="F1565" s="665" t="s">
        <v>3179</v>
      </c>
      <c r="G1565" s="665" t="s">
        <v>4331</v>
      </c>
      <c r="H1565" s="665" t="s">
        <v>550</v>
      </c>
      <c r="I1565" s="665" t="s">
        <v>4848</v>
      </c>
      <c r="J1565" s="665" t="s">
        <v>4333</v>
      </c>
      <c r="K1565" s="665" t="s">
        <v>4849</v>
      </c>
      <c r="L1565" s="666">
        <v>0</v>
      </c>
      <c r="M1565" s="666">
        <v>0</v>
      </c>
      <c r="N1565" s="665">
        <v>1</v>
      </c>
      <c r="O1565" s="748">
        <v>0.5</v>
      </c>
      <c r="P1565" s="666">
        <v>0</v>
      </c>
      <c r="Q1565" s="681"/>
      <c r="R1565" s="665">
        <v>1</v>
      </c>
      <c r="S1565" s="681">
        <v>1</v>
      </c>
      <c r="T1565" s="748">
        <v>0.5</v>
      </c>
      <c r="U1565" s="704">
        <v>1</v>
      </c>
    </row>
    <row r="1566" spans="1:21" ht="14.4" customHeight="1" x14ac:dyDescent="0.3">
      <c r="A1566" s="664">
        <v>50</v>
      </c>
      <c r="B1566" s="665" t="s">
        <v>549</v>
      </c>
      <c r="C1566" s="665" t="s">
        <v>3184</v>
      </c>
      <c r="D1566" s="746" t="s">
        <v>4863</v>
      </c>
      <c r="E1566" s="747" t="s">
        <v>3197</v>
      </c>
      <c r="F1566" s="665" t="s">
        <v>3179</v>
      </c>
      <c r="G1566" s="665" t="s">
        <v>4850</v>
      </c>
      <c r="H1566" s="665" t="s">
        <v>550</v>
      </c>
      <c r="I1566" s="665" t="s">
        <v>1088</v>
      </c>
      <c r="J1566" s="665" t="s">
        <v>1089</v>
      </c>
      <c r="K1566" s="665" t="s">
        <v>4851</v>
      </c>
      <c r="L1566" s="666">
        <v>0</v>
      </c>
      <c r="M1566" s="666">
        <v>0</v>
      </c>
      <c r="N1566" s="665">
        <v>2</v>
      </c>
      <c r="O1566" s="748">
        <v>0.5</v>
      </c>
      <c r="P1566" s="666"/>
      <c r="Q1566" s="681"/>
      <c r="R1566" s="665"/>
      <c r="S1566" s="681">
        <v>0</v>
      </c>
      <c r="T1566" s="748"/>
      <c r="U1566" s="704">
        <v>0</v>
      </c>
    </row>
    <row r="1567" spans="1:21" ht="14.4" customHeight="1" x14ac:dyDescent="0.3">
      <c r="A1567" s="664">
        <v>50</v>
      </c>
      <c r="B1567" s="665" t="s">
        <v>549</v>
      </c>
      <c r="C1567" s="665" t="s">
        <v>3184</v>
      </c>
      <c r="D1567" s="746" t="s">
        <v>4863</v>
      </c>
      <c r="E1567" s="747" t="s">
        <v>3197</v>
      </c>
      <c r="F1567" s="665" t="s">
        <v>3179</v>
      </c>
      <c r="G1567" s="665" t="s">
        <v>3488</v>
      </c>
      <c r="H1567" s="665" t="s">
        <v>550</v>
      </c>
      <c r="I1567" s="665" t="s">
        <v>4852</v>
      </c>
      <c r="J1567" s="665" t="s">
        <v>4203</v>
      </c>
      <c r="K1567" s="665" t="s">
        <v>4853</v>
      </c>
      <c r="L1567" s="666">
        <v>0</v>
      </c>
      <c r="M1567" s="666">
        <v>0</v>
      </c>
      <c r="N1567" s="665">
        <v>1</v>
      </c>
      <c r="O1567" s="748">
        <v>0.5</v>
      </c>
      <c r="P1567" s="666"/>
      <c r="Q1567" s="681"/>
      <c r="R1567" s="665"/>
      <c r="S1567" s="681">
        <v>0</v>
      </c>
      <c r="T1567" s="748"/>
      <c r="U1567" s="704">
        <v>0</v>
      </c>
    </row>
    <row r="1568" spans="1:21" ht="14.4" customHeight="1" x14ac:dyDescent="0.3">
      <c r="A1568" s="664">
        <v>50</v>
      </c>
      <c r="B1568" s="665" t="s">
        <v>549</v>
      </c>
      <c r="C1568" s="665" t="s">
        <v>3184</v>
      </c>
      <c r="D1568" s="746" t="s">
        <v>4863</v>
      </c>
      <c r="E1568" s="747" t="s">
        <v>3197</v>
      </c>
      <c r="F1568" s="665" t="s">
        <v>3179</v>
      </c>
      <c r="G1568" s="665" t="s">
        <v>4854</v>
      </c>
      <c r="H1568" s="665" t="s">
        <v>550</v>
      </c>
      <c r="I1568" s="665" t="s">
        <v>4855</v>
      </c>
      <c r="J1568" s="665" t="s">
        <v>4856</v>
      </c>
      <c r="K1568" s="665" t="s">
        <v>4857</v>
      </c>
      <c r="L1568" s="666">
        <v>0</v>
      </c>
      <c r="M1568" s="666">
        <v>0</v>
      </c>
      <c r="N1568" s="665">
        <v>2</v>
      </c>
      <c r="O1568" s="748">
        <v>1</v>
      </c>
      <c r="P1568" s="666"/>
      <c r="Q1568" s="681"/>
      <c r="R1568" s="665"/>
      <c r="S1568" s="681">
        <v>0</v>
      </c>
      <c r="T1568" s="748"/>
      <c r="U1568" s="704">
        <v>0</v>
      </c>
    </row>
    <row r="1569" spans="1:21" ht="14.4" customHeight="1" x14ac:dyDescent="0.3">
      <c r="A1569" s="664">
        <v>50</v>
      </c>
      <c r="B1569" s="665" t="s">
        <v>549</v>
      </c>
      <c r="C1569" s="665" t="s">
        <v>3184</v>
      </c>
      <c r="D1569" s="746" t="s">
        <v>4863</v>
      </c>
      <c r="E1569" s="747" t="s">
        <v>3197</v>
      </c>
      <c r="F1569" s="665" t="s">
        <v>3179</v>
      </c>
      <c r="G1569" s="665" t="s">
        <v>4397</v>
      </c>
      <c r="H1569" s="665" t="s">
        <v>550</v>
      </c>
      <c r="I1569" s="665" t="s">
        <v>4398</v>
      </c>
      <c r="J1569" s="665" t="s">
        <v>4399</v>
      </c>
      <c r="K1569" s="665" t="s">
        <v>2943</v>
      </c>
      <c r="L1569" s="666">
        <v>38.56</v>
      </c>
      <c r="M1569" s="666">
        <v>77.12</v>
      </c>
      <c r="N1569" s="665">
        <v>2</v>
      </c>
      <c r="O1569" s="748">
        <v>0.5</v>
      </c>
      <c r="P1569" s="666">
        <v>77.12</v>
      </c>
      <c r="Q1569" s="681">
        <v>1</v>
      </c>
      <c r="R1569" s="665">
        <v>2</v>
      </c>
      <c r="S1569" s="681">
        <v>1</v>
      </c>
      <c r="T1569" s="748">
        <v>0.5</v>
      </c>
      <c r="U1569" s="704">
        <v>1</v>
      </c>
    </row>
    <row r="1570" spans="1:21" ht="14.4" customHeight="1" x14ac:dyDescent="0.3">
      <c r="A1570" s="664">
        <v>50</v>
      </c>
      <c r="B1570" s="665" t="s">
        <v>549</v>
      </c>
      <c r="C1570" s="665" t="s">
        <v>3184</v>
      </c>
      <c r="D1570" s="746" t="s">
        <v>4863</v>
      </c>
      <c r="E1570" s="747" t="s">
        <v>3197</v>
      </c>
      <c r="F1570" s="665" t="s">
        <v>3179</v>
      </c>
      <c r="G1570" s="665" t="s">
        <v>4239</v>
      </c>
      <c r="H1570" s="665" t="s">
        <v>550</v>
      </c>
      <c r="I1570" s="665" t="s">
        <v>4240</v>
      </c>
      <c r="J1570" s="665" t="s">
        <v>2504</v>
      </c>
      <c r="K1570" s="665" t="s">
        <v>4241</v>
      </c>
      <c r="L1570" s="666">
        <v>54.23</v>
      </c>
      <c r="M1570" s="666">
        <v>108.46</v>
      </c>
      <c r="N1570" s="665">
        <v>2</v>
      </c>
      <c r="O1570" s="748">
        <v>1</v>
      </c>
      <c r="P1570" s="666">
        <v>108.46</v>
      </c>
      <c r="Q1570" s="681">
        <v>1</v>
      </c>
      <c r="R1570" s="665">
        <v>2</v>
      </c>
      <c r="S1570" s="681">
        <v>1</v>
      </c>
      <c r="T1570" s="748">
        <v>1</v>
      </c>
      <c r="U1570" s="704">
        <v>1</v>
      </c>
    </row>
    <row r="1571" spans="1:21" ht="14.4" customHeight="1" x14ac:dyDescent="0.3">
      <c r="A1571" s="664">
        <v>50</v>
      </c>
      <c r="B1571" s="665" t="s">
        <v>549</v>
      </c>
      <c r="C1571" s="665" t="s">
        <v>3184</v>
      </c>
      <c r="D1571" s="746" t="s">
        <v>4863</v>
      </c>
      <c r="E1571" s="747" t="s">
        <v>3197</v>
      </c>
      <c r="F1571" s="665" t="s">
        <v>3179</v>
      </c>
      <c r="G1571" s="665" t="s">
        <v>4423</v>
      </c>
      <c r="H1571" s="665" t="s">
        <v>1650</v>
      </c>
      <c r="I1571" s="665" t="s">
        <v>1805</v>
      </c>
      <c r="J1571" s="665" t="s">
        <v>1806</v>
      </c>
      <c r="K1571" s="665" t="s">
        <v>3111</v>
      </c>
      <c r="L1571" s="666">
        <v>63.75</v>
      </c>
      <c r="M1571" s="666">
        <v>63.75</v>
      </c>
      <c r="N1571" s="665">
        <v>1</v>
      </c>
      <c r="O1571" s="748">
        <v>0.5</v>
      </c>
      <c r="P1571" s="666"/>
      <c r="Q1571" s="681">
        <v>0</v>
      </c>
      <c r="R1571" s="665"/>
      <c r="S1571" s="681">
        <v>0</v>
      </c>
      <c r="T1571" s="748"/>
      <c r="U1571" s="704">
        <v>0</v>
      </c>
    </row>
    <row r="1572" spans="1:21" ht="14.4" customHeight="1" x14ac:dyDescent="0.3">
      <c r="A1572" s="664">
        <v>50</v>
      </c>
      <c r="B1572" s="665" t="s">
        <v>549</v>
      </c>
      <c r="C1572" s="665" t="s">
        <v>3184</v>
      </c>
      <c r="D1572" s="746" t="s">
        <v>4863</v>
      </c>
      <c r="E1572" s="747" t="s">
        <v>3197</v>
      </c>
      <c r="F1572" s="665" t="s">
        <v>3179</v>
      </c>
      <c r="G1572" s="665" t="s">
        <v>3361</v>
      </c>
      <c r="H1572" s="665" t="s">
        <v>550</v>
      </c>
      <c r="I1572" s="665" t="s">
        <v>838</v>
      </c>
      <c r="J1572" s="665" t="s">
        <v>3362</v>
      </c>
      <c r="K1572" s="665" t="s">
        <v>3363</v>
      </c>
      <c r="L1572" s="666">
        <v>0</v>
      </c>
      <c r="M1572" s="666">
        <v>0</v>
      </c>
      <c r="N1572" s="665">
        <v>1</v>
      </c>
      <c r="O1572" s="748">
        <v>0.5</v>
      </c>
      <c r="P1572" s="666"/>
      <c r="Q1572" s="681"/>
      <c r="R1572" s="665"/>
      <c r="S1572" s="681">
        <v>0</v>
      </c>
      <c r="T1572" s="748"/>
      <c r="U1572" s="704">
        <v>0</v>
      </c>
    </row>
    <row r="1573" spans="1:21" ht="14.4" customHeight="1" x14ac:dyDescent="0.3">
      <c r="A1573" s="664">
        <v>50</v>
      </c>
      <c r="B1573" s="665" t="s">
        <v>549</v>
      </c>
      <c r="C1573" s="665" t="s">
        <v>3184</v>
      </c>
      <c r="D1573" s="746" t="s">
        <v>4863</v>
      </c>
      <c r="E1573" s="747" t="s">
        <v>3190</v>
      </c>
      <c r="F1573" s="665" t="s">
        <v>3179</v>
      </c>
      <c r="G1573" s="665" t="s">
        <v>4369</v>
      </c>
      <c r="H1573" s="665" t="s">
        <v>1650</v>
      </c>
      <c r="I1573" s="665" t="s">
        <v>2159</v>
      </c>
      <c r="J1573" s="665" t="s">
        <v>3040</v>
      </c>
      <c r="K1573" s="665" t="s">
        <v>3041</v>
      </c>
      <c r="L1573" s="666">
        <v>70.540000000000006</v>
      </c>
      <c r="M1573" s="666">
        <v>141.08000000000001</v>
      </c>
      <c r="N1573" s="665">
        <v>2</v>
      </c>
      <c r="O1573" s="748">
        <v>2</v>
      </c>
      <c r="P1573" s="666">
        <v>141.08000000000001</v>
      </c>
      <c r="Q1573" s="681">
        <v>1</v>
      </c>
      <c r="R1573" s="665">
        <v>2</v>
      </c>
      <c r="S1573" s="681">
        <v>1</v>
      </c>
      <c r="T1573" s="748">
        <v>2</v>
      </c>
      <c r="U1573" s="704">
        <v>1</v>
      </c>
    </row>
    <row r="1574" spans="1:21" ht="14.4" customHeight="1" x14ac:dyDescent="0.3">
      <c r="A1574" s="664">
        <v>50</v>
      </c>
      <c r="B1574" s="665" t="s">
        <v>549</v>
      </c>
      <c r="C1574" s="665" t="s">
        <v>3184</v>
      </c>
      <c r="D1574" s="746" t="s">
        <v>4863</v>
      </c>
      <c r="E1574" s="747" t="s">
        <v>3190</v>
      </c>
      <c r="F1574" s="665" t="s">
        <v>3179</v>
      </c>
      <c r="G1574" s="665" t="s">
        <v>3207</v>
      </c>
      <c r="H1574" s="665" t="s">
        <v>1650</v>
      </c>
      <c r="I1574" s="665" t="s">
        <v>1928</v>
      </c>
      <c r="J1574" s="665" t="s">
        <v>1699</v>
      </c>
      <c r="K1574" s="665" t="s">
        <v>2953</v>
      </c>
      <c r="L1574" s="666">
        <v>105.32</v>
      </c>
      <c r="M1574" s="666">
        <v>105.32</v>
      </c>
      <c r="N1574" s="665">
        <v>1</v>
      </c>
      <c r="O1574" s="748">
        <v>1</v>
      </c>
      <c r="P1574" s="666">
        <v>105.32</v>
      </c>
      <c r="Q1574" s="681">
        <v>1</v>
      </c>
      <c r="R1574" s="665">
        <v>1</v>
      </c>
      <c r="S1574" s="681">
        <v>1</v>
      </c>
      <c r="T1574" s="748">
        <v>1</v>
      </c>
      <c r="U1574" s="704">
        <v>1</v>
      </c>
    </row>
    <row r="1575" spans="1:21" ht="14.4" customHeight="1" x14ac:dyDescent="0.3">
      <c r="A1575" s="664">
        <v>50</v>
      </c>
      <c r="B1575" s="665" t="s">
        <v>549</v>
      </c>
      <c r="C1575" s="665" t="s">
        <v>3184</v>
      </c>
      <c r="D1575" s="746" t="s">
        <v>4863</v>
      </c>
      <c r="E1575" s="747" t="s">
        <v>3190</v>
      </c>
      <c r="F1575" s="665" t="s">
        <v>3179</v>
      </c>
      <c r="G1575" s="665" t="s">
        <v>3639</v>
      </c>
      <c r="H1575" s="665" t="s">
        <v>550</v>
      </c>
      <c r="I1575" s="665" t="s">
        <v>4858</v>
      </c>
      <c r="J1575" s="665" t="s">
        <v>3641</v>
      </c>
      <c r="K1575" s="665" t="s">
        <v>4258</v>
      </c>
      <c r="L1575" s="666">
        <v>0</v>
      </c>
      <c r="M1575" s="666">
        <v>0</v>
      </c>
      <c r="N1575" s="665">
        <v>1</v>
      </c>
      <c r="O1575" s="748">
        <v>1</v>
      </c>
      <c r="P1575" s="666">
        <v>0</v>
      </c>
      <c r="Q1575" s="681"/>
      <c r="R1575" s="665">
        <v>1</v>
      </c>
      <c r="S1575" s="681">
        <v>1</v>
      </c>
      <c r="T1575" s="748">
        <v>1</v>
      </c>
      <c r="U1575" s="704">
        <v>1</v>
      </c>
    </row>
    <row r="1576" spans="1:21" ht="14.4" customHeight="1" x14ac:dyDescent="0.3">
      <c r="A1576" s="664">
        <v>50</v>
      </c>
      <c r="B1576" s="665" t="s">
        <v>549</v>
      </c>
      <c r="C1576" s="665" t="s">
        <v>3184</v>
      </c>
      <c r="D1576" s="746" t="s">
        <v>4863</v>
      </c>
      <c r="E1576" s="747" t="s">
        <v>3192</v>
      </c>
      <c r="F1576" s="665" t="s">
        <v>3179</v>
      </c>
      <c r="G1576" s="665" t="s">
        <v>3475</v>
      </c>
      <c r="H1576" s="665" t="s">
        <v>550</v>
      </c>
      <c r="I1576" s="665" t="s">
        <v>2058</v>
      </c>
      <c r="J1576" s="665" t="s">
        <v>3476</v>
      </c>
      <c r="K1576" s="665" t="s">
        <v>3477</v>
      </c>
      <c r="L1576" s="666">
        <v>132.97999999999999</v>
      </c>
      <c r="M1576" s="666">
        <v>531.91999999999996</v>
      </c>
      <c r="N1576" s="665">
        <v>4</v>
      </c>
      <c r="O1576" s="748">
        <v>1</v>
      </c>
      <c r="P1576" s="666">
        <v>265.95999999999998</v>
      </c>
      <c r="Q1576" s="681">
        <v>0.5</v>
      </c>
      <c r="R1576" s="665">
        <v>2</v>
      </c>
      <c r="S1576" s="681">
        <v>0.5</v>
      </c>
      <c r="T1576" s="748">
        <v>0.5</v>
      </c>
      <c r="U1576" s="704">
        <v>0.5</v>
      </c>
    </row>
    <row r="1577" spans="1:21" ht="14.4" customHeight="1" thickBot="1" x14ac:dyDescent="0.35">
      <c r="A1577" s="670">
        <v>50</v>
      </c>
      <c r="B1577" s="671" t="s">
        <v>549</v>
      </c>
      <c r="C1577" s="671" t="s">
        <v>3184</v>
      </c>
      <c r="D1577" s="749" t="s">
        <v>4863</v>
      </c>
      <c r="E1577" s="750" t="s">
        <v>3192</v>
      </c>
      <c r="F1577" s="671" t="s">
        <v>3179</v>
      </c>
      <c r="G1577" s="671" t="s">
        <v>4859</v>
      </c>
      <c r="H1577" s="671" t="s">
        <v>550</v>
      </c>
      <c r="I1577" s="671" t="s">
        <v>4860</v>
      </c>
      <c r="J1577" s="671" t="s">
        <v>1612</v>
      </c>
      <c r="K1577" s="671" t="s">
        <v>4861</v>
      </c>
      <c r="L1577" s="672">
        <v>0</v>
      </c>
      <c r="M1577" s="672">
        <v>0</v>
      </c>
      <c r="N1577" s="671">
        <v>1</v>
      </c>
      <c r="O1577" s="751">
        <v>1</v>
      </c>
      <c r="P1577" s="672">
        <v>0</v>
      </c>
      <c r="Q1577" s="682"/>
      <c r="R1577" s="671">
        <v>1</v>
      </c>
      <c r="S1577" s="682">
        <v>1</v>
      </c>
      <c r="T1577" s="751">
        <v>1</v>
      </c>
      <c r="U1577" s="705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4865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3198</v>
      </c>
      <c r="B5" s="229">
        <v>13874.859999999999</v>
      </c>
      <c r="C5" s="745">
        <v>5.5900857348516853E-2</v>
      </c>
      <c r="D5" s="229">
        <v>234329.91999999984</v>
      </c>
      <c r="E5" s="745">
        <v>0.9440991426514832</v>
      </c>
      <c r="F5" s="753">
        <v>248204.77999999982</v>
      </c>
    </row>
    <row r="6" spans="1:6" ht="14.4" customHeight="1" x14ac:dyDescent="0.3">
      <c r="A6" s="691" t="s">
        <v>3191</v>
      </c>
      <c r="B6" s="668">
        <v>4129.45</v>
      </c>
      <c r="C6" s="681">
        <v>6.1130650194030543E-2</v>
      </c>
      <c r="D6" s="668">
        <v>63421.77</v>
      </c>
      <c r="E6" s="681">
        <v>0.93886934980596937</v>
      </c>
      <c r="F6" s="669">
        <v>67551.22</v>
      </c>
    </row>
    <row r="7" spans="1:6" ht="14.4" customHeight="1" x14ac:dyDescent="0.3">
      <c r="A7" s="691" t="s">
        <v>3195</v>
      </c>
      <c r="B7" s="668">
        <v>3635.9600000000009</v>
      </c>
      <c r="C7" s="681">
        <v>7.5213225427231745E-2</v>
      </c>
      <c r="D7" s="668">
        <v>44706.070000000014</v>
      </c>
      <c r="E7" s="681">
        <v>0.92478677457276826</v>
      </c>
      <c r="F7" s="669">
        <v>48342.030000000013</v>
      </c>
    </row>
    <row r="8" spans="1:6" ht="14.4" customHeight="1" x14ac:dyDescent="0.3">
      <c r="A8" s="691" t="s">
        <v>3194</v>
      </c>
      <c r="B8" s="668">
        <v>1708.1399999999996</v>
      </c>
      <c r="C8" s="681">
        <v>6.1760462803941041E-2</v>
      </c>
      <c r="D8" s="668">
        <v>25949.360000000004</v>
      </c>
      <c r="E8" s="681">
        <v>0.93823953719605901</v>
      </c>
      <c r="F8" s="669">
        <v>27657.500000000004</v>
      </c>
    </row>
    <row r="9" spans="1:6" ht="14.4" customHeight="1" x14ac:dyDescent="0.3">
      <c r="A9" s="691" t="s">
        <v>3203</v>
      </c>
      <c r="B9" s="668">
        <v>1137.5400000000002</v>
      </c>
      <c r="C9" s="681">
        <v>3.0157188319517629E-2</v>
      </c>
      <c r="D9" s="668">
        <v>36582.820000000007</v>
      </c>
      <c r="E9" s="681">
        <v>0.96984281168048236</v>
      </c>
      <c r="F9" s="669">
        <v>37720.360000000008</v>
      </c>
    </row>
    <row r="10" spans="1:6" ht="14.4" customHeight="1" x14ac:dyDescent="0.3">
      <c r="A10" s="691" t="s">
        <v>3192</v>
      </c>
      <c r="B10" s="668">
        <v>624.1</v>
      </c>
      <c r="C10" s="681">
        <v>2.0295657750365681E-2</v>
      </c>
      <c r="D10" s="668">
        <v>30126.320000000011</v>
      </c>
      <c r="E10" s="681">
        <v>0.97970434224963432</v>
      </c>
      <c r="F10" s="669">
        <v>30750.420000000009</v>
      </c>
    </row>
    <row r="11" spans="1:6" ht="14.4" customHeight="1" x14ac:dyDescent="0.3">
      <c r="A11" s="691" t="s">
        <v>3193</v>
      </c>
      <c r="B11" s="668">
        <v>122.34</v>
      </c>
      <c r="C11" s="681">
        <v>1.9590479865873912E-2</v>
      </c>
      <c r="D11" s="668">
        <v>6122.53</v>
      </c>
      <c r="E11" s="681">
        <v>0.98040952013412608</v>
      </c>
      <c r="F11" s="669">
        <v>6244.87</v>
      </c>
    </row>
    <row r="12" spans="1:6" ht="14.4" customHeight="1" x14ac:dyDescent="0.3">
      <c r="A12" s="691" t="s">
        <v>3201</v>
      </c>
      <c r="B12" s="668">
        <v>96.53</v>
      </c>
      <c r="C12" s="681">
        <v>7.3272001335944498E-2</v>
      </c>
      <c r="D12" s="668">
        <v>1220.8900000000001</v>
      </c>
      <c r="E12" s="681">
        <v>0.92672799866405553</v>
      </c>
      <c r="F12" s="669">
        <v>1317.42</v>
      </c>
    </row>
    <row r="13" spans="1:6" ht="14.4" customHeight="1" x14ac:dyDescent="0.3">
      <c r="A13" s="691" t="s">
        <v>3189</v>
      </c>
      <c r="B13" s="668">
        <v>57.93</v>
      </c>
      <c r="C13" s="681">
        <v>1.4462541692464401E-2</v>
      </c>
      <c r="D13" s="668">
        <v>3947.5899999999997</v>
      </c>
      <c r="E13" s="681">
        <v>0.98553745830753559</v>
      </c>
      <c r="F13" s="669">
        <v>4005.5199999999995</v>
      </c>
    </row>
    <row r="14" spans="1:6" ht="14.4" customHeight="1" x14ac:dyDescent="0.3">
      <c r="A14" s="691" t="s">
        <v>3200</v>
      </c>
      <c r="B14" s="668">
        <v>36.729999999999997</v>
      </c>
      <c r="C14" s="681">
        <v>3.0781453357256769E-3</v>
      </c>
      <c r="D14" s="668">
        <v>11895.78</v>
      </c>
      <c r="E14" s="681">
        <v>0.99692185466427441</v>
      </c>
      <c r="F14" s="669">
        <v>11932.51</v>
      </c>
    </row>
    <row r="15" spans="1:6" ht="14.4" customHeight="1" x14ac:dyDescent="0.3">
      <c r="A15" s="691" t="s">
        <v>3190</v>
      </c>
      <c r="B15" s="668"/>
      <c r="C15" s="681">
        <v>0</v>
      </c>
      <c r="D15" s="668">
        <v>246.40000000000003</v>
      </c>
      <c r="E15" s="681">
        <v>1</v>
      </c>
      <c r="F15" s="669">
        <v>246.40000000000003</v>
      </c>
    </row>
    <row r="16" spans="1:6" ht="14.4" customHeight="1" x14ac:dyDescent="0.3">
      <c r="A16" s="691" t="s">
        <v>3197</v>
      </c>
      <c r="B16" s="668"/>
      <c r="C16" s="681">
        <v>0</v>
      </c>
      <c r="D16" s="668">
        <v>345.92</v>
      </c>
      <c r="E16" s="681">
        <v>1</v>
      </c>
      <c r="F16" s="669">
        <v>345.92</v>
      </c>
    </row>
    <row r="17" spans="1:6" ht="14.4" customHeight="1" x14ac:dyDescent="0.3">
      <c r="A17" s="691" t="s">
        <v>3202</v>
      </c>
      <c r="B17" s="668"/>
      <c r="C17" s="681">
        <v>0</v>
      </c>
      <c r="D17" s="668">
        <v>12404.390000000005</v>
      </c>
      <c r="E17" s="681">
        <v>1</v>
      </c>
      <c r="F17" s="669">
        <v>12404.390000000005</v>
      </c>
    </row>
    <row r="18" spans="1:6" ht="14.4" customHeight="1" x14ac:dyDescent="0.3">
      <c r="A18" s="691" t="s">
        <v>3196</v>
      </c>
      <c r="B18" s="668"/>
      <c r="C18" s="681">
        <v>0</v>
      </c>
      <c r="D18" s="668">
        <v>351.08</v>
      </c>
      <c r="E18" s="681">
        <v>1</v>
      </c>
      <c r="F18" s="669">
        <v>351.08</v>
      </c>
    </row>
    <row r="19" spans="1:6" ht="14.4" customHeight="1" thickBot="1" x14ac:dyDescent="0.35">
      <c r="A19" s="692" t="s">
        <v>3199</v>
      </c>
      <c r="B19" s="683"/>
      <c r="C19" s="684">
        <v>0</v>
      </c>
      <c r="D19" s="683">
        <v>15641.199999999997</v>
      </c>
      <c r="E19" s="684">
        <v>1</v>
      </c>
      <c r="F19" s="685">
        <v>15641.199999999997</v>
      </c>
    </row>
    <row r="20" spans="1:6" ht="14.4" customHeight="1" thickBot="1" x14ac:dyDescent="0.35">
      <c r="A20" s="686" t="s">
        <v>3</v>
      </c>
      <c r="B20" s="687">
        <v>25423.579999999998</v>
      </c>
      <c r="C20" s="688">
        <v>4.9586123395265407E-2</v>
      </c>
      <c r="D20" s="687">
        <v>487292.03999999992</v>
      </c>
      <c r="E20" s="688">
        <v>0.95041387660473475</v>
      </c>
      <c r="F20" s="689">
        <v>512715.61999999982</v>
      </c>
    </row>
    <row r="21" spans="1:6" ht="14.4" customHeight="1" thickBot="1" x14ac:dyDescent="0.35"/>
    <row r="22" spans="1:6" ht="14.4" customHeight="1" x14ac:dyDescent="0.3">
      <c r="A22" s="754" t="s">
        <v>2829</v>
      </c>
      <c r="B22" s="229">
        <v>4333.4399999999996</v>
      </c>
      <c r="C22" s="745">
        <v>1</v>
      </c>
      <c r="D22" s="229"/>
      <c r="E22" s="745">
        <v>0</v>
      </c>
      <c r="F22" s="753">
        <v>4333.4399999999996</v>
      </c>
    </row>
    <row r="23" spans="1:6" ht="14.4" customHeight="1" x14ac:dyDescent="0.3">
      <c r="A23" s="691" t="s">
        <v>2865</v>
      </c>
      <c r="B23" s="668">
        <v>2937.8199999999997</v>
      </c>
      <c r="C23" s="681">
        <v>0.78824059714627615</v>
      </c>
      <c r="D23" s="668">
        <v>789.2399999999999</v>
      </c>
      <c r="E23" s="681">
        <v>0.21175940285372385</v>
      </c>
      <c r="F23" s="669">
        <v>3727.0599999999995</v>
      </c>
    </row>
    <row r="24" spans="1:6" ht="14.4" customHeight="1" x14ac:dyDescent="0.3">
      <c r="A24" s="691" t="s">
        <v>4866</v>
      </c>
      <c r="B24" s="668">
        <v>2680.8</v>
      </c>
      <c r="C24" s="681">
        <v>0.4880499847074759</v>
      </c>
      <c r="D24" s="668">
        <v>2812.08</v>
      </c>
      <c r="E24" s="681">
        <v>0.51195001529252415</v>
      </c>
      <c r="F24" s="669">
        <v>5492.88</v>
      </c>
    </row>
    <row r="25" spans="1:6" ht="14.4" customHeight="1" x14ac:dyDescent="0.3">
      <c r="A25" s="691" t="s">
        <v>2839</v>
      </c>
      <c r="B25" s="668">
        <v>2554.3900000000003</v>
      </c>
      <c r="C25" s="681">
        <v>0.16248907469157867</v>
      </c>
      <c r="D25" s="668">
        <v>13165.990000000005</v>
      </c>
      <c r="E25" s="681">
        <v>0.83751092530842142</v>
      </c>
      <c r="F25" s="669">
        <v>15720.380000000005</v>
      </c>
    </row>
    <row r="26" spans="1:6" ht="14.4" customHeight="1" x14ac:dyDescent="0.3">
      <c r="A26" s="691" t="s">
        <v>2832</v>
      </c>
      <c r="B26" s="668">
        <v>1921.2599999999998</v>
      </c>
      <c r="C26" s="681">
        <v>0.5</v>
      </c>
      <c r="D26" s="668">
        <v>1921.2599999999998</v>
      </c>
      <c r="E26" s="681">
        <v>0.5</v>
      </c>
      <c r="F26" s="669">
        <v>3842.5199999999995</v>
      </c>
    </row>
    <row r="27" spans="1:6" ht="14.4" customHeight="1" x14ac:dyDescent="0.3">
      <c r="A27" s="691" t="s">
        <v>2828</v>
      </c>
      <c r="B27" s="668">
        <v>1496.42</v>
      </c>
      <c r="C27" s="681">
        <v>1</v>
      </c>
      <c r="D27" s="668"/>
      <c r="E27" s="681">
        <v>0</v>
      </c>
      <c r="F27" s="669">
        <v>1496.42</v>
      </c>
    </row>
    <row r="28" spans="1:6" ht="14.4" customHeight="1" x14ac:dyDescent="0.3">
      <c r="A28" s="691" t="s">
        <v>2846</v>
      </c>
      <c r="B28" s="668">
        <v>1487.01</v>
      </c>
      <c r="C28" s="681">
        <v>1</v>
      </c>
      <c r="D28" s="668"/>
      <c r="E28" s="681">
        <v>0</v>
      </c>
      <c r="F28" s="669">
        <v>1487.01</v>
      </c>
    </row>
    <row r="29" spans="1:6" ht="14.4" customHeight="1" x14ac:dyDescent="0.3">
      <c r="A29" s="691" t="s">
        <v>2836</v>
      </c>
      <c r="B29" s="668">
        <v>900.99</v>
      </c>
      <c r="C29" s="681">
        <v>5.0318922749822782E-2</v>
      </c>
      <c r="D29" s="668">
        <v>17004.600000000013</v>
      </c>
      <c r="E29" s="681">
        <v>0.94968107725017714</v>
      </c>
      <c r="F29" s="669">
        <v>17905.590000000015</v>
      </c>
    </row>
    <row r="30" spans="1:6" ht="14.4" customHeight="1" x14ac:dyDescent="0.3">
      <c r="A30" s="691" t="s">
        <v>2845</v>
      </c>
      <c r="B30" s="668">
        <v>804.81999999999994</v>
      </c>
      <c r="C30" s="681">
        <v>0.15094035303561115</v>
      </c>
      <c r="D30" s="668">
        <v>4527.2199999999993</v>
      </c>
      <c r="E30" s="681">
        <v>0.84905964696438885</v>
      </c>
      <c r="F30" s="669">
        <v>5332.0399999999991</v>
      </c>
    </row>
    <row r="31" spans="1:6" ht="14.4" customHeight="1" x14ac:dyDescent="0.3">
      <c r="A31" s="691" t="s">
        <v>2849</v>
      </c>
      <c r="B31" s="668">
        <v>739.12</v>
      </c>
      <c r="C31" s="681">
        <v>6.8863416356645196E-2</v>
      </c>
      <c r="D31" s="668">
        <v>9994.0100000000093</v>
      </c>
      <c r="E31" s="681">
        <v>0.93113658364335472</v>
      </c>
      <c r="F31" s="669">
        <v>10733.13000000001</v>
      </c>
    </row>
    <row r="32" spans="1:6" ht="14.4" customHeight="1" x14ac:dyDescent="0.3">
      <c r="A32" s="691" t="s">
        <v>2857</v>
      </c>
      <c r="B32" s="668">
        <v>678.80000000000007</v>
      </c>
      <c r="C32" s="681">
        <v>0.15666037378777461</v>
      </c>
      <c r="D32" s="668">
        <v>3654.1399999999994</v>
      </c>
      <c r="E32" s="681">
        <v>0.84333962621222536</v>
      </c>
      <c r="F32" s="669">
        <v>4332.9399999999996</v>
      </c>
    </row>
    <row r="33" spans="1:6" ht="14.4" customHeight="1" x14ac:dyDescent="0.3">
      <c r="A33" s="691" t="s">
        <v>2859</v>
      </c>
      <c r="B33" s="668">
        <v>661.12</v>
      </c>
      <c r="C33" s="681">
        <v>7.6062495685588656E-3</v>
      </c>
      <c r="D33" s="668">
        <v>86256.880000000077</v>
      </c>
      <c r="E33" s="681">
        <v>0.99239375043144118</v>
      </c>
      <c r="F33" s="669">
        <v>86918.000000000073</v>
      </c>
    </row>
    <row r="34" spans="1:6" ht="14.4" customHeight="1" x14ac:dyDescent="0.3">
      <c r="A34" s="691" t="s">
        <v>2861</v>
      </c>
      <c r="B34" s="668">
        <v>636.93999999999994</v>
      </c>
      <c r="C34" s="681">
        <v>3.8224121272497052E-2</v>
      </c>
      <c r="D34" s="668">
        <v>16026.359999999997</v>
      </c>
      <c r="E34" s="681">
        <v>0.96177587872750303</v>
      </c>
      <c r="F34" s="669">
        <v>16663.299999999996</v>
      </c>
    </row>
    <row r="35" spans="1:6" ht="14.4" customHeight="1" x14ac:dyDescent="0.3">
      <c r="A35" s="691" t="s">
        <v>2869</v>
      </c>
      <c r="B35" s="668">
        <v>632.24</v>
      </c>
      <c r="C35" s="681">
        <v>0.24491661663018852</v>
      </c>
      <c r="D35" s="668">
        <v>1949.2099999999994</v>
      </c>
      <c r="E35" s="681">
        <v>0.75508338336981151</v>
      </c>
      <c r="F35" s="669">
        <v>2581.4499999999994</v>
      </c>
    </row>
    <row r="36" spans="1:6" ht="14.4" customHeight="1" x14ac:dyDescent="0.3">
      <c r="A36" s="691" t="s">
        <v>4867</v>
      </c>
      <c r="B36" s="668">
        <v>401.94</v>
      </c>
      <c r="C36" s="681">
        <v>0.33165008168721227</v>
      </c>
      <c r="D36" s="668">
        <v>809.99999999999989</v>
      </c>
      <c r="E36" s="681">
        <v>0.66834991831278778</v>
      </c>
      <c r="F36" s="669">
        <v>1211.9399999999998</v>
      </c>
    </row>
    <row r="37" spans="1:6" ht="14.4" customHeight="1" x14ac:dyDescent="0.3">
      <c r="A37" s="691" t="s">
        <v>4868</v>
      </c>
      <c r="B37" s="668">
        <v>384.63</v>
      </c>
      <c r="C37" s="681">
        <v>0.56649876281371503</v>
      </c>
      <c r="D37" s="668">
        <v>294.33</v>
      </c>
      <c r="E37" s="681">
        <v>0.43350123718628486</v>
      </c>
      <c r="F37" s="669">
        <v>678.96</v>
      </c>
    </row>
    <row r="38" spans="1:6" ht="14.4" customHeight="1" x14ac:dyDescent="0.3">
      <c r="A38" s="691" t="s">
        <v>4869</v>
      </c>
      <c r="B38" s="668">
        <v>300.68</v>
      </c>
      <c r="C38" s="681">
        <v>1</v>
      </c>
      <c r="D38" s="668"/>
      <c r="E38" s="681">
        <v>0</v>
      </c>
      <c r="F38" s="669">
        <v>300.68</v>
      </c>
    </row>
    <row r="39" spans="1:6" ht="14.4" customHeight="1" x14ac:dyDescent="0.3">
      <c r="A39" s="691" t="s">
        <v>4870</v>
      </c>
      <c r="B39" s="668">
        <v>282.08</v>
      </c>
      <c r="C39" s="681">
        <v>0.39999999999999997</v>
      </c>
      <c r="D39" s="668">
        <v>423.12</v>
      </c>
      <c r="E39" s="681">
        <v>0.6</v>
      </c>
      <c r="F39" s="669">
        <v>705.2</v>
      </c>
    </row>
    <row r="40" spans="1:6" ht="14.4" customHeight="1" x14ac:dyDescent="0.3">
      <c r="A40" s="691" t="s">
        <v>2894</v>
      </c>
      <c r="B40" s="668">
        <v>246.67000000000002</v>
      </c>
      <c r="C40" s="681">
        <v>0.57143188083489704</v>
      </c>
      <c r="D40" s="668">
        <v>185</v>
      </c>
      <c r="E40" s="681">
        <v>0.42856811916510296</v>
      </c>
      <c r="F40" s="669">
        <v>431.67</v>
      </c>
    </row>
    <row r="41" spans="1:6" ht="14.4" customHeight="1" x14ac:dyDescent="0.3">
      <c r="A41" s="691" t="s">
        <v>2883</v>
      </c>
      <c r="B41" s="668">
        <v>239.81</v>
      </c>
      <c r="C41" s="681">
        <v>0.25755281330884644</v>
      </c>
      <c r="D41" s="668">
        <v>691.3</v>
      </c>
      <c r="E41" s="681">
        <v>0.74244718669115362</v>
      </c>
      <c r="F41" s="669">
        <v>931.1099999999999</v>
      </c>
    </row>
    <row r="42" spans="1:6" ht="14.4" customHeight="1" x14ac:dyDescent="0.3">
      <c r="A42" s="691" t="s">
        <v>4871</v>
      </c>
      <c r="B42" s="668">
        <v>207.45</v>
      </c>
      <c r="C42" s="681">
        <v>0.149997830833972</v>
      </c>
      <c r="D42" s="668">
        <v>1175.5700000000002</v>
      </c>
      <c r="E42" s="681">
        <v>0.850002169166028</v>
      </c>
      <c r="F42" s="669">
        <v>1383.0200000000002</v>
      </c>
    </row>
    <row r="43" spans="1:6" ht="14.4" customHeight="1" x14ac:dyDescent="0.3">
      <c r="A43" s="691" t="s">
        <v>2835</v>
      </c>
      <c r="B43" s="668">
        <v>169.20000000000005</v>
      </c>
      <c r="C43" s="681">
        <v>0.61012548680225021</v>
      </c>
      <c r="D43" s="668">
        <v>108.12</v>
      </c>
      <c r="E43" s="681">
        <v>0.38987451319774985</v>
      </c>
      <c r="F43" s="669">
        <v>277.32000000000005</v>
      </c>
    </row>
    <row r="44" spans="1:6" ht="14.4" customHeight="1" x14ac:dyDescent="0.3">
      <c r="A44" s="691" t="s">
        <v>2847</v>
      </c>
      <c r="B44" s="668">
        <v>144.81</v>
      </c>
      <c r="C44" s="681">
        <v>1.2096915666595933E-2</v>
      </c>
      <c r="D44" s="668">
        <v>11826.010000000007</v>
      </c>
      <c r="E44" s="681">
        <v>0.98790308433340412</v>
      </c>
      <c r="F44" s="669">
        <v>11970.820000000007</v>
      </c>
    </row>
    <row r="45" spans="1:6" ht="14.4" customHeight="1" x14ac:dyDescent="0.3">
      <c r="A45" s="691" t="s">
        <v>2882</v>
      </c>
      <c r="B45" s="668">
        <v>144</v>
      </c>
      <c r="C45" s="681">
        <v>1.1110836769462481E-2</v>
      </c>
      <c r="D45" s="668">
        <v>12816.320000000002</v>
      </c>
      <c r="E45" s="681">
        <v>0.98888916323053755</v>
      </c>
      <c r="F45" s="669">
        <v>12960.320000000002</v>
      </c>
    </row>
    <row r="46" spans="1:6" ht="14.4" customHeight="1" x14ac:dyDescent="0.3">
      <c r="A46" s="691" t="s">
        <v>4872</v>
      </c>
      <c r="B46" s="668">
        <v>124.89000000000001</v>
      </c>
      <c r="C46" s="681">
        <v>1</v>
      </c>
      <c r="D46" s="668"/>
      <c r="E46" s="681">
        <v>0</v>
      </c>
      <c r="F46" s="669">
        <v>124.89000000000001</v>
      </c>
    </row>
    <row r="47" spans="1:6" ht="14.4" customHeight="1" x14ac:dyDescent="0.3">
      <c r="A47" s="691" t="s">
        <v>2830</v>
      </c>
      <c r="B47" s="668">
        <v>115.28</v>
      </c>
      <c r="C47" s="681">
        <v>3.2630047495853312E-2</v>
      </c>
      <c r="D47" s="668">
        <v>3417.66</v>
      </c>
      <c r="E47" s="681">
        <v>0.96736995250414659</v>
      </c>
      <c r="F47" s="669">
        <v>3532.94</v>
      </c>
    </row>
    <row r="48" spans="1:6" ht="14.4" customHeight="1" x14ac:dyDescent="0.3">
      <c r="A48" s="691" t="s">
        <v>2838</v>
      </c>
      <c r="B48" s="668">
        <v>115.26</v>
      </c>
      <c r="C48" s="681">
        <v>0.35714064388188266</v>
      </c>
      <c r="D48" s="668">
        <v>207.47</v>
      </c>
      <c r="E48" s="681">
        <v>0.64285935611811729</v>
      </c>
      <c r="F48" s="669">
        <v>322.73</v>
      </c>
    </row>
    <row r="49" spans="1:6" ht="14.4" customHeight="1" x14ac:dyDescent="0.3">
      <c r="A49" s="691" t="s">
        <v>2841</v>
      </c>
      <c r="B49" s="668">
        <v>52.69</v>
      </c>
      <c r="C49" s="681">
        <v>0.12248076431344289</v>
      </c>
      <c r="D49" s="668">
        <v>377.5</v>
      </c>
      <c r="E49" s="681">
        <v>0.8775192356865571</v>
      </c>
      <c r="F49" s="669">
        <v>430.19</v>
      </c>
    </row>
    <row r="50" spans="1:6" ht="14.4" customHeight="1" x14ac:dyDescent="0.3">
      <c r="A50" s="691" t="s">
        <v>2843</v>
      </c>
      <c r="B50" s="668">
        <v>29.02</v>
      </c>
      <c r="C50" s="681">
        <v>1.5617095930514149E-2</v>
      </c>
      <c r="D50" s="668">
        <v>1829.1999999999998</v>
      </c>
      <c r="E50" s="681">
        <v>0.98438290406948581</v>
      </c>
      <c r="F50" s="669">
        <v>1858.2199999999998</v>
      </c>
    </row>
    <row r="51" spans="1:6" ht="14.4" customHeight="1" x14ac:dyDescent="0.3">
      <c r="A51" s="691" t="s">
        <v>2831</v>
      </c>
      <c r="B51" s="668"/>
      <c r="C51" s="681">
        <v>0</v>
      </c>
      <c r="D51" s="668">
        <v>123.2</v>
      </c>
      <c r="E51" s="681">
        <v>1</v>
      </c>
      <c r="F51" s="669">
        <v>123.2</v>
      </c>
    </row>
    <row r="52" spans="1:6" ht="14.4" customHeight="1" x14ac:dyDescent="0.3">
      <c r="A52" s="691" t="s">
        <v>2854</v>
      </c>
      <c r="B52" s="668"/>
      <c r="C52" s="681">
        <v>0</v>
      </c>
      <c r="D52" s="668">
        <v>424.24</v>
      </c>
      <c r="E52" s="681">
        <v>1</v>
      </c>
      <c r="F52" s="669">
        <v>424.24</v>
      </c>
    </row>
    <row r="53" spans="1:6" ht="14.4" customHeight="1" x14ac:dyDescent="0.3">
      <c r="A53" s="691" t="s">
        <v>2855</v>
      </c>
      <c r="B53" s="668"/>
      <c r="C53" s="681">
        <v>0</v>
      </c>
      <c r="D53" s="668">
        <v>1212.27</v>
      </c>
      <c r="E53" s="681">
        <v>1</v>
      </c>
      <c r="F53" s="669">
        <v>1212.27</v>
      </c>
    </row>
    <row r="54" spans="1:6" ht="14.4" customHeight="1" x14ac:dyDescent="0.3">
      <c r="A54" s="691" t="s">
        <v>4873</v>
      </c>
      <c r="B54" s="668"/>
      <c r="C54" s="681">
        <v>0</v>
      </c>
      <c r="D54" s="668">
        <v>223.45999999999998</v>
      </c>
      <c r="E54" s="681">
        <v>1</v>
      </c>
      <c r="F54" s="669">
        <v>223.45999999999998</v>
      </c>
    </row>
    <row r="55" spans="1:6" ht="14.4" customHeight="1" x14ac:dyDescent="0.3">
      <c r="A55" s="691" t="s">
        <v>2886</v>
      </c>
      <c r="B55" s="668"/>
      <c r="C55" s="681">
        <v>0</v>
      </c>
      <c r="D55" s="668">
        <v>115.28</v>
      </c>
      <c r="E55" s="681">
        <v>1</v>
      </c>
      <c r="F55" s="669">
        <v>115.28</v>
      </c>
    </row>
    <row r="56" spans="1:6" ht="14.4" customHeight="1" x14ac:dyDescent="0.3">
      <c r="A56" s="691" t="s">
        <v>2819</v>
      </c>
      <c r="B56" s="668"/>
      <c r="C56" s="681"/>
      <c r="D56" s="668">
        <v>0</v>
      </c>
      <c r="E56" s="681"/>
      <c r="F56" s="669">
        <v>0</v>
      </c>
    </row>
    <row r="57" spans="1:6" ht="14.4" customHeight="1" x14ac:dyDescent="0.3">
      <c r="A57" s="691" t="s">
        <v>2834</v>
      </c>
      <c r="B57" s="668"/>
      <c r="C57" s="681">
        <v>0</v>
      </c>
      <c r="D57" s="668">
        <v>16088.650000000001</v>
      </c>
      <c r="E57" s="681">
        <v>1</v>
      </c>
      <c r="F57" s="669">
        <v>16088.650000000001</v>
      </c>
    </row>
    <row r="58" spans="1:6" ht="14.4" customHeight="1" x14ac:dyDescent="0.3">
      <c r="A58" s="691" t="s">
        <v>4874</v>
      </c>
      <c r="B58" s="668"/>
      <c r="C58" s="681">
        <v>0</v>
      </c>
      <c r="D58" s="668">
        <v>724.77</v>
      </c>
      <c r="E58" s="681">
        <v>1</v>
      </c>
      <c r="F58" s="669">
        <v>724.77</v>
      </c>
    </row>
    <row r="59" spans="1:6" ht="14.4" customHeight="1" x14ac:dyDescent="0.3">
      <c r="A59" s="691" t="s">
        <v>4875</v>
      </c>
      <c r="B59" s="668"/>
      <c r="C59" s="681">
        <v>0</v>
      </c>
      <c r="D59" s="668">
        <v>1488.83</v>
      </c>
      <c r="E59" s="681">
        <v>1</v>
      </c>
      <c r="F59" s="669">
        <v>1488.83</v>
      </c>
    </row>
    <row r="60" spans="1:6" ht="14.4" customHeight="1" x14ac:dyDescent="0.3">
      <c r="A60" s="691" t="s">
        <v>4876</v>
      </c>
      <c r="B60" s="668">
        <v>0</v>
      </c>
      <c r="C60" s="681"/>
      <c r="D60" s="668"/>
      <c r="E60" s="681"/>
      <c r="F60" s="669">
        <v>0</v>
      </c>
    </row>
    <row r="61" spans="1:6" ht="14.4" customHeight="1" x14ac:dyDescent="0.3">
      <c r="A61" s="691" t="s">
        <v>2823</v>
      </c>
      <c r="B61" s="668">
        <v>0</v>
      </c>
      <c r="C61" s="681"/>
      <c r="D61" s="668"/>
      <c r="E61" s="681"/>
      <c r="F61" s="669">
        <v>0</v>
      </c>
    </row>
    <row r="62" spans="1:6" ht="14.4" customHeight="1" x14ac:dyDescent="0.3">
      <c r="A62" s="691" t="s">
        <v>4877</v>
      </c>
      <c r="B62" s="668"/>
      <c r="C62" s="681">
        <v>0</v>
      </c>
      <c r="D62" s="668">
        <v>585.28</v>
      </c>
      <c r="E62" s="681">
        <v>1</v>
      </c>
      <c r="F62" s="669">
        <v>585.28</v>
      </c>
    </row>
    <row r="63" spans="1:6" ht="14.4" customHeight="1" x14ac:dyDescent="0.3">
      <c r="A63" s="691" t="s">
        <v>4878</v>
      </c>
      <c r="B63" s="668">
        <v>0</v>
      </c>
      <c r="C63" s="681">
        <v>0</v>
      </c>
      <c r="D63" s="668">
        <v>199.32</v>
      </c>
      <c r="E63" s="681">
        <v>1</v>
      </c>
      <c r="F63" s="669">
        <v>199.32</v>
      </c>
    </row>
    <row r="64" spans="1:6" ht="14.4" customHeight="1" x14ac:dyDescent="0.3">
      <c r="A64" s="691" t="s">
        <v>2879</v>
      </c>
      <c r="B64" s="668"/>
      <c r="C64" s="681">
        <v>0</v>
      </c>
      <c r="D64" s="668">
        <v>896.08</v>
      </c>
      <c r="E64" s="681">
        <v>1</v>
      </c>
      <c r="F64" s="669">
        <v>896.08</v>
      </c>
    </row>
    <row r="65" spans="1:6" ht="14.4" customHeight="1" x14ac:dyDescent="0.3">
      <c r="A65" s="691" t="s">
        <v>2853</v>
      </c>
      <c r="B65" s="668"/>
      <c r="C65" s="681">
        <v>0</v>
      </c>
      <c r="D65" s="668">
        <v>15543.169999999996</v>
      </c>
      <c r="E65" s="681">
        <v>1</v>
      </c>
      <c r="F65" s="669">
        <v>15543.169999999996</v>
      </c>
    </row>
    <row r="66" spans="1:6" ht="14.4" customHeight="1" x14ac:dyDescent="0.3">
      <c r="A66" s="691" t="s">
        <v>4879</v>
      </c>
      <c r="B66" s="668">
        <v>0</v>
      </c>
      <c r="C66" s="681"/>
      <c r="D66" s="668"/>
      <c r="E66" s="681"/>
      <c r="F66" s="669">
        <v>0</v>
      </c>
    </row>
    <row r="67" spans="1:6" ht="14.4" customHeight="1" x14ac:dyDescent="0.3">
      <c r="A67" s="691" t="s">
        <v>2856</v>
      </c>
      <c r="B67" s="668">
        <v>0</v>
      </c>
      <c r="C67" s="681">
        <v>0</v>
      </c>
      <c r="D67" s="668">
        <v>1845.78</v>
      </c>
      <c r="E67" s="681">
        <v>1</v>
      </c>
      <c r="F67" s="669">
        <v>1845.78</v>
      </c>
    </row>
    <row r="68" spans="1:6" ht="14.4" customHeight="1" x14ac:dyDescent="0.3">
      <c r="A68" s="691" t="s">
        <v>2864</v>
      </c>
      <c r="B68" s="668"/>
      <c r="C68" s="681">
        <v>0</v>
      </c>
      <c r="D68" s="668">
        <v>74411.200000000041</v>
      </c>
      <c r="E68" s="681">
        <v>1</v>
      </c>
      <c r="F68" s="669">
        <v>74411.200000000041</v>
      </c>
    </row>
    <row r="69" spans="1:6" ht="14.4" customHeight="1" x14ac:dyDescent="0.3">
      <c r="A69" s="691" t="s">
        <v>2844</v>
      </c>
      <c r="B69" s="668"/>
      <c r="C69" s="681">
        <v>0</v>
      </c>
      <c r="D69" s="668">
        <v>132</v>
      </c>
      <c r="E69" s="681">
        <v>1</v>
      </c>
      <c r="F69" s="669">
        <v>132</v>
      </c>
    </row>
    <row r="70" spans="1:6" ht="14.4" customHeight="1" x14ac:dyDescent="0.3">
      <c r="A70" s="691" t="s">
        <v>2837</v>
      </c>
      <c r="B70" s="668"/>
      <c r="C70" s="681">
        <v>0</v>
      </c>
      <c r="D70" s="668">
        <v>3571.8200000000006</v>
      </c>
      <c r="E70" s="681">
        <v>1</v>
      </c>
      <c r="F70" s="669">
        <v>3571.8200000000006</v>
      </c>
    </row>
    <row r="71" spans="1:6" ht="14.4" customHeight="1" x14ac:dyDescent="0.3">
      <c r="A71" s="691" t="s">
        <v>4880</v>
      </c>
      <c r="B71" s="668">
        <v>0</v>
      </c>
      <c r="C71" s="681">
        <v>0</v>
      </c>
      <c r="D71" s="668">
        <v>155.69999999999999</v>
      </c>
      <c r="E71" s="681">
        <v>1</v>
      </c>
      <c r="F71" s="669">
        <v>155.69999999999999</v>
      </c>
    </row>
    <row r="72" spans="1:6" ht="14.4" customHeight="1" x14ac:dyDescent="0.3">
      <c r="A72" s="691" t="s">
        <v>2862</v>
      </c>
      <c r="B72" s="668"/>
      <c r="C72" s="681">
        <v>0</v>
      </c>
      <c r="D72" s="668">
        <v>855.05</v>
      </c>
      <c r="E72" s="681">
        <v>1</v>
      </c>
      <c r="F72" s="669">
        <v>855.05</v>
      </c>
    </row>
    <row r="73" spans="1:6" ht="14.4" customHeight="1" x14ac:dyDescent="0.3">
      <c r="A73" s="691" t="s">
        <v>2884</v>
      </c>
      <c r="B73" s="668"/>
      <c r="C73" s="681">
        <v>0</v>
      </c>
      <c r="D73" s="668">
        <v>318.75</v>
      </c>
      <c r="E73" s="681">
        <v>1</v>
      </c>
      <c r="F73" s="669">
        <v>318.75</v>
      </c>
    </row>
    <row r="74" spans="1:6" ht="14.4" customHeight="1" x14ac:dyDescent="0.3">
      <c r="A74" s="691" t="s">
        <v>2851</v>
      </c>
      <c r="B74" s="668">
        <v>0</v>
      </c>
      <c r="C74" s="681">
        <v>0</v>
      </c>
      <c r="D74" s="668">
        <v>12551.409999999996</v>
      </c>
      <c r="E74" s="681">
        <v>1</v>
      </c>
      <c r="F74" s="669">
        <v>12551.409999999996</v>
      </c>
    </row>
    <row r="75" spans="1:6" ht="14.4" customHeight="1" x14ac:dyDescent="0.3">
      <c r="A75" s="691" t="s">
        <v>2858</v>
      </c>
      <c r="B75" s="668"/>
      <c r="C75" s="681"/>
      <c r="D75" s="668">
        <v>0</v>
      </c>
      <c r="E75" s="681"/>
      <c r="F75" s="669">
        <v>0</v>
      </c>
    </row>
    <row r="76" spans="1:6" ht="14.4" customHeight="1" x14ac:dyDescent="0.3">
      <c r="A76" s="691" t="s">
        <v>4881</v>
      </c>
      <c r="B76" s="668">
        <v>0</v>
      </c>
      <c r="C76" s="681"/>
      <c r="D76" s="668"/>
      <c r="E76" s="681"/>
      <c r="F76" s="669">
        <v>0</v>
      </c>
    </row>
    <row r="77" spans="1:6" ht="14.4" customHeight="1" x14ac:dyDescent="0.3">
      <c r="A77" s="691" t="s">
        <v>4882</v>
      </c>
      <c r="B77" s="668"/>
      <c r="C77" s="681">
        <v>0</v>
      </c>
      <c r="D77" s="668">
        <v>520.47</v>
      </c>
      <c r="E77" s="681">
        <v>1</v>
      </c>
      <c r="F77" s="669">
        <v>520.47</v>
      </c>
    </row>
    <row r="78" spans="1:6" ht="14.4" customHeight="1" x14ac:dyDescent="0.3">
      <c r="A78" s="691" t="s">
        <v>4883</v>
      </c>
      <c r="B78" s="668">
        <v>0</v>
      </c>
      <c r="C78" s="681">
        <v>0</v>
      </c>
      <c r="D78" s="668">
        <v>990.43999999999994</v>
      </c>
      <c r="E78" s="681">
        <v>1</v>
      </c>
      <c r="F78" s="669">
        <v>990.43999999999994</v>
      </c>
    </row>
    <row r="79" spans="1:6" ht="14.4" customHeight="1" x14ac:dyDescent="0.3">
      <c r="A79" s="691" t="s">
        <v>4884</v>
      </c>
      <c r="B79" s="668">
        <v>0</v>
      </c>
      <c r="C79" s="681"/>
      <c r="D79" s="668">
        <v>0</v>
      </c>
      <c r="E79" s="681"/>
      <c r="F79" s="669">
        <v>0</v>
      </c>
    </row>
    <row r="80" spans="1:6" ht="14.4" customHeight="1" x14ac:dyDescent="0.3">
      <c r="A80" s="691" t="s">
        <v>4885</v>
      </c>
      <c r="B80" s="668"/>
      <c r="C80" s="681">
        <v>0</v>
      </c>
      <c r="D80" s="668">
        <v>484.06</v>
      </c>
      <c r="E80" s="681">
        <v>1</v>
      </c>
      <c r="F80" s="669">
        <v>484.06</v>
      </c>
    </row>
    <row r="81" spans="1:6" ht="14.4" customHeight="1" x14ac:dyDescent="0.3">
      <c r="A81" s="691" t="s">
        <v>4886</v>
      </c>
      <c r="B81" s="668"/>
      <c r="C81" s="681">
        <v>0</v>
      </c>
      <c r="D81" s="668">
        <v>841.94</v>
      </c>
      <c r="E81" s="681">
        <v>1</v>
      </c>
      <c r="F81" s="669">
        <v>841.94</v>
      </c>
    </row>
    <row r="82" spans="1:6" ht="14.4" customHeight="1" x14ac:dyDescent="0.3">
      <c r="A82" s="691" t="s">
        <v>2890</v>
      </c>
      <c r="B82" s="668"/>
      <c r="C82" s="681">
        <v>0</v>
      </c>
      <c r="D82" s="668">
        <v>149887.39000000001</v>
      </c>
      <c r="E82" s="681">
        <v>1</v>
      </c>
      <c r="F82" s="669">
        <v>149887.39000000001</v>
      </c>
    </row>
    <row r="83" spans="1:6" ht="14.4" customHeight="1" x14ac:dyDescent="0.3">
      <c r="A83" s="691" t="s">
        <v>4887</v>
      </c>
      <c r="B83" s="668"/>
      <c r="C83" s="681">
        <v>0</v>
      </c>
      <c r="D83" s="668">
        <v>802.48</v>
      </c>
      <c r="E83" s="681">
        <v>1</v>
      </c>
      <c r="F83" s="669">
        <v>802.48</v>
      </c>
    </row>
    <row r="84" spans="1:6" ht="14.4" customHeight="1" x14ac:dyDescent="0.3">
      <c r="A84" s="691" t="s">
        <v>2833</v>
      </c>
      <c r="B84" s="668">
        <v>0</v>
      </c>
      <c r="C84" s="681">
        <v>0</v>
      </c>
      <c r="D84" s="668">
        <v>1376.2800000000002</v>
      </c>
      <c r="E84" s="681">
        <v>1</v>
      </c>
      <c r="F84" s="669">
        <v>1376.2800000000002</v>
      </c>
    </row>
    <row r="85" spans="1:6" ht="14.4" customHeight="1" x14ac:dyDescent="0.3">
      <c r="A85" s="691" t="s">
        <v>2891</v>
      </c>
      <c r="B85" s="668"/>
      <c r="C85" s="681">
        <v>0</v>
      </c>
      <c r="D85" s="668">
        <v>1481.35</v>
      </c>
      <c r="E85" s="681">
        <v>1</v>
      </c>
      <c r="F85" s="669">
        <v>1481.35</v>
      </c>
    </row>
    <row r="86" spans="1:6" ht="14.4" customHeight="1" x14ac:dyDescent="0.3">
      <c r="A86" s="691" t="s">
        <v>2892</v>
      </c>
      <c r="B86" s="668"/>
      <c r="C86" s="681">
        <v>0</v>
      </c>
      <c r="D86" s="668">
        <v>642.90000000000009</v>
      </c>
      <c r="E86" s="681">
        <v>1</v>
      </c>
      <c r="F86" s="669">
        <v>642.90000000000009</v>
      </c>
    </row>
    <row r="87" spans="1:6" ht="14.4" customHeight="1" x14ac:dyDescent="0.3">
      <c r="A87" s="691" t="s">
        <v>4888</v>
      </c>
      <c r="B87" s="668"/>
      <c r="C87" s="681">
        <v>0</v>
      </c>
      <c r="D87" s="668">
        <v>1853.4599999999998</v>
      </c>
      <c r="E87" s="681">
        <v>1</v>
      </c>
      <c r="F87" s="669">
        <v>1853.4599999999998</v>
      </c>
    </row>
    <row r="88" spans="1:6" ht="14.4" customHeight="1" thickBot="1" x14ac:dyDescent="0.35">
      <c r="A88" s="692" t="s">
        <v>2863</v>
      </c>
      <c r="B88" s="683">
        <v>0</v>
      </c>
      <c r="C88" s="684">
        <v>0</v>
      </c>
      <c r="D88" s="683">
        <v>4682.42</v>
      </c>
      <c r="E88" s="684">
        <v>1</v>
      </c>
      <c r="F88" s="685">
        <v>4682.42</v>
      </c>
    </row>
    <row r="89" spans="1:6" ht="14.4" customHeight="1" thickBot="1" x14ac:dyDescent="0.35">
      <c r="A89" s="686" t="s">
        <v>3</v>
      </c>
      <c r="B89" s="687">
        <v>25423.579999999998</v>
      </c>
      <c r="C89" s="688">
        <v>4.9586123395265365E-2</v>
      </c>
      <c r="D89" s="687">
        <v>487292.04000000015</v>
      </c>
      <c r="E89" s="688">
        <v>0.95041387660473453</v>
      </c>
      <c r="F89" s="689">
        <v>512715.62000000023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1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{4529EC97-966B-45D3-AFBE-15F048158D27}</x14:id>
        </ext>
      </extLst>
    </cfRule>
  </conditionalFormatting>
  <conditionalFormatting sqref="F22:F8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{153D6D1A-61EE-4682-97F5-3653EF347289}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529EC97-966B-45D3-AFBE-15F048158D2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F5:F19</xm:sqref>
        </x14:conditionalFormatting>
        <x14:conditionalFormatting xmlns:xm="http://schemas.microsoft.com/office/excel/2006/main">
          <x14:cfRule type="dataBar" id="{153D6D1A-61EE-4682-97F5-3653EF34728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F22:F88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6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4917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312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358</v>
      </c>
      <c r="G3" s="47">
        <f>SUBTOTAL(9,G6:G1048576)</f>
        <v>25423.580000000005</v>
      </c>
      <c r="H3" s="48">
        <f>IF(M3=0,0,G3/M3)</f>
        <v>4.9586123395265386E-2</v>
      </c>
      <c r="I3" s="47">
        <f>SUBTOTAL(9,I6:I1048576)</f>
        <v>2066</v>
      </c>
      <c r="J3" s="47">
        <f>SUBTOTAL(9,J6:J1048576)</f>
        <v>487292.03999999986</v>
      </c>
      <c r="K3" s="48">
        <f>IF(M3=0,0,J3/M3)</f>
        <v>0.95041387660473398</v>
      </c>
      <c r="L3" s="47">
        <f>SUBTOTAL(9,L6:L1048576)</f>
        <v>2424</v>
      </c>
      <c r="M3" s="49">
        <f>SUBTOTAL(9,M6:M1048576)</f>
        <v>512715.62000000017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3189</v>
      </c>
      <c r="B6" s="740" t="s">
        <v>2919</v>
      </c>
      <c r="C6" s="740" t="s">
        <v>1827</v>
      </c>
      <c r="D6" s="740" t="s">
        <v>2922</v>
      </c>
      <c r="E6" s="740" t="s">
        <v>2923</v>
      </c>
      <c r="F6" s="229"/>
      <c r="G6" s="229"/>
      <c r="H6" s="745">
        <v>0</v>
      </c>
      <c r="I6" s="229">
        <v>1</v>
      </c>
      <c r="J6" s="229">
        <v>120.61</v>
      </c>
      <c r="K6" s="745">
        <v>1</v>
      </c>
      <c r="L6" s="229">
        <v>1</v>
      </c>
      <c r="M6" s="753">
        <v>120.61</v>
      </c>
    </row>
    <row r="7" spans="1:13" ht="14.4" customHeight="1" x14ac:dyDescent="0.3">
      <c r="A7" s="664" t="s">
        <v>3189</v>
      </c>
      <c r="B7" s="665" t="s">
        <v>2919</v>
      </c>
      <c r="C7" s="665" t="s">
        <v>1762</v>
      </c>
      <c r="D7" s="665" t="s">
        <v>2922</v>
      </c>
      <c r="E7" s="665" t="s">
        <v>2924</v>
      </c>
      <c r="F7" s="668"/>
      <c r="G7" s="668"/>
      <c r="H7" s="681">
        <v>0</v>
      </c>
      <c r="I7" s="668">
        <v>4</v>
      </c>
      <c r="J7" s="668">
        <v>738.96</v>
      </c>
      <c r="K7" s="681">
        <v>1</v>
      </c>
      <c r="L7" s="668">
        <v>4</v>
      </c>
      <c r="M7" s="669">
        <v>738.96</v>
      </c>
    </row>
    <row r="8" spans="1:13" ht="14.4" customHeight="1" x14ac:dyDescent="0.3">
      <c r="A8" s="664" t="s">
        <v>3189</v>
      </c>
      <c r="B8" s="665" t="s">
        <v>2934</v>
      </c>
      <c r="C8" s="665" t="s">
        <v>1914</v>
      </c>
      <c r="D8" s="665" t="s">
        <v>2935</v>
      </c>
      <c r="E8" s="665" t="s">
        <v>2936</v>
      </c>
      <c r="F8" s="668"/>
      <c r="G8" s="668"/>
      <c r="H8" s="681">
        <v>0</v>
      </c>
      <c r="I8" s="668">
        <v>6</v>
      </c>
      <c r="J8" s="668">
        <v>560.58000000000004</v>
      </c>
      <c r="K8" s="681">
        <v>1</v>
      </c>
      <c r="L8" s="668">
        <v>6</v>
      </c>
      <c r="M8" s="669">
        <v>560.58000000000004</v>
      </c>
    </row>
    <row r="9" spans="1:13" ht="14.4" customHeight="1" x14ac:dyDescent="0.3">
      <c r="A9" s="664" t="s">
        <v>3189</v>
      </c>
      <c r="B9" s="665" t="s">
        <v>2941</v>
      </c>
      <c r="C9" s="665" t="s">
        <v>1662</v>
      </c>
      <c r="D9" s="665" t="s">
        <v>1663</v>
      </c>
      <c r="E9" s="665" t="s">
        <v>2943</v>
      </c>
      <c r="F9" s="668"/>
      <c r="G9" s="668"/>
      <c r="H9" s="681">
        <v>0</v>
      </c>
      <c r="I9" s="668">
        <v>4</v>
      </c>
      <c r="J9" s="668">
        <v>288</v>
      </c>
      <c r="K9" s="681">
        <v>1</v>
      </c>
      <c r="L9" s="668">
        <v>4</v>
      </c>
      <c r="M9" s="669">
        <v>288</v>
      </c>
    </row>
    <row r="10" spans="1:13" ht="14.4" customHeight="1" x14ac:dyDescent="0.3">
      <c r="A10" s="664" t="s">
        <v>3189</v>
      </c>
      <c r="B10" s="665" t="s">
        <v>2952</v>
      </c>
      <c r="C10" s="665" t="s">
        <v>3208</v>
      </c>
      <c r="D10" s="665" t="s">
        <v>3209</v>
      </c>
      <c r="E10" s="665" t="s">
        <v>3210</v>
      </c>
      <c r="F10" s="668">
        <v>1</v>
      </c>
      <c r="G10" s="668">
        <v>16.38</v>
      </c>
      <c r="H10" s="681">
        <v>1</v>
      </c>
      <c r="I10" s="668"/>
      <c r="J10" s="668"/>
      <c r="K10" s="681">
        <v>0</v>
      </c>
      <c r="L10" s="668">
        <v>1</v>
      </c>
      <c r="M10" s="669">
        <v>16.38</v>
      </c>
    </row>
    <row r="11" spans="1:13" ht="14.4" customHeight="1" x14ac:dyDescent="0.3">
      <c r="A11" s="664" t="s">
        <v>3189</v>
      </c>
      <c r="B11" s="665" t="s">
        <v>2952</v>
      </c>
      <c r="C11" s="665" t="s">
        <v>3211</v>
      </c>
      <c r="D11" s="665" t="s">
        <v>3209</v>
      </c>
      <c r="E11" s="665" t="s">
        <v>3212</v>
      </c>
      <c r="F11" s="668">
        <v>1</v>
      </c>
      <c r="G11" s="668">
        <v>32.76</v>
      </c>
      <c r="H11" s="681">
        <v>1</v>
      </c>
      <c r="I11" s="668"/>
      <c r="J11" s="668"/>
      <c r="K11" s="681">
        <v>0</v>
      </c>
      <c r="L11" s="668">
        <v>1</v>
      </c>
      <c r="M11" s="669">
        <v>32.76</v>
      </c>
    </row>
    <row r="12" spans="1:13" ht="14.4" customHeight="1" x14ac:dyDescent="0.3">
      <c r="A12" s="664" t="s">
        <v>3189</v>
      </c>
      <c r="B12" s="665" t="s">
        <v>2952</v>
      </c>
      <c r="C12" s="665" t="s">
        <v>1698</v>
      </c>
      <c r="D12" s="665" t="s">
        <v>1699</v>
      </c>
      <c r="E12" s="665" t="s">
        <v>2954</v>
      </c>
      <c r="F12" s="668"/>
      <c r="G12" s="668"/>
      <c r="H12" s="681">
        <v>0</v>
      </c>
      <c r="I12" s="668">
        <v>4</v>
      </c>
      <c r="J12" s="668">
        <v>140.44</v>
      </c>
      <c r="K12" s="681">
        <v>1</v>
      </c>
      <c r="L12" s="668">
        <v>4</v>
      </c>
      <c r="M12" s="669">
        <v>140.44</v>
      </c>
    </row>
    <row r="13" spans="1:13" ht="14.4" customHeight="1" x14ac:dyDescent="0.3">
      <c r="A13" s="664" t="s">
        <v>3189</v>
      </c>
      <c r="B13" s="665" t="s">
        <v>2952</v>
      </c>
      <c r="C13" s="665" t="s">
        <v>1701</v>
      </c>
      <c r="D13" s="665" t="s">
        <v>1702</v>
      </c>
      <c r="E13" s="665" t="s">
        <v>2955</v>
      </c>
      <c r="F13" s="668"/>
      <c r="G13" s="668"/>
      <c r="H13" s="681">
        <v>0</v>
      </c>
      <c r="I13" s="668">
        <v>3</v>
      </c>
      <c r="J13" s="668">
        <v>210.69</v>
      </c>
      <c r="K13" s="681">
        <v>1</v>
      </c>
      <c r="L13" s="668">
        <v>3</v>
      </c>
      <c r="M13" s="669">
        <v>210.69</v>
      </c>
    </row>
    <row r="14" spans="1:13" ht="14.4" customHeight="1" x14ac:dyDescent="0.3">
      <c r="A14" s="664" t="s">
        <v>3189</v>
      </c>
      <c r="B14" s="665" t="s">
        <v>2956</v>
      </c>
      <c r="C14" s="665" t="s">
        <v>3225</v>
      </c>
      <c r="D14" s="665" t="s">
        <v>3226</v>
      </c>
      <c r="E14" s="665" t="s">
        <v>2957</v>
      </c>
      <c r="F14" s="668">
        <v>1</v>
      </c>
      <c r="G14" s="668">
        <v>8.7899999999999991</v>
      </c>
      <c r="H14" s="681">
        <v>1</v>
      </c>
      <c r="I14" s="668"/>
      <c r="J14" s="668"/>
      <c r="K14" s="681">
        <v>0</v>
      </c>
      <c r="L14" s="668">
        <v>1</v>
      </c>
      <c r="M14" s="669">
        <v>8.7899999999999991</v>
      </c>
    </row>
    <row r="15" spans="1:13" ht="14.4" customHeight="1" x14ac:dyDescent="0.3">
      <c r="A15" s="664" t="s">
        <v>3189</v>
      </c>
      <c r="B15" s="665" t="s">
        <v>2965</v>
      </c>
      <c r="C15" s="665" t="s">
        <v>3243</v>
      </c>
      <c r="D15" s="665" t="s">
        <v>1767</v>
      </c>
      <c r="E15" s="665" t="s">
        <v>2954</v>
      </c>
      <c r="F15" s="668"/>
      <c r="G15" s="668"/>
      <c r="H15" s="681">
        <v>0</v>
      </c>
      <c r="I15" s="668">
        <v>2</v>
      </c>
      <c r="J15" s="668">
        <v>96.54</v>
      </c>
      <c r="K15" s="681">
        <v>1</v>
      </c>
      <c r="L15" s="668">
        <v>2</v>
      </c>
      <c r="M15" s="669">
        <v>96.54</v>
      </c>
    </row>
    <row r="16" spans="1:13" ht="14.4" customHeight="1" x14ac:dyDescent="0.3">
      <c r="A16" s="664" t="s">
        <v>3189</v>
      </c>
      <c r="B16" s="665" t="s">
        <v>2965</v>
      </c>
      <c r="C16" s="665" t="s">
        <v>3244</v>
      </c>
      <c r="D16" s="665" t="s">
        <v>1767</v>
      </c>
      <c r="E16" s="665" t="s">
        <v>3245</v>
      </c>
      <c r="F16" s="668">
        <v>2</v>
      </c>
      <c r="G16" s="668">
        <v>0</v>
      </c>
      <c r="H16" s="681"/>
      <c r="I16" s="668"/>
      <c r="J16" s="668"/>
      <c r="K16" s="681"/>
      <c r="L16" s="668">
        <v>2</v>
      </c>
      <c r="M16" s="669">
        <v>0</v>
      </c>
    </row>
    <row r="17" spans="1:13" ht="14.4" customHeight="1" x14ac:dyDescent="0.3">
      <c r="A17" s="664" t="s">
        <v>3189</v>
      </c>
      <c r="B17" s="665" t="s">
        <v>2967</v>
      </c>
      <c r="C17" s="665" t="s">
        <v>1677</v>
      </c>
      <c r="D17" s="665" t="s">
        <v>2968</v>
      </c>
      <c r="E17" s="665" t="s">
        <v>2969</v>
      </c>
      <c r="F17" s="668"/>
      <c r="G17" s="668"/>
      <c r="H17" s="681">
        <v>0</v>
      </c>
      <c r="I17" s="668">
        <v>1</v>
      </c>
      <c r="J17" s="668">
        <v>96.53</v>
      </c>
      <c r="K17" s="681">
        <v>1</v>
      </c>
      <c r="L17" s="668">
        <v>1</v>
      </c>
      <c r="M17" s="669">
        <v>96.53</v>
      </c>
    </row>
    <row r="18" spans="1:13" ht="14.4" customHeight="1" x14ac:dyDescent="0.3">
      <c r="A18" s="664" t="s">
        <v>3189</v>
      </c>
      <c r="B18" s="665" t="s">
        <v>2967</v>
      </c>
      <c r="C18" s="665" t="s">
        <v>1654</v>
      </c>
      <c r="D18" s="665" t="s">
        <v>2968</v>
      </c>
      <c r="E18" s="665" t="s">
        <v>2971</v>
      </c>
      <c r="F18" s="668"/>
      <c r="G18" s="668"/>
      <c r="H18" s="681">
        <v>0</v>
      </c>
      <c r="I18" s="668">
        <v>1</v>
      </c>
      <c r="J18" s="668">
        <v>16.09</v>
      </c>
      <c r="K18" s="681">
        <v>1</v>
      </c>
      <c r="L18" s="668">
        <v>1</v>
      </c>
      <c r="M18" s="669">
        <v>16.09</v>
      </c>
    </row>
    <row r="19" spans="1:13" ht="14.4" customHeight="1" x14ac:dyDescent="0.3">
      <c r="A19" s="664" t="s">
        <v>3189</v>
      </c>
      <c r="B19" s="665" t="s">
        <v>2967</v>
      </c>
      <c r="C19" s="665" t="s">
        <v>1716</v>
      </c>
      <c r="D19" s="665" t="s">
        <v>2968</v>
      </c>
      <c r="E19" s="665" t="s">
        <v>2972</v>
      </c>
      <c r="F19" s="668"/>
      <c r="G19" s="668"/>
      <c r="H19" s="681">
        <v>0</v>
      </c>
      <c r="I19" s="668">
        <v>1</v>
      </c>
      <c r="J19" s="668">
        <v>48.27</v>
      </c>
      <c r="K19" s="681">
        <v>1</v>
      </c>
      <c r="L19" s="668">
        <v>1</v>
      </c>
      <c r="M19" s="669">
        <v>48.27</v>
      </c>
    </row>
    <row r="20" spans="1:13" ht="14.4" customHeight="1" x14ac:dyDescent="0.3">
      <c r="A20" s="664" t="s">
        <v>3189</v>
      </c>
      <c r="B20" s="665" t="s">
        <v>2973</v>
      </c>
      <c r="C20" s="665" t="s">
        <v>1787</v>
      </c>
      <c r="D20" s="665" t="s">
        <v>2974</v>
      </c>
      <c r="E20" s="665" t="s">
        <v>2976</v>
      </c>
      <c r="F20" s="668"/>
      <c r="G20" s="668"/>
      <c r="H20" s="681">
        <v>0</v>
      </c>
      <c r="I20" s="668">
        <v>1</v>
      </c>
      <c r="J20" s="668">
        <v>174.81</v>
      </c>
      <c r="K20" s="681">
        <v>1</v>
      </c>
      <c r="L20" s="668">
        <v>1</v>
      </c>
      <c r="M20" s="669">
        <v>174.81</v>
      </c>
    </row>
    <row r="21" spans="1:13" ht="14.4" customHeight="1" x14ac:dyDescent="0.3">
      <c r="A21" s="664" t="s">
        <v>3189</v>
      </c>
      <c r="B21" s="665" t="s">
        <v>2988</v>
      </c>
      <c r="C21" s="665" t="s">
        <v>1834</v>
      </c>
      <c r="D21" s="665" t="s">
        <v>2989</v>
      </c>
      <c r="E21" s="665" t="s">
        <v>2990</v>
      </c>
      <c r="F21" s="668"/>
      <c r="G21" s="668"/>
      <c r="H21" s="681">
        <v>0</v>
      </c>
      <c r="I21" s="668">
        <v>1</v>
      </c>
      <c r="J21" s="668">
        <v>278.64</v>
      </c>
      <c r="K21" s="681">
        <v>1</v>
      </c>
      <c r="L21" s="668">
        <v>1</v>
      </c>
      <c r="M21" s="669">
        <v>278.64</v>
      </c>
    </row>
    <row r="22" spans="1:13" ht="14.4" customHeight="1" x14ac:dyDescent="0.3">
      <c r="A22" s="664" t="s">
        <v>3189</v>
      </c>
      <c r="B22" s="665" t="s">
        <v>2988</v>
      </c>
      <c r="C22" s="665" t="s">
        <v>1819</v>
      </c>
      <c r="D22" s="665" t="s">
        <v>2989</v>
      </c>
      <c r="E22" s="665" t="s">
        <v>2994</v>
      </c>
      <c r="F22" s="668"/>
      <c r="G22" s="668"/>
      <c r="H22" s="681">
        <v>0</v>
      </c>
      <c r="I22" s="668">
        <v>1</v>
      </c>
      <c r="J22" s="668">
        <v>181.13</v>
      </c>
      <c r="K22" s="681">
        <v>1</v>
      </c>
      <c r="L22" s="668">
        <v>1</v>
      </c>
      <c r="M22" s="669">
        <v>181.13</v>
      </c>
    </row>
    <row r="23" spans="1:13" ht="14.4" customHeight="1" x14ac:dyDescent="0.3">
      <c r="A23" s="664" t="s">
        <v>3189</v>
      </c>
      <c r="B23" s="665" t="s">
        <v>3025</v>
      </c>
      <c r="C23" s="665" t="s">
        <v>2147</v>
      </c>
      <c r="D23" s="665" t="s">
        <v>1933</v>
      </c>
      <c r="E23" s="665" t="s">
        <v>3026</v>
      </c>
      <c r="F23" s="668"/>
      <c r="G23" s="668"/>
      <c r="H23" s="681">
        <v>0</v>
      </c>
      <c r="I23" s="668">
        <v>1</v>
      </c>
      <c r="J23" s="668">
        <v>154.36000000000001</v>
      </c>
      <c r="K23" s="681">
        <v>1</v>
      </c>
      <c r="L23" s="668">
        <v>1</v>
      </c>
      <c r="M23" s="669">
        <v>154.36000000000001</v>
      </c>
    </row>
    <row r="24" spans="1:13" ht="14.4" customHeight="1" x14ac:dyDescent="0.3">
      <c r="A24" s="664" t="s">
        <v>3189</v>
      </c>
      <c r="B24" s="665" t="s">
        <v>4889</v>
      </c>
      <c r="C24" s="665" t="s">
        <v>3258</v>
      </c>
      <c r="D24" s="665" t="s">
        <v>3259</v>
      </c>
      <c r="E24" s="665" t="s">
        <v>4890</v>
      </c>
      <c r="F24" s="668"/>
      <c r="G24" s="668"/>
      <c r="H24" s="681">
        <v>0</v>
      </c>
      <c r="I24" s="668">
        <v>1</v>
      </c>
      <c r="J24" s="668">
        <v>841.94</v>
      </c>
      <c r="K24" s="681">
        <v>1</v>
      </c>
      <c r="L24" s="668">
        <v>1</v>
      </c>
      <c r="M24" s="669">
        <v>841.94</v>
      </c>
    </row>
    <row r="25" spans="1:13" ht="14.4" customHeight="1" x14ac:dyDescent="0.3">
      <c r="A25" s="664" t="s">
        <v>3190</v>
      </c>
      <c r="B25" s="665" t="s">
        <v>2952</v>
      </c>
      <c r="C25" s="665" t="s">
        <v>1928</v>
      </c>
      <c r="D25" s="665" t="s">
        <v>1699</v>
      </c>
      <c r="E25" s="665" t="s">
        <v>2953</v>
      </c>
      <c r="F25" s="668"/>
      <c r="G25" s="668"/>
      <c r="H25" s="681">
        <v>0</v>
      </c>
      <c r="I25" s="668">
        <v>1</v>
      </c>
      <c r="J25" s="668">
        <v>105.32</v>
      </c>
      <c r="K25" s="681">
        <v>1</v>
      </c>
      <c r="L25" s="668">
        <v>1</v>
      </c>
      <c r="M25" s="669">
        <v>105.32</v>
      </c>
    </row>
    <row r="26" spans="1:13" ht="14.4" customHeight="1" x14ac:dyDescent="0.3">
      <c r="A26" s="664" t="s">
        <v>3190</v>
      </c>
      <c r="B26" s="665" t="s">
        <v>3039</v>
      </c>
      <c r="C26" s="665" t="s">
        <v>2159</v>
      </c>
      <c r="D26" s="665" t="s">
        <v>3040</v>
      </c>
      <c r="E26" s="665" t="s">
        <v>3041</v>
      </c>
      <c r="F26" s="668"/>
      <c r="G26" s="668"/>
      <c r="H26" s="681">
        <v>0</v>
      </c>
      <c r="I26" s="668">
        <v>2</v>
      </c>
      <c r="J26" s="668">
        <v>141.08000000000001</v>
      </c>
      <c r="K26" s="681">
        <v>1</v>
      </c>
      <c r="L26" s="668">
        <v>2</v>
      </c>
      <c r="M26" s="669">
        <v>141.08000000000001</v>
      </c>
    </row>
    <row r="27" spans="1:13" ht="14.4" customHeight="1" x14ac:dyDescent="0.3">
      <c r="A27" s="664" t="s">
        <v>3191</v>
      </c>
      <c r="B27" s="665" t="s">
        <v>2895</v>
      </c>
      <c r="C27" s="665" t="s">
        <v>1705</v>
      </c>
      <c r="D27" s="665" t="s">
        <v>2897</v>
      </c>
      <c r="E27" s="665" t="s">
        <v>2899</v>
      </c>
      <c r="F27" s="668"/>
      <c r="G27" s="668"/>
      <c r="H27" s="681">
        <v>0</v>
      </c>
      <c r="I27" s="668">
        <v>4</v>
      </c>
      <c r="J27" s="668">
        <v>230.56</v>
      </c>
      <c r="K27" s="681">
        <v>1</v>
      </c>
      <c r="L27" s="668">
        <v>4</v>
      </c>
      <c r="M27" s="669">
        <v>230.56</v>
      </c>
    </row>
    <row r="28" spans="1:13" ht="14.4" customHeight="1" x14ac:dyDescent="0.3">
      <c r="A28" s="664" t="s">
        <v>3191</v>
      </c>
      <c r="B28" s="665" t="s">
        <v>2895</v>
      </c>
      <c r="C28" s="665" t="s">
        <v>3309</v>
      </c>
      <c r="D28" s="665" t="s">
        <v>2897</v>
      </c>
      <c r="E28" s="665" t="s">
        <v>3310</v>
      </c>
      <c r="F28" s="668"/>
      <c r="G28" s="668"/>
      <c r="H28" s="681"/>
      <c r="I28" s="668">
        <v>9</v>
      </c>
      <c r="J28" s="668">
        <v>0</v>
      </c>
      <c r="K28" s="681"/>
      <c r="L28" s="668">
        <v>9</v>
      </c>
      <c r="M28" s="669">
        <v>0</v>
      </c>
    </row>
    <row r="29" spans="1:13" ht="14.4" customHeight="1" x14ac:dyDescent="0.3">
      <c r="A29" s="664" t="s">
        <v>3191</v>
      </c>
      <c r="B29" s="665" t="s">
        <v>2919</v>
      </c>
      <c r="C29" s="665" t="s">
        <v>4269</v>
      </c>
      <c r="D29" s="665" t="s">
        <v>2920</v>
      </c>
      <c r="E29" s="665" t="s">
        <v>4270</v>
      </c>
      <c r="F29" s="668"/>
      <c r="G29" s="668"/>
      <c r="H29" s="681">
        <v>0</v>
      </c>
      <c r="I29" s="668">
        <v>1</v>
      </c>
      <c r="J29" s="668">
        <v>93.75</v>
      </c>
      <c r="K29" s="681">
        <v>1</v>
      </c>
      <c r="L29" s="668">
        <v>1</v>
      </c>
      <c r="M29" s="669">
        <v>93.75</v>
      </c>
    </row>
    <row r="30" spans="1:13" ht="14.4" customHeight="1" x14ac:dyDescent="0.3">
      <c r="A30" s="664" t="s">
        <v>3191</v>
      </c>
      <c r="B30" s="665" t="s">
        <v>2919</v>
      </c>
      <c r="C30" s="665" t="s">
        <v>1748</v>
      </c>
      <c r="D30" s="665" t="s">
        <v>2920</v>
      </c>
      <c r="E30" s="665" t="s">
        <v>2921</v>
      </c>
      <c r="F30" s="668"/>
      <c r="G30" s="668"/>
      <c r="H30" s="681">
        <v>0</v>
      </c>
      <c r="I30" s="668">
        <v>1</v>
      </c>
      <c r="J30" s="668">
        <v>184.74</v>
      </c>
      <c r="K30" s="681">
        <v>1</v>
      </c>
      <c r="L30" s="668">
        <v>1</v>
      </c>
      <c r="M30" s="669">
        <v>184.74</v>
      </c>
    </row>
    <row r="31" spans="1:13" ht="14.4" customHeight="1" x14ac:dyDescent="0.3">
      <c r="A31" s="664" t="s">
        <v>3191</v>
      </c>
      <c r="B31" s="665" t="s">
        <v>2919</v>
      </c>
      <c r="C31" s="665" t="s">
        <v>1827</v>
      </c>
      <c r="D31" s="665" t="s">
        <v>2922</v>
      </c>
      <c r="E31" s="665" t="s">
        <v>2923</v>
      </c>
      <c r="F31" s="668"/>
      <c r="G31" s="668"/>
      <c r="H31" s="681">
        <v>0</v>
      </c>
      <c r="I31" s="668">
        <v>3</v>
      </c>
      <c r="J31" s="668">
        <v>361.83</v>
      </c>
      <c r="K31" s="681">
        <v>1</v>
      </c>
      <c r="L31" s="668">
        <v>3</v>
      </c>
      <c r="M31" s="669">
        <v>361.83</v>
      </c>
    </row>
    <row r="32" spans="1:13" ht="14.4" customHeight="1" x14ac:dyDescent="0.3">
      <c r="A32" s="664" t="s">
        <v>3191</v>
      </c>
      <c r="B32" s="665" t="s">
        <v>2919</v>
      </c>
      <c r="C32" s="665" t="s">
        <v>1762</v>
      </c>
      <c r="D32" s="665" t="s">
        <v>2922</v>
      </c>
      <c r="E32" s="665" t="s">
        <v>2924</v>
      </c>
      <c r="F32" s="668"/>
      <c r="G32" s="668"/>
      <c r="H32" s="681">
        <v>0</v>
      </c>
      <c r="I32" s="668">
        <v>4</v>
      </c>
      <c r="J32" s="668">
        <v>738.96</v>
      </c>
      <c r="K32" s="681">
        <v>1</v>
      </c>
      <c r="L32" s="668">
        <v>4</v>
      </c>
      <c r="M32" s="669">
        <v>738.96</v>
      </c>
    </row>
    <row r="33" spans="1:13" ht="14.4" customHeight="1" x14ac:dyDescent="0.3">
      <c r="A33" s="664" t="s">
        <v>3191</v>
      </c>
      <c r="B33" s="665" t="s">
        <v>2925</v>
      </c>
      <c r="C33" s="665" t="s">
        <v>3297</v>
      </c>
      <c r="D33" s="665" t="s">
        <v>1691</v>
      </c>
      <c r="E33" s="665" t="s">
        <v>2929</v>
      </c>
      <c r="F33" s="668"/>
      <c r="G33" s="668"/>
      <c r="H33" s="681">
        <v>0</v>
      </c>
      <c r="I33" s="668">
        <v>1</v>
      </c>
      <c r="J33" s="668">
        <v>736.33</v>
      </c>
      <c r="K33" s="681">
        <v>1</v>
      </c>
      <c r="L33" s="668">
        <v>1</v>
      </c>
      <c r="M33" s="669">
        <v>736.33</v>
      </c>
    </row>
    <row r="34" spans="1:13" ht="14.4" customHeight="1" x14ac:dyDescent="0.3">
      <c r="A34" s="664" t="s">
        <v>3191</v>
      </c>
      <c r="B34" s="665" t="s">
        <v>2925</v>
      </c>
      <c r="C34" s="665" t="s">
        <v>3298</v>
      </c>
      <c r="D34" s="665" t="s">
        <v>1725</v>
      </c>
      <c r="E34" s="665" t="s">
        <v>2926</v>
      </c>
      <c r="F34" s="668"/>
      <c r="G34" s="668"/>
      <c r="H34" s="681">
        <v>0</v>
      </c>
      <c r="I34" s="668">
        <v>1</v>
      </c>
      <c r="J34" s="668">
        <v>1385.62</v>
      </c>
      <c r="K34" s="681">
        <v>1</v>
      </c>
      <c r="L34" s="668">
        <v>1</v>
      </c>
      <c r="M34" s="669">
        <v>1385.62</v>
      </c>
    </row>
    <row r="35" spans="1:13" ht="14.4" customHeight="1" x14ac:dyDescent="0.3">
      <c r="A35" s="664" t="s">
        <v>3191</v>
      </c>
      <c r="B35" s="665" t="s">
        <v>2925</v>
      </c>
      <c r="C35" s="665" t="s">
        <v>1724</v>
      </c>
      <c r="D35" s="665" t="s">
        <v>1725</v>
      </c>
      <c r="E35" s="665" t="s">
        <v>2933</v>
      </c>
      <c r="F35" s="668"/>
      <c r="G35" s="668"/>
      <c r="H35" s="681">
        <v>0</v>
      </c>
      <c r="I35" s="668">
        <v>6</v>
      </c>
      <c r="J35" s="668">
        <v>11084.94</v>
      </c>
      <c r="K35" s="681">
        <v>1</v>
      </c>
      <c r="L35" s="668">
        <v>6</v>
      </c>
      <c r="M35" s="669">
        <v>11084.94</v>
      </c>
    </row>
    <row r="36" spans="1:13" ht="14.4" customHeight="1" x14ac:dyDescent="0.3">
      <c r="A36" s="664" t="s">
        <v>3191</v>
      </c>
      <c r="B36" s="665" t="s">
        <v>2925</v>
      </c>
      <c r="C36" s="665" t="s">
        <v>1946</v>
      </c>
      <c r="D36" s="665" t="s">
        <v>1725</v>
      </c>
      <c r="E36" s="665" t="s">
        <v>2927</v>
      </c>
      <c r="F36" s="668"/>
      <c r="G36" s="668"/>
      <c r="H36" s="681">
        <v>0</v>
      </c>
      <c r="I36" s="668">
        <v>2</v>
      </c>
      <c r="J36" s="668">
        <v>4618.72</v>
      </c>
      <c r="K36" s="681">
        <v>1</v>
      </c>
      <c r="L36" s="668">
        <v>2</v>
      </c>
      <c r="M36" s="669">
        <v>4618.72</v>
      </c>
    </row>
    <row r="37" spans="1:13" ht="14.4" customHeight="1" x14ac:dyDescent="0.3">
      <c r="A37" s="664" t="s">
        <v>3191</v>
      </c>
      <c r="B37" s="665" t="s">
        <v>2925</v>
      </c>
      <c r="C37" s="665" t="s">
        <v>1945</v>
      </c>
      <c r="D37" s="665" t="s">
        <v>1691</v>
      </c>
      <c r="E37" s="665" t="s">
        <v>2929</v>
      </c>
      <c r="F37" s="668"/>
      <c r="G37" s="668"/>
      <c r="H37" s="681">
        <v>0</v>
      </c>
      <c r="I37" s="668">
        <v>2</v>
      </c>
      <c r="J37" s="668">
        <v>1630.2</v>
      </c>
      <c r="K37" s="681">
        <v>1</v>
      </c>
      <c r="L37" s="668">
        <v>2</v>
      </c>
      <c r="M37" s="669">
        <v>1630.2</v>
      </c>
    </row>
    <row r="38" spans="1:13" ht="14.4" customHeight="1" x14ac:dyDescent="0.3">
      <c r="A38" s="664" t="s">
        <v>3191</v>
      </c>
      <c r="B38" s="665" t="s">
        <v>2934</v>
      </c>
      <c r="C38" s="665" t="s">
        <v>1914</v>
      </c>
      <c r="D38" s="665" t="s">
        <v>2935</v>
      </c>
      <c r="E38" s="665" t="s">
        <v>2936</v>
      </c>
      <c r="F38" s="668"/>
      <c r="G38" s="668"/>
      <c r="H38" s="681">
        <v>0</v>
      </c>
      <c r="I38" s="668">
        <v>10</v>
      </c>
      <c r="J38" s="668">
        <v>934.30000000000018</v>
      </c>
      <c r="K38" s="681">
        <v>1</v>
      </c>
      <c r="L38" s="668">
        <v>10</v>
      </c>
      <c r="M38" s="669">
        <v>934.30000000000018</v>
      </c>
    </row>
    <row r="39" spans="1:13" ht="14.4" customHeight="1" x14ac:dyDescent="0.3">
      <c r="A39" s="664" t="s">
        <v>3191</v>
      </c>
      <c r="B39" s="665" t="s">
        <v>2938</v>
      </c>
      <c r="C39" s="665" t="s">
        <v>596</v>
      </c>
      <c r="D39" s="665" t="s">
        <v>2939</v>
      </c>
      <c r="E39" s="665" t="s">
        <v>2940</v>
      </c>
      <c r="F39" s="668">
        <v>6</v>
      </c>
      <c r="G39" s="668">
        <v>1921.2599999999998</v>
      </c>
      <c r="H39" s="681">
        <v>1</v>
      </c>
      <c r="I39" s="668"/>
      <c r="J39" s="668"/>
      <c r="K39" s="681">
        <v>0</v>
      </c>
      <c r="L39" s="668">
        <v>6</v>
      </c>
      <c r="M39" s="669">
        <v>1921.2599999999998</v>
      </c>
    </row>
    <row r="40" spans="1:13" ht="14.4" customHeight="1" x14ac:dyDescent="0.3">
      <c r="A40" s="664" t="s">
        <v>3191</v>
      </c>
      <c r="B40" s="665" t="s">
        <v>2938</v>
      </c>
      <c r="C40" s="665" t="s">
        <v>4243</v>
      </c>
      <c r="D40" s="665" t="s">
        <v>4244</v>
      </c>
      <c r="E40" s="665" t="s">
        <v>2940</v>
      </c>
      <c r="F40" s="668"/>
      <c r="G40" s="668"/>
      <c r="H40" s="681">
        <v>0</v>
      </c>
      <c r="I40" s="668">
        <v>6</v>
      </c>
      <c r="J40" s="668">
        <v>1921.2599999999998</v>
      </c>
      <c r="K40" s="681">
        <v>1</v>
      </c>
      <c r="L40" s="668">
        <v>6</v>
      </c>
      <c r="M40" s="669">
        <v>1921.2599999999998</v>
      </c>
    </row>
    <row r="41" spans="1:13" ht="14.4" customHeight="1" x14ac:dyDescent="0.3">
      <c r="A41" s="664" t="s">
        <v>3191</v>
      </c>
      <c r="B41" s="665" t="s">
        <v>2941</v>
      </c>
      <c r="C41" s="665" t="s">
        <v>1662</v>
      </c>
      <c r="D41" s="665" t="s">
        <v>1663</v>
      </c>
      <c r="E41" s="665" t="s">
        <v>2943</v>
      </c>
      <c r="F41" s="668"/>
      <c r="G41" s="668"/>
      <c r="H41" s="681">
        <v>0</v>
      </c>
      <c r="I41" s="668">
        <v>23</v>
      </c>
      <c r="J41" s="668">
        <v>1656</v>
      </c>
      <c r="K41" s="681">
        <v>1</v>
      </c>
      <c r="L41" s="668">
        <v>23</v>
      </c>
      <c r="M41" s="669">
        <v>1656</v>
      </c>
    </row>
    <row r="42" spans="1:13" ht="14.4" customHeight="1" x14ac:dyDescent="0.3">
      <c r="A42" s="664" t="s">
        <v>3191</v>
      </c>
      <c r="B42" s="665" t="s">
        <v>2945</v>
      </c>
      <c r="C42" s="665" t="s">
        <v>573</v>
      </c>
      <c r="D42" s="665" t="s">
        <v>574</v>
      </c>
      <c r="E42" s="665" t="s">
        <v>2946</v>
      </c>
      <c r="F42" s="668">
        <v>6</v>
      </c>
      <c r="G42" s="668">
        <v>787.92</v>
      </c>
      <c r="H42" s="681">
        <v>1</v>
      </c>
      <c r="I42" s="668"/>
      <c r="J42" s="668"/>
      <c r="K42" s="681">
        <v>0</v>
      </c>
      <c r="L42" s="668">
        <v>6</v>
      </c>
      <c r="M42" s="669">
        <v>787.92</v>
      </c>
    </row>
    <row r="43" spans="1:13" ht="14.4" customHeight="1" x14ac:dyDescent="0.3">
      <c r="A43" s="664" t="s">
        <v>3191</v>
      </c>
      <c r="B43" s="665" t="s">
        <v>2945</v>
      </c>
      <c r="C43" s="665" t="s">
        <v>3976</v>
      </c>
      <c r="D43" s="665" t="s">
        <v>574</v>
      </c>
      <c r="E43" s="665" t="s">
        <v>3977</v>
      </c>
      <c r="F43" s="668">
        <v>1</v>
      </c>
      <c r="G43" s="668">
        <v>393.94</v>
      </c>
      <c r="H43" s="681">
        <v>1</v>
      </c>
      <c r="I43" s="668"/>
      <c r="J43" s="668"/>
      <c r="K43" s="681">
        <v>0</v>
      </c>
      <c r="L43" s="668">
        <v>1</v>
      </c>
      <c r="M43" s="669">
        <v>393.94</v>
      </c>
    </row>
    <row r="44" spans="1:13" ht="14.4" customHeight="1" x14ac:dyDescent="0.3">
      <c r="A44" s="664" t="s">
        <v>3191</v>
      </c>
      <c r="B44" s="665" t="s">
        <v>4891</v>
      </c>
      <c r="C44" s="665" t="s">
        <v>4220</v>
      </c>
      <c r="D44" s="665" t="s">
        <v>3850</v>
      </c>
      <c r="E44" s="665" t="s">
        <v>4221</v>
      </c>
      <c r="F44" s="668">
        <v>1</v>
      </c>
      <c r="G44" s="668">
        <v>459.3</v>
      </c>
      <c r="H44" s="681">
        <v>1</v>
      </c>
      <c r="I44" s="668"/>
      <c r="J44" s="668"/>
      <c r="K44" s="681">
        <v>0</v>
      </c>
      <c r="L44" s="668">
        <v>1</v>
      </c>
      <c r="M44" s="669">
        <v>459.3</v>
      </c>
    </row>
    <row r="45" spans="1:13" ht="14.4" customHeight="1" x14ac:dyDescent="0.3">
      <c r="A45" s="664" t="s">
        <v>3191</v>
      </c>
      <c r="B45" s="665" t="s">
        <v>2949</v>
      </c>
      <c r="C45" s="665" t="s">
        <v>1709</v>
      </c>
      <c r="D45" s="665" t="s">
        <v>2950</v>
      </c>
      <c r="E45" s="665" t="s">
        <v>2951</v>
      </c>
      <c r="F45" s="668"/>
      <c r="G45" s="668"/>
      <c r="H45" s="681">
        <v>0</v>
      </c>
      <c r="I45" s="668">
        <v>7</v>
      </c>
      <c r="J45" s="668">
        <v>458.78000000000009</v>
      </c>
      <c r="K45" s="681">
        <v>1</v>
      </c>
      <c r="L45" s="668">
        <v>7</v>
      </c>
      <c r="M45" s="669">
        <v>458.78000000000009</v>
      </c>
    </row>
    <row r="46" spans="1:13" ht="14.4" customHeight="1" x14ac:dyDescent="0.3">
      <c r="A46" s="664" t="s">
        <v>3191</v>
      </c>
      <c r="B46" s="665" t="s">
        <v>2949</v>
      </c>
      <c r="C46" s="665" t="s">
        <v>4147</v>
      </c>
      <c r="D46" s="665" t="s">
        <v>2950</v>
      </c>
      <c r="E46" s="665" t="s">
        <v>4148</v>
      </c>
      <c r="F46" s="668"/>
      <c r="G46" s="668"/>
      <c r="H46" s="681">
        <v>0</v>
      </c>
      <c r="I46" s="668">
        <v>1</v>
      </c>
      <c r="J46" s="668">
        <v>229.38</v>
      </c>
      <c r="K46" s="681">
        <v>1</v>
      </c>
      <c r="L46" s="668">
        <v>1</v>
      </c>
      <c r="M46" s="669">
        <v>229.38</v>
      </c>
    </row>
    <row r="47" spans="1:13" ht="14.4" customHeight="1" x14ac:dyDescent="0.3">
      <c r="A47" s="664" t="s">
        <v>3191</v>
      </c>
      <c r="B47" s="665" t="s">
        <v>2952</v>
      </c>
      <c r="C47" s="665" t="s">
        <v>1928</v>
      </c>
      <c r="D47" s="665" t="s">
        <v>1699</v>
      </c>
      <c r="E47" s="665" t="s">
        <v>2953</v>
      </c>
      <c r="F47" s="668"/>
      <c r="G47" s="668"/>
      <c r="H47" s="681">
        <v>0</v>
      </c>
      <c r="I47" s="668">
        <v>4</v>
      </c>
      <c r="J47" s="668">
        <v>421.28</v>
      </c>
      <c r="K47" s="681">
        <v>1</v>
      </c>
      <c r="L47" s="668">
        <v>4</v>
      </c>
      <c r="M47" s="669">
        <v>421.28</v>
      </c>
    </row>
    <row r="48" spans="1:13" ht="14.4" customHeight="1" x14ac:dyDescent="0.3">
      <c r="A48" s="664" t="s">
        <v>3191</v>
      </c>
      <c r="B48" s="665" t="s">
        <v>2952</v>
      </c>
      <c r="C48" s="665" t="s">
        <v>3208</v>
      </c>
      <c r="D48" s="665" t="s">
        <v>3209</v>
      </c>
      <c r="E48" s="665" t="s">
        <v>3210</v>
      </c>
      <c r="F48" s="668">
        <v>1</v>
      </c>
      <c r="G48" s="668">
        <v>16.38</v>
      </c>
      <c r="H48" s="681">
        <v>1</v>
      </c>
      <c r="I48" s="668"/>
      <c r="J48" s="668"/>
      <c r="K48" s="681">
        <v>0</v>
      </c>
      <c r="L48" s="668">
        <v>1</v>
      </c>
      <c r="M48" s="669">
        <v>16.38</v>
      </c>
    </row>
    <row r="49" spans="1:13" ht="14.4" customHeight="1" x14ac:dyDescent="0.3">
      <c r="A49" s="664" t="s">
        <v>3191</v>
      </c>
      <c r="B49" s="665" t="s">
        <v>2952</v>
      </c>
      <c r="C49" s="665" t="s">
        <v>3211</v>
      </c>
      <c r="D49" s="665" t="s">
        <v>3209</v>
      </c>
      <c r="E49" s="665" t="s">
        <v>3212</v>
      </c>
      <c r="F49" s="668">
        <v>10</v>
      </c>
      <c r="G49" s="668">
        <v>327.60000000000002</v>
      </c>
      <c r="H49" s="681">
        <v>1</v>
      </c>
      <c r="I49" s="668"/>
      <c r="J49" s="668"/>
      <c r="K49" s="681">
        <v>0</v>
      </c>
      <c r="L49" s="668">
        <v>10</v>
      </c>
      <c r="M49" s="669">
        <v>327.60000000000002</v>
      </c>
    </row>
    <row r="50" spans="1:13" ht="14.4" customHeight="1" x14ac:dyDescent="0.3">
      <c r="A50" s="664" t="s">
        <v>3191</v>
      </c>
      <c r="B50" s="665" t="s">
        <v>2952</v>
      </c>
      <c r="C50" s="665" t="s">
        <v>1698</v>
      </c>
      <c r="D50" s="665" t="s">
        <v>1699</v>
      </c>
      <c r="E50" s="665" t="s">
        <v>2954</v>
      </c>
      <c r="F50" s="668"/>
      <c r="G50" s="668"/>
      <c r="H50" s="681">
        <v>0</v>
      </c>
      <c r="I50" s="668">
        <v>16</v>
      </c>
      <c r="J50" s="668">
        <v>561.7600000000001</v>
      </c>
      <c r="K50" s="681">
        <v>1</v>
      </c>
      <c r="L50" s="668">
        <v>16</v>
      </c>
      <c r="M50" s="669">
        <v>561.7600000000001</v>
      </c>
    </row>
    <row r="51" spans="1:13" ht="14.4" customHeight="1" x14ac:dyDescent="0.3">
      <c r="A51" s="664" t="s">
        <v>3191</v>
      </c>
      <c r="B51" s="665" t="s">
        <v>2952</v>
      </c>
      <c r="C51" s="665" t="s">
        <v>1701</v>
      </c>
      <c r="D51" s="665" t="s">
        <v>1702</v>
      </c>
      <c r="E51" s="665" t="s">
        <v>2955</v>
      </c>
      <c r="F51" s="668"/>
      <c r="G51" s="668"/>
      <c r="H51" s="681">
        <v>0</v>
      </c>
      <c r="I51" s="668">
        <v>4</v>
      </c>
      <c r="J51" s="668">
        <v>280.92</v>
      </c>
      <c r="K51" s="681">
        <v>1</v>
      </c>
      <c r="L51" s="668">
        <v>4</v>
      </c>
      <c r="M51" s="669">
        <v>280.92</v>
      </c>
    </row>
    <row r="52" spans="1:13" ht="14.4" customHeight="1" x14ac:dyDescent="0.3">
      <c r="A52" s="664" t="s">
        <v>3191</v>
      </c>
      <c r="B52" s="665" t="s">
        <v>2952</v>
      </c>
      <c r="C52" s="665" t="s">
        <v>3345</v>
      </c>
      <c r="D52" s="665" t="s">
        <v>3346</v>
      </c>
      <c r="E52" s="665" t="s">
        <v>2954</v>
      </c>
      <c r="F52" s="668">
        <v>1</v>
      </c>
      <c r="G52" s="668">
        <v>35.11</v>
      </c>
      <c r="H52" s="681">
        <v>1</v>
      </c>
      <c r="I52" s="668"/>
      <c r="J52" s="668"/>
      <c r="K52" s="681">
        <v>0</v>
      </c>
      <c r="L52" s="668">
        <v>1</v>
      </c>
      <c r="M52" s="669">
        <v>35.11</v>
      </c>
    </row>
    <row r="53" spans="1:13" ht="14.4" customHeight="1" x14ac:dyDescent="0.3">
      <c r="A53" s="664" t="s">
        <v>3191</v>
      </c>
      <c r="B53" s="665" t="s">
        <v>2956</v>
      </c>
      <c r="C53" s="665" t="s">
        <v>4197</v>
      </c>
      <c r="D53" s="665" t="s">
        <v>1795</v>
      </c>
      <c r="E53" s="665" t="s">
        <v>3318</v>
      </c>
      <c r="F53" s="668"/>
      <c r="G53" s="668"/>
      <c r="H53" s="681">
        <v>0</v>
      </c>
      <c r="I53" s="668">
        <v>2</v>
      </c>
      <c r="J53" s="668">
        <v>234.06</v>
      </c>
      <c r="K53" s="681">
        <v>1</v>
      </c>
      <c r="L53" s="668">
        <v>2</v>
      </c>
      <c r="M53" s="669">
        <v>234.06</v>
      </c>
    </row>
    <row r="54" spans="1:13" ht="14.4" customHeight="1" x14ac:dyDescent="0.3">
      <c r="A54" s="664" t="s">
        <v>3191</v>
      </c>
      <c r="B54" s="665" t="s">
        <v>2959</v>
      </c>
      <c r="C54" s="665" t="s">
        <v>1845</v>
      </c>
      <c r="D54" s="665" t="s">
        <v>2960</v>
      </c>
      <c r="E54" s="665" t="s">
        <v>2961</v>
      </c>
      <c r="F54" s="668"/>
      <c r="G54" s="668"/>
      <c r="H54" s="681">
        <v>0</v>
      </c>
      <c r="I54" s="668">
        <v>19</v>
      </c>
      <c r="J54" s="668">
        <v>590.71</v>
      </c>
      <c r="K54" s="681">
        <v>1</v>
      </c>
      <c r="L54" s="668">
        <v>19</v>
      </c>
      <c r="M54" s="669">
        <v>590.71</v>
      </c>
    </row>
    <row r="55" spans="1:13" ht="14.4" customHeight="1" x14ac:dyDescent="0.3">
      <c r="A55" s="664" t="s">
        <v>3191</v>
      </c>
      <c r="B55" s="665" t="s">
        <v>2959</v>
      </c>
      <c r="C55" s="665" t="s">
        <v>1877</v>
      </c>
      <c r="D55" s="665" t="s">
        <v>2960</v>
      </c>
      <c r="E55" s="665" t="s">
        <v>2962</v>
      </c>
      <c r="F55" s="668"/>
      <c r="G55" s="668"/>
      <c r="H55" s="681">
        <v>0</v>
      </c>
      <c r="I55" s="668">
        <v>3</v>
      </c>
      <c r="J55" s="668">
        <v>310.92</v>
      </c>
      <c r="K55" s="681">
        <v>1</v>
      </c>
      <c r="L55" s="668">
        <v>3</v>
      </c>
      <c r="M55" s="669">
        <v>310.92</v>
      </c>
    </row>
    <row r="56" spans="1:13" ht="14.4" customHeight="1" x14ac:dyDescent="0.3">
      <c r="A56" s="664" t="s">
        <v>3191</v>
      </c>
      <c r="B56" s="665" t="s">
        <v>2959</v>
      </c>
      <c r="C56" s="665" t="s">
        <v>3302</v>
      </c>
      <c r="D56" s="665" t="s">
        <v>2960</v>
      </c>
      <c r="E56" s="665" t="s">
        <v>3303</v>
      </c>
      <c r="F56" s="668">
        <v>1</v>
      </c>
      <c r="G56" s="668">
        <v>0</v>
      </c>
      <c r="H56" s="681"/>
      <c r="I56" s="668"/>
      <c r="J56" s="668"/>
      <c r="K56" s="681"/>
      <c r="L56" s="668">
        <v>1</v>
      </c>
      <c r="M56" s="669">
        <v>0</v>
      </c>
    </row>
    <row r="57" spans="1:13" ht="14.4" customHeight="1" x14ac:dyDescent="0.3">
      <c r="A57" s="664" t="s">
        <v>3191</v>
      </c>
      <c r="B57" s="665" t="s">
        <v>2963</v>
      </c>
      <c r="C57" s="665" t="s">
        <v>1887</v>
      </c>
      <c r="D57" s="665" t="s">
        <v>1888</v>
      </c>
      <c r="E57" s="665" t="s">
        <v>2964</v>
      </c>
      <c r="F57" s="668"/>
      <c r="G57" s="668"/>
      <c r="H57" s="681">
        <v>0</v>
      </c>
      <c r="I57" s="668">
        <v>1</v>
      </c>
      <c r="J57" s="668">
        <v>251.52</v>
      </c>
      <c r="K57" s="681">
        <v>1</v>
      </c>
      <c r="L57" s="668">
        <v>1</v>
      </c>
      <c r="M57" s="669">
        <v>251.52</v>
      </c>
    </row>
    <row r="58" spans="1:13" ht="14.4" customHeight="1" x14ac:dyDescent="0.3">
      <c r="A58" s="664" t="s">
        <v>3191</v>
      </c>
      <c r="B58" s="665" t="s">
        <v>2963</v>
      </c>
      <c r="C58" s="665" t="s">
        <v>4267</v>
      </c>
      <c r="D58" s="665" t="s">
        <v>1888</v>
      </c>
      <c r="E58" s="665" t="s">
        <v>4268</v>
      </c>
      <c r="F58" s="668"/>
      <c r="G58" s="668"/>
      <c r="H58" s="681">
        <v>0</v>
      </c>
      <c r="I58" s="668">
        <v>1</v>
      </c>
      <c r="J58" s="668">
        <v>503.02</v>
      </c>
      <c r="K58" s="681">
        <v>1</v>
      </c>
      <c r="L58" s="668">
        <v>1</v>
      </c>
      <c r="M58" s="669">
        <v>503.02</v>
      </c>
    </row>
    <row r="59" spans="1:13" ht="14.4" customHeight="1" x14ac:dyDescent="0.3">
      <c r="A59" s="664" t="s">
        <v>3191</v>
      </c>
      <c r="B59" s="665" t="s">
        <v>2965</v>
      </c>
      <c r="C59" s="665" t="s">
        <v>3243</v>
      </c>
      <c r="D59" s="665" t="s">
        <v>1767</v>
      </c>
      <c r="E59" s="665" t="s">
        <v>2954</v>
      </c>
      <c r="F59" s="668"/>
      <c r="G59" s="668"/>
      <c r="H59" s="681">
        <v>0</v>
      </c>
      <c r="I59" s="668">
        <v>1</v>
      </c>
      <c r="J59" s="668">
        <v>48.27</v>
      </c>
      <c r="K59" s="681">
        <v>1</v>
      </c>
      <c r="L59" s="668">
        <v>1</v>
      </c>
      <c r="M59" s="669">
        <v>48.27</v>
      </c>
    </row>
    <row r="60" spans="1:13" ht="14.4" customHeight="1" x14ac:dyDescent="0.3">
      <c r="A60" s="664" t="s">
        <v>3191</v>
      </c>
      <c r="B60" s="665" t="s">
        <v>2965</v>
      </c>
      <c r="C60" s="665" t="s">
        <v>1766</v>
      </c>
      <c r="D60" s="665" t="s">
        <v>1767</v>
      </c>
      <c r="E60" s="665" t="s">
        <v>2953</v>
      </c>
      <c r="F60" s="668"/>
      <c r="G60" s="668"/>
      <c r="H60" s="681">
        <v>0</v>
      </c>
      <c r="I60" s="668">
        <v>6</v>
      </c>
      <c r="J60" s="668">
        <v>868.86</v>
      </c>
      <c r="K60" s="681">
        <v>1</v>
      </c>
      <c r="L60" s="668">
        <v>6</v>
      </c>
      <c r="M60" s="669">
        <v>868.86</v>
      </c>
    </row>
    <row r="61" spans="1:13" ht="14.4" customHeight="1" x14ac:dyDescent="0.3">
      <c r="A61" s="664" t="s">
        <v>3191</v>
      </c>
      <c r="B61" s="665" t="s">
        <v>2965</v>
      </c>
      <c r="C61" s="665" t="s">
        <v>1854</v>
      </c>
      <c r="D61" s="665" t="s">
        <v>1855</v>
      </c>
      <c r="E61" s="665" t="s">
        <v>2966</v>
      </c>
      <c r="F61" s="668"/>
      <c r="G61" s="668"/>
      <c r="H61" s="681">
        <v>0</v>
      </c>
      <c r="I61" s="668">
        <v>3</v>
      </c>
      <c r="J61" s="668">
        <v>868.86</v>
      </c>
      <c r="K61" s="681">
        <v>1</v>
      </c>
      <c r="L61" s="668">
        <v>3</v>
      </c>
      <c r="M61" s="669">
        <v>868.86</v>
      </c>
    </row>
    <row r="62" spans="1:13" ht="14.4" customHeight="1" x14ac:dyDescent="0.3">
      <c r="A62" s="664" t="s">
        <v>3191</v>
      </c>
      <c r="B62" s="665" t="s">
        <v>2965</v>
      </c>
      <c r="C62" s="665" t="s">
        <v>4234</v>
      </c>
      <c r="D62" s="665" t="s">
        <v>4235</v>
      </c>
      <c r="E62" s="665" t="s">
        <v>4236</v>
      </c>
      <c r="F62" s="668"/>
      <c r="G62" s="668"/>
      <c r="H62" s="681">
        <v>0</v>
      </c>
      <c r="I62" s="668">
        <v>1</v>
      </c>
      <c r="J62" s="668">
        <v>321.79000000000002</v>
      </c>
      <c r="K62" s="681">
        <v>1</v>
      </c>
      <c r="L62" s="668">
        <v>1</v>
      </c>
      <c r="M62" s="669">
        <v>321.79000000000002</v>
      </c>
    </row>
    <row r="63" spans="1:13" ht="14.4" customHeight="1" x14ac:dyDescent="0.3">
      <c r="A63" s="664" t="s">
        <v>3191</v>
      </c>
      <c r="B63" s="665" t="s">
        <v>2967</v>
      </c>
      <c r="C63" s="665" t="s">
        <v>1677</v>
      </c>
      <c r="D63" s="665" t="s">
        <v>2968</v>
      </c>
      <c r="E63" s="665" t="s">
        <v>2969</v>
      </c>
      <c r="F63" s="668"/>
      <c r="G63" s="668"/>
      <c r="H63" s="681">
        <v>0</v>
      </c>
      <c r="I63" s="668">
        <v>31</v>
      </c>
      <c r="J63" s="668">
        <v>2992.4300000000003</v>
      </c>
      <c r="K63" s="681">
        <v>1</v>
      </c>
      <c r="L63" s="668">
        <v>31</v>
      </c>
      <c r="M63" s="669">
        <v>2992.4300000000003</v>
      </c>
    </row>
    <row r="64" spans="1:13" ht="14.4" customHeight="1" x14ac:dyDescent="0.3">
      <c r="A64" s="664" t="s">
        <v>3191</v>
      </c>
      <c r="B64" s="665" t="s">
        <v>2967</v>
      </c>
      <c r="C64" s="665" t="s">
        <v>3313</v>
      </c>
      <c r="D64" s="665" t="s">
        <v>2968</v>
      </c>
      <c r="E64" s="665" t="s">
        <v>3314</v>
      </c>
      <c r="F64" s="668"/>
      <c r="G64" s="668"/>
      <c r="H64" s="681"/>
      <c r="I64" s="668">
        <v>2</v>
      </c>
      <c r="J64" s="668">
        <v>0</v>
      </c>
      <c r="K64" s="681"/>
      <c r="L64" s="668">
        <v>2</v>
      </c>
      <c r="M64" s="669">
        <v>0</v>
      </c>
    </row>
    <row r="65" spans="1:13" ht="14.4" customHeight="1" x14ac:dyDescent="0.3">
      <c r="A65" s="664" t="s">
        <v>3191</v>
      </c>
      <c r="B65" s="665" t="s">
        <v>2967</v>
      </c>
      <c r="C65" s="665" t="s">
        <v>3315</v>
      </c>
      <c r="D65" s="665" t="s">
        <v>2968</v>
      </c>
      <c r="E65" s="665" t="s">
        <v>3316</v>
      </c>
      <c r="F65" s="668"/>
      <c r="G65" s="668"/>
      <c r="H65" s="681"/>
      <c r="I65" s="668">
        <v>9</v>
      </c>
      <c r="J65" s="668">
        <v>0</v>
      </c>
      <c r="K65" s="681"/>
      <c r="L65" s="668">
        <v>9</v>
      </c>
      <c r="M65" s="669">
        <v>0</v>
      </c>
    </row>
    <row r="66" spans="1:13" ht="14.4" customHeight="1" x14ac:dyDescent="0.3">
      <c r="A66" s="664" t="s">
        <v>3191</v>
      </c>
      <c r="B66" s="665" t="s">
        <v>2967</v>
      </c>
      <c r="C66" s="665" t="s">
        <v>1716</v>
      </c>
      <c r="D66" s="665" t="s">
        <v>2968</v>
      </c>
      <c r="E66" s="665" t="s">
        <v>2972</v>
      </c>
      <c r="F66" s="668"/>
      <c r="G66" s="668"/>
      <c r="H66" s="681">
        <v>0</v>
      </c>
      <c r="I66" s="668">
        <v>9</v>
      </c>
      <c r="J66" s="668">
        <v>434.43</v>
      </c>
      <c r="K66" s="681">
        <v>1</v>
      </c>
      <c r="L66" s="668">
        <v>9</v>
      </c>
      <c r="M66" s="669">
        <v>434.43</v>
      </c>
    </row>
    <row r="67" spans="1:13" ht="14.4" customHeight="1" x14ac:dyDescent="0.3">
      <c r="A67" s="664" t="s">
        <v>3191</v>
      </c>
      <c r="B67" s="665" t="s">
        <v>2973</v>
      </c>
      <c r="C67" s="665" t="s">
        <v>4237</v>
      </c>
      <c r="D67" s="665" t="s">
        <v>2974</v>
      </c>
      <c r="E67" s="665" t="s">
        <v>4238</v>
      </c>
      <c r="F67" s="668"/>
      <c r="G67" s="668"/>
      <c r="H67" s="681">
        <v>0</v>
      </c>
      <c r="I67" s="668">
        <v>4</v>
      </c>
      <c r="J67" s="668">
        <v>1048.92</v>
      </c>
      <c r="K67" s="681">
        <v>1</v>
      </c>
      <c r="L67" s="668">
        <v>4</v>
      </c>
      <c r="M67" s="669">
        <v>1048.92</v>
      </c>
    </row>
    <row r="68" spans="1:13" ht="14.4" customHeight="1" x14ac:dyDescent="0.3">
      <c r="A68" s="664" t="s">
        <v>3191</v>
      </c>
      <c r="B68" s="665" t="s">
        <v>2973</v>
      </c>
      <c r="C68" s="665" t="s">
        <v>1787</v>
      </c>
      <c r="D68" s="665" t="s">
        <v>2974</v>
      </c>
      <c r="E68" s="665" t="s">
        <v>2976</v>
      </c>
      <c r="F68" s="668"/>
      <c r="G68" s="668"/>
      <c r="H68" s="681">
        <v>0</v>
      </c>
      <c r="I68" s="668">
        <v>1</v>
      </c>
      <c r="J68" s="668">
        <v>194.54</v>
      </c>
      <c r="K68" s="681">
        <v>1</v>
      </c>
      <c r="L68" s="668">
        <v>1</v>
      </c>
      <c r="M68" s="669">
        <v>194.54</v>
      </c>
    </row>
    <row r="69" spans="1:13" ht="14.4" customHeight="1" x14ac:dyDescent="0.3">
      <c r="A69" s="664" t="s">
        <v>3191</v>
      </c>
      <c r="B69" s="665" t="s">
        <v>2973</v>
      </c>
      <c r="C69" s="665" t="s">
        <v>1857</v>
      </c>
      <c r="D69" s="665" t="s">
        <v>2974</v>
      </c>
      <c r="E69" s="665" t="s">
        <v>2977</v>
      </c>
      <c r="F69" s="668"/>
      <c r="G69" s="668"/>
      <c r="H69" s="681">
        <v>0</v>
      </c>
      <c r="I69" s="668">
        <v>1</v>
      </c>
      <c r="J69" s="668">
        <v>583.62</v>
      </c>
      <c r="K69" s="681">
        <v>1</v>
      </c>
      <c r="L69" s="668">
        <v>1</v>
      </c>
      <c r="M69" s="669">
        <v>583.62</v>
      </c>
    </row>
    <row r="70" spans="1:13" ht="14.4" customHeight="1" x14ac:dyDescent="0.3">
      <c r="A70" s="664" t="s">
        <v>3191</v>
      </c>
      <c r="B70" s="665" t="s">
        <v>4892</v>
      </c>
      <c r="C70" s="665" t="s">
        <v>4247</v>
      </c>
      <c r="D70" s="665" t="s">
        <v>4248</v>
      </c>
      <c r="E70" s="665" t="s">
        <v>4249</v>
      </c>
      <c r="F70" s="668"/>
      <c r="G70" s="668"/>
      <c r="H70" s="681">
        <v>0</v>
      </c>
      <c r="I70" s="668">
        <v>1</v>
      </c>
      <c r="J70" s="668">
        <v>341.53</v>
      </c>
      <c r="K70" s="681">
        <v>1</v>
      </c>
      <c r="L70" s="668">
        <v>1</v>
      </c>
      <c r="M70" s="669">
        <v>341.53</v>
      </c>
    </row>
    <row r="71" spans="1:13" ht="14.4" customHeight="1" x14ac:dyDescent="0.3">
      <c r="A71" s="664" t="s">
        <v>3191</v>
      </c>
      <c r="B71" s="665" t="s">
        <v>4893</v>
      </c>
      <c r="C71" s="665" t="s">
        <v>4181</v>
      </c>
      <c r="D71" s="665" t="s">
        <v>4182</v>
      </c>
      <c r="E71" s="665" t="s">
        <v>4183</v>
      </c>
      <c r="F71" s="668"/>
      <c r="G71" s="668"/>
      <c r="H71" s="681">
        <v>0</v>
      </c>
      <c r="I71" s="668">
        <v>1</v>
      </c>
      <c r="J71" s="668">
        <v>138.27000000000001</v>
      </c>
      <c r="K71" s="681">
        <v>1</v>
      </c>
      <c r="L71" s="668">
        <v>1</v>
      </c>
      <c r="M71" s="669">
        <v>138.27000000000001</v>
      </c>
    </row>
    <row r="72" spans="1:13" ht="14.4" customHeight="1" x14ac:dyDescent="0.3">
      <c r="A72" s="664" t="s">
        <v>3191</v>
      </c>
      <c r="B72" s="665" t="s">
        <v>2983</v>
      </c>
      <c r="C72" s="665" t="s">
        <v>4205</v>
      </c>
      <c r="D72" s="665" t="s">
        <v>4206</v>
      </c>
      <c r="E72" s="665" t="s">
        <v>4207</v>
      </c>
      <c r="F72" s="668"/>
      <c r="G72" s="668"/>
      <c r="H72" s="681">
        <v>0</v>
      </c>
      <c r="I72" s="668">
        <v>1</v>
      </c>
      <c r="J72" s="668">
        <v>280.38</v>
      </c>
      <c r="K72" s="681">
        <v>1</v>
      </c>
      <c r="L72" s="668">
        <v>1</v>
      </c>
      <c r="M72" s="669">
        <v>280.38</v>
      </c>
    </row>
    <row r="73" spans="1:13" ht="14.4" customHeight="1" x14ac:dyDescent="0.3">
      <c r="A73" s="664" t="s">
        <v>3191</v>
      </c>
      <c r="B73" s="665" t="s">
        <v>2983</v>
      </c>
      <c r="C73" s="665" t="s">
        <v>4208</v>
      </c>
      <c r="D73" s="665" t="s">
        <v>1911</v>
      </c>
      <c r="E73" s="665" t="s">
        <v>4209</v>
      </c>
      <c r="F73" s="668"/>
      <c r="G73" s="668"/>
      <c r="H73" s="681"/>
      <c r="I73" s="668">
        <v>1</v>
      </c>
      <c r="J73" s="668">
        <v>0</v>
      </c>
      <c r="K73" s="681"/>
      <c r="L73" s="668">
        <v>1</v>
      </c>
      <c r="M73" s="669">
        <v>0</v>
      </c>
    </row>
    <row r="74" spans="1:13" ht="14.4" customHeight="1" x14ac:dyDescent="0.3">
      <c r="A74" s="664" t="s">
        <v>3191</v>
      </c>
      <c r="B74" s="665" t="s">
        <v>2983</v>
      </c>
      <c r="C74" s="665" t="s">
        <v>4210</v>
      </c>
      <c r="D74" s="665" t="s">
        <v>4206</v>
      </c>
      <c r="E74" s="665" t="s">
        <v>4211</v>
      </c>
      <c r="F74" s="668"/>
      <c r="G74" s="668"/>
      <c r="H74" s="681">
        <v>0</v>
      </c>
      <c r="I74" s="668">
        <v>1</v>
      </c>
      <c r="J74" s="668">
        <v>280.38</v>
      </c>
      <c r="K74" s="681">
        <v>1</v>
      </c>
      <c r="L74" s="668">
        <v>1</v>
      </c>
      <c r="M74" s="669">
        <v>280.38</v>
      </c>
    </row>
    <row r="75" spans="1:13" ht="14.4" customHeight="1" x14ac:dyDescent="0.3">
      <c r="A75" s="664" t="s">
        <v>3191</v>
      </c>
      <c r="B75" s="665" t="s">
        <v>2985</v>
      </c>
      <c r="C75" s="665" t="s">
        <v>1811</v>
      </c>
      <c r="D75" s="665" t="s">
        <v>2986</v>
      </c>
      <c r="E75" s="665" t="s">
        <v>2987</v>
      </c>
      <c r="F75" s="668"/>
      <c r="G75" s="668"/>
      <c r="H75" s="681">
        <v>0</v>
      </c>
      <c r="I75" s="668">
        <v>1</v>
      </c>
      <c r="J75" s="668">
        <v>93.46</v>
      </c>
      <c r="K75" s="681">
        <v>1</v>
      </c>
      <c r="L75" s="668">
        <v>1</v>
      </c>
      <c r="M75" s="669">
        <v>93.46</v>
      </c>
    </row>
    <row r="76" spans="1:13" ht="14.4" customHeight="1" x14ac:dyDescent="0.3">
      <c r="A76" s="664" t="s">
        <v>3191</v>
      </c>
      <c r="B76" s="665" t="s">
        <v>2985</v>
      </c>
      <c r="C76" s="665" t="s">
        <v>4117</v>
      </c>
      <c r="D76" s="665" t="s">
        <v>2986</v>
      </c>
      <c r="E76" s="665" t="s">
        <v>4079</v>
      </c>
      <c r="F76" s="668"/>
      <c r="G76" s="668"/>
      <c r="H76" s="681">
        <v>0</v>
      </c>
      <c r="I76" s="668">
        <v>1</v>
      </c>
      <c r="J76" s="668">
        <v>366.53</v>
      </c>
      <c r="K76" s="681">
        <v>1</v>
      </c>
      <c r="L76" s="668">
        <v>1</v>
      </c>
      <c r="M76" s="669">
        <v>366.53</v>
      </c>
    </row>
    <row r="77" spans="1:13" ht="14.4" customHeight="1" x14ac:dyDescent="0.3">
      <c r="A77" s="664" t="s">
        <v>3191</v>
      </c>
      <c r="B77" s="665" t="s">
        <v>4894</v>
      </c>
      <c r="C77" s="665" t="s">
        <v>4213</v>
      </c>
      <c r="D77" s="665" t="s">
        <v>4214</v>
      </c>
      <c r="E77" s="665" t="s">
        <v>4215</v>
      </c>
      <c r="F77" s="668"/>
      <c r="G77" s="668"/>
      <c r="H77" s="681">
        <v>0</v>
      </c>
      <c r="I77" s="668">
        <v>1</v>
      </c>
      <c r="J77" s="668">
        <v>77.790000000000006</v>
      </c>
      <c r="K77" s="681">
        <v>1</v>
      </c>
      <c r="L77" s="668">
        <v>1</v>
      </c>
      <c r="M77" s="669">
        <v>77.790000000000006</v>
      </c>
    </row>
    <row r="78" spans="1:13" ht="14.4" customHeight="1" x14ac:dyDescent="0.3">
      <c r="A78" s="664" t="s">
        <v>3191</v>
      </c>
      <c r="B78" s="665" t="s">
        <v>4895</v>
      </c>
      <c r="C78" s="665" t="s">
        <v>4256</v>
      </c>
      <c r="D78" s="665" t="s">
        <v>4257</v>
      </c>
      <c r="E78" s="665" t="s">
        <v>4258</v>
      </c>
      <c r="F78" s="668"/>
      <c r="G78" s="668"/>
      <c r="H78" s="681">
        <v>0</v>
      </c>
      <c r="I78" s="668">
        <v>3</v>
      </c>
      <c r="J78" s="668">
        <v>294.33</v>
      </c>
      <c r="K78" s="681">
        <v>1</v>
      </c>
      <c r="L78" s="668">
        <v>3</v>
      </c>
      <c r="M78" s="669">
        <v>294.33</v>
      </c>
    </row>
    <row r="79" spans="1:13" ht="14.4" customHeight="1" x14ac:dyDescent="0.3">
      <c r="A79" s="664" t="s">
        <v>3191</v>
      </c>
      <c r="B79" s="665" t="s">
        <v>2988</v>
      </c>
      <c r="C79" s="665" t="s">
        <v>1834</v>
      </c>
      <c r="D79" s="665" t="s">
        <v>2989</v>
      </c>
      <c r="E79" s="665" t="s">
        <v>2990</v>
      </c>
      <c r="F79" s="668"/>
      <c r="G79" s="668"/>
      <c r="H79" s="681">
        <v>0</v>
      </c>
      <c r="I79" s="668">
        <v>2</v>
      </c>
      <c r="J79" s="668">
        <v>557.28</v>
      </c>
      <c r="K79" s="681">
        <v>1</v>
      </c>
      <c r="L79" s="668">
        <v>2</v>
      </c>
      <c r="M79" s="669">
        <v>557.28</v>
      </c>
    </row>
    <row r="80" spans="1:13" ht="14.4" customHeight="1" x14ac:dyDescent="0.3">
      <c r="A80" s="664" t="s">
        <v>3191</v>
      </c>
      <c r="B80" s="665" t="s">
        <v>2988</v>
      </c>
      <c r="C80" s="665" t="s">
        <v>1754</v>
      </c>
      <c r="D80" s="665" t="s">
        <v>2989</v>
      </c>
      <c r="E80" s="665" t="s">
        <v>2992</v>
      </c>
      <c r="F80" s="668"/>
      <c r="G80" s="668"/>
      <c r="H80" s="681">
        <v>0</v>
      </c>
      <c r="I80" s="668">
        <v>1</v>
      </c>
      <c r="J80" s="668">
        <v>117.73</v>
      </c>
      <c r="K80" s="681">
        <v>1</v>
      </c>
      <c r="L80" s="668">
        <v>1</v>
      </c>
      <c r="M80" s="669">
        <v>117.73</v>
      </c>
    </row>
    <row r="81" spans="1:13" ht="14.4" customHeight="1" x14ac:dyDescent="0.3">
      <c r="A81" s="664" t="s">
        <v>3191</v>
      </c>
      <c r="B81" s="665" t="s">
        <v>2988</v>
      </c>
      <c r="C81" s="665" t="s">
        <v>1758</v>
      </c>
      <c r="D81" s="665" t="s">
        <v>2989</v>
      </c>
      <c r="E81" s="665" t="s">
        <v>2993</v>
      </c>
      <c r="F81" s="668"/>
      <c r="G81" s="668"/>
      <c r="H81" s="681">
        <v>0</v>
      </c>
      <c r="I81" s="668">
        <v>8</v>
      </c>
      <c r="J81" s="668">
        <v>3139.3599999999997</v>
      </c>
      <c r="K81" s="681">
        <v>1</v>
      </c>
      <c r="L81" s="668">
        <v>8</v>
      </c>
      <c r="M81" s="669">
        <v>3139.3599999999997</v>
      </c>
    </row>
    <row r="82" spans="1:13" ht="14.4" customHeight="1" x14ac:dyDescent="0.3">
      <c r="A82" s="664" t="s">
        <v>3191</v>
      </c>
      <c r="B82" s="665" t="s">
        <v>2988</v>
      </c>
      <c r="C82" s="665" t="s">
        <v>1819</v>
      </c>
      <c r="D82" s="665" t="s">
        <v>2989</v>
      </c>
      <c r="E82" s="665" t="s">
        <v>2994</v>
      </c>
      <c r="F82" s="668"/>
      <c r="G82" s="668"/>
      <c r="H82" s="681">
        <v>0</v>
      </c>
      <c r="I82" s="668">
        <v>12</v>
      </c>
      <c r="J82" s="668">
        <v>2173.56</v>
      </c>
      <c r="K82" s="681">
        <v>1</v>
      </c>
      <c r="L82" s="668">
        <v>12</v>
      </c>
      <c r="M82" s="669">
        <v>2173.56</v>
      </c>
    </row>
    <row r="83" spans="1:13" ht="14.4" customHeight="1" x14ac:dyDescent="0.3">
      <c r="A83" s="664" t="s">
        <v>3191</v>
      </c>
      <c r="B83" s="665" t="s">
        <v>2988</v>
      </c>
      <c r="C83" s="665" t="s">
        <v>1823</v>
      </c>
      <c r="D83" s="665" t="s">
        <v>2989</v>
      </c>
      <c r="E83" s="665" t="s">
        <v>2995</v>
      </c>
      <c r="F83" s="668"/>
      <c r="G83" s="668"/>
      <c r="H83" s="681">
        <v>0</v>
      </c>
      <c r="I83" s="668">
        <v>3</v>
      </c>
      <c r="J83" s="668">
        <v>1811.19</v>
      </c>
      <c r="K83" s="681">
        <v>1</v>
      </c>
      <c r="L83" s="668">
        <v>3</v>
      </c>
      <c r="M83" s="669">
        <v>1811.19</v>
      </c>
    </row>
    <row r="84" spans="1:13" ht="14.4" customHeight="1" x14ac:dyDescent="0.3">
      <c r="A84" s="664" t="s">
        <v>3191</v>
      </c>
      <c r="B84" s="665" t="s">
        <v>2996</v>
      </c>
      <c r="C84" s="665" t="s">
        <v>1776</v>
      </c>
      <c r="D84" s="665" t="s">
        <v>2997</v>
      </c>
      <c r="E84" s="665" t="s">
        <v>2998</v>
      </c>
      <c r="F84" s="668"/>
      <c r="G84" s="668"/>
      <c r="H84" s="681">
        <v>0</v>
      </c>
      <c r="I84" s="668">
        <v>2</v>
      </c>
      <c r="J84" s="668">
        <v>1086.72</v>
      </c>
      <c r="K84" s="681">
        <v>1</v>
      </c>
      <c r="L84" s="668">
        <v>2</v>
      </c>
      <c r="M84" s="669">
        <v>1086.72</v>
      </c>
    </row>
    <row r="85" spans="1:13" ht="14.4" customHeight="1" x14ac:dyDescent="0.3">
      <c r="A85" s="664" t="s">
        <v>3191</v>
      </c>
      <c r="B85" s="665" t="s">
        <v>3000</v>
      </c>
      <c r="C85" s="665" t="s">
        <v>4143</v>
      </c>
      <c r="D85" s="665" t="s">
        <v>3001</v>
      </c>
      <c r="E85" s="665" t="s">
        <v>4144</v>
      </c>
      <c r="F85" s="668"/>
      <c r="G85" s="668"/>
      <c r="H85" s="681"/>
      <c r="I85" s="668">
        <v>1</v>
      </c>
      <c r="J85" s="668">
        <v>0</v>
      </c>
      <c r="K85" s="681"/>
      <c r="L85" s="668">
        <v>1</v>
      </c>
      <c r="M85" s="669">
        <v>0</v>
      </c>
    </row>
    <row r="86" spans="1:13" ht="14.4" customHeight="1" x14ac:dyDescent="0.3">
      <c r="A86" s="664" t="s">
        <v>3191</v>
      </c>
      <c r="B86" s="665" t="s">
        <v>3000</v>
      </c>
      <c r="C86" s="665" t="s">
        <v>4145</v>
      </c>
      <c r="D86" s="665" t="s">
        <v>3001</v>
      </c>
      <c r="E86" s="665" t="s">
        <v>4146</v>
      </c>
      <c r="F86" s="668"/>
      <c r="G86" s="668"/>
      <c r="H86" s="681"/>
      <c r="I86" s="668">
        <v>2</v>
      </c>
      <c r="J86" s="668">
        <v>0</v>
      </c>
      <c r="K86" s="681"/>
      <c r="L86" s="668">
        <v>2</v>
      </c>
      <c r="M86" s="669">
        <v>0</v>
      </c>
    </row>
    <row r="87" spans="1:13" ht="14.4" customHeight="1" x14ac:dyDescent="0.3">
      <c r="A87" s="664" t="s">
        <v>3191</v>
      </c>
      <c r="B87" s="665" t="s">
        <v>3003</v>
      </c>
      <c r="C87" s="665" t="s">
        <v>1669</v>
      </c>
      <c r="D87" s="665" t="s">
        <v>1670</v>
      </c>
      <c r="E87" s="665" t="s">
        <v>3004</v>
      </c>
      <c r="F87" s="668"/>
      <c r="G87" s="668"/>
      <c r="H87" s="681">
        <v>0</v>
      </c>
      <c r="I87" s="668">
        <v>1</v>
      </c>
      <c r="J87" s="668">
        <v>131.54</v>
      </c>
      <c r="K87" s="681">
        <v>1</v>
      </c>
      <c r="L87" s="668">
        <v>1</v>
      </c>
      <c r="M87" s="669">
        <v>131.54</v>
      </c>
    </row>
    <row r="88" spans="1:13" ht="14.4" customHeight="1" x14ac:dyDescent="0.3">
      <c r="A88" s="664" t="s">
        <v>3191</v>
      </c>
      <c r="B88" s="665" t="s">
        <v>3003</v>
      </c>
      <c r="C88" s="665" t="s">
        <v>3323</v>
      </c>
      <c r="D88" s="665" t="s">
        <v>3324</v>
      </c>
      <c r="E88" s="665" t="s">
        <v>3325</v>
      </c>
      <c r="F88" s="668">
        <v>1</v>
      </c>
      <c r="G88" s="668">
        <v>131.54</v>
      </c>
      <c r="H88" s="681">
        <v>1</v>
      </c>
      <c r="I88" s="668"/>
      <c r="J88" s="668"/>
      <c r="K88" s="681">
        <v>0</v>
      </c>
      <c r="L88" s="668">
        <v>1</v>
      </c>
      <c r="M88" s="669">
        <v>131.54</v>
      </c>
    </row>
    <row r="89" spans="1:13" ht="14.4" customHeight="1" x14ac:dyDescent="0.3">
      <c r="A89" s="664" t="s">
        <v>3191</v>
      </c>
      <c r="B89" s="665" t="s">
        <v>3010</v>
      </c>
      <c r="C89" s="665" t="s">
        <v>1955</v>
      </c>
      <c r="D89" s="665" t="s">
        <v>1956</v>
      </c>
      <c r="E89" s="665" t="s">
        <v>3013</v>
      </c>
      <c r="F89" s="668"/>
      <c r="G89" s="668"/>
      <c r="H89" s="681">
        <v>0</v>
      </c>
      <c r="I89" s="668">
        <v>3</v>
      </c>
      <c r="J89" s="668">
        <v>237.09</v>
      </c>
      <c r="K89" s="681">
        <v>1</v>
      </c>
      <c r="L89" s="668">
        <v>3</v>
      </c>
      <c r="M89" s="669">
        <v>237.09</v>
      </c>
    </row>
    <row r="90" spans="1:13" ht="14.4" customHeight="1" x14ac:dyDescent="0.3">
      <c r="A90" s="664" t="s">
        <v>3191</v>
      </c>
      <c r="B90" s="665" t="s">
        <v>3010</v>
      </c>
      <c r="C90" s="665" t="s">
        <v>2594</v>
      </c>
      <c r="D90" s="665" t="s">
        <v>2595</v>
      </c>
      <c r="E90" s="665" t="s">
        <v>3142</v>
      </c>
      <c r="F90" s="668"/>
      <c r="G90" s="668"/>
      <c r="H90" s="681">
        <v>0</v>
      </c>
      <c r="I90" s="668">
        <v>1</v>
      </c>
      <c r="J90" s="668">
        <v>59.27</v>
      </c>
      <c r="K90" s="681">
        <v>1</v>
      </c>
      <c r="L90" s="668">
        <v>1</v>
      </c>
      <c r="M90" s="669">
        <v>59.27</v>
      </c>
    </row>
    <row r="91" spans="1:13" ht="14.4" customHeight="1" x14ac:dyDescent="0.3">
      <c r="A91" s="664" t="s">
        <v>3191</v>
      </c>
      <c r="B91" s="665" t="s">
        <v>4896</v>
      </c>
      <c r="C91" s="665" t="s">
        <v>4261</v>
      </c>
      <c r="D91" s="665" t="s">
        <v>4262</v>
      </c>
      <c r="E91" s="665" t="s">
        <v>4263</v>
      </c>
      <c r="F91" s="668">
        <v>3</v>
      </c>
      <c r="G91" s="668">
        <v>0</v>
      </c>
      <c r="H91" s="681"/>
      <c r="I91" s="668"/>
      <c r="J91" s="668"/>
      <c r="K91" s="681"/>
      <c r="L91" s="668">
        <v>3</v>
      </c>
      <c r="M91" s="669">
        <v>0</v>
      </c>
    </row>
    <row r="92" spans="1:13" ht="14.4" customHeight="1" x14ac:dyDescent="0.3">
      <c r="A92" s="664" t="s">
        <v>3191</v>
      </c>
      <c r="B92" s="665" t="s">
        <v>3093</v>
      </c>
      <c r="C92" s="665" t="s">
        <v>1746</v>
      </c>
      <c r="D92" s="665" t="s">
        <v>1747</v>
      </c>
      <c r="E92" s="665" t="s">
        <v>3094</v>
      </c>
      <c r="F92" s="668"/>
      <c r="G92" s="668"/>
      <c r="H92" s="681">
        <v>0</v>
      </c>
      <c r="I92" s="668">
        <v>3</v>
      </c>
      <c r="J92" s="668">
        <v>14.100000000000001</v>
      </c>
      <c r="K92" s="681">
        <v>1</v>
      </c>
      <c r="L92" s="668">
        <v>3</v>
      </c>
      <c r="M92" s="669">
        <v>14.100000000000001</v>
      </c>
    </row>
    <row r="93" spans="1:13" ht="14.4" customHeight="1" x14ac:dyDescent="0.3">
      <c r="A93" s="664" t="s">
        <v>3191</v>
      </c>
      <c r="B93" s="665" t="s">
        <v>3093</v>
      </c>
      <c r="C93" s="665" t="s">
        <v>3672</v>
      </c>
      <c r="D93" s="665" t="s">
        <v>3673</v>
      </c>
      <c r="E93" s="665" t="s">
        <v>3094</v>
      </c>
      <c r="F93" s="668">
        <v>12</v>
      </c>
      <c r="G93" s="668">
        <v>56.400000000000006</v>
      </c>
      <c r="H93" s="681">
        <v>1</v>
      </c>
      <c r="I93" s="668"/>
      <c r="J93" s="668"/>
      <c r="K93" s="681">
        <v>0</v>
      </c>
      <c r="L93" s="668">
        <v>12</v>
      </c>
      <c r="M93" s="669">
        <v>56.400000000000006</v>
      </c>
    </row>
    <row r="94" spans="1:13" ht="14.4" customHeight="1" x14ac:dyDescent="0.3">
      <c r="A94" s="664" t="s">
        <v>3191</v>
      </c>
      <c r="B94" s="665" t="s">
        <v>3102</v>
      </c>
      <c r="C94" s="665" t="s">
        <v>1862</v>
      </c>
      <c r="D94" s="665" t="s">
        <v>1863</v>
      </c>
      <c r="E94" s="665" t="s">
        <v>2992</v>
      </c>
      <c r="F94" s="668"/>
      <c r="G94" s="668"/>
      <c r="H94" s="681">
        <v>0</v>
      </c>
      <c r="I94" s="668">
        <v>3</v>
      </c>
      <c r="J94" s="668">
        <v>255.48</v>
      </c>
      <c r="K94" s="681">
        <v>1</v>
      </c>
      <c r="L94" s="668">
        <v>3</v>
      </c>
      <c r="M94" s="669">
        <v>255.48</v>
      </c>
    </row>
    <row r="95" spans="1:13" ht="14.4" customHeight="1" x14ac:dyDescent="0.3">
      <c r="A95" s="664" t="s">
        <v>3191</v>
      </c>
      <c r="B95" s="665" t="s">
        <v>3103</v>
      </c>
      <c r="C95" s="665" t="s">
        <v>4254</v>
      </c>
      <c r="D95" s="665" t="s">
        <v>4255</v>
      </c>
      <c r="E95" s="665" t="s">
        <v>3904</v>
      </c>
      <c r="F95" s="668"/>
      <c r="G95" s="668"/>
      <c r="H95" s="681">
        <v>0</v>
      </c>
      <c r="I95" s="668">
        <v>1</v>
      </c>
      <c r="J95" s="668">
        <v>123.2</v>
      </c>
      <c r="K95" s="681">
        <v>1</v>
      </c>
      <c r="L95" s="668">
        <v>1</v>
      </c>
      <c r="M95" s="669">
        <v>123.2</v>
      </c>
    </row>
    <row r="96" spans="1:13" ht="14.4" customHeight="1" x14ac:dyDescent="0.3">
      <c r="A96" s="664" t="s">
        <v>3191</v>
      </c>
      <c r="B96" s="665" t="s">
        <v>4897</v>
      </c>
      <c r="C96" s="665" t="s">
        <v>4202</v>
      </c>
      <c r="D96" s="665" t="s">
        <v>4203</v>
      </c>
      <c r="E96" s="665" t="s">
        <v>4204</v>
      </c>
      <c r="F96" s="668"/>
      <c r="G96" s="668"/>
      <c r="H96" s="681">
        <v>0</v>
      </c>
      <c r="I96" s="668">
        <v>3</v>
      </c>
      <c r="J96" s="668">
        <v>622.34999999999991</v>
      </c>
      <c r="K96" s="681">
        <v>1</v>
      </c>
      <c r="L96" s="668">
        <v>3</v>
      </c>
      <c r="M96" s="669">
        <v>622.34999999999991</v>
      </c>
    </row>
    <row r="97" spans="1:13" ht="14.4" customHeight="1" x14ac:dyDescent="0.3">
      <c r="A97" s="664" t="s">
        <v>3191</v>
      </c>
      <c r="B97" s="665" t="s">
        <v>4898</v>
      </c>
      <c r="C97" s="665" t="s">
        <v>4163</v>
      </c>
      <c r="D97" s="665" t="s">
        <v>3719</v>
      </c>
      <c r="E97" s="665" t="s">
        <v>2953</v>
      </c>
      <c r="F97" s="668"/>
      <c r="G97" s="668"/>
      <c r="H97" s="681">
        <v>0</v>
      </c>
      <c r="I97" s="668">
        <v>1</v>
      </c>
      <c r="J97" s="668">
        <v>207.45</v>
      </c>
      <c r="K97" s="681">
        <v>1</v>
      </c>
      <c r="L97" s="668">
        <v>1</v>
      </c>
      <c r="M97" s="669">
        <v>207.45</v>
      </c>
    </row>
    <row r="98" spans="1:13" ht="14.4" customHeight="1" x14ac:dyDescent="0.3">
      <c r="A98" s="664" t="s">
        <v>3191</v>
      </c>
      <c r="B98" s="665" t="s">
        <v>3132</v>
      </c>
      <c r="C98" s="665" t="s">
        <v>2597</v>
      </c>
      <c r="D98" s="665" t="s">
        <v>3133</v>
      </c>
      <c r="E98" s="665" t="s">
        <v>3134</v>
      </c>
      <c r="F98" s="668"/>
      <c r="G98" s="668"/>
      <c r="H98" s="681">
        <v>0</v>
      </c>
      <c r="I98" s="668">
        <v>5</v>
      </c>
      <c r="J98" s="668">
        <v>9477.6400000000012</v>
      </c>
      <c r="K98" s="681">
        <v>1</v>
      </c>
      <c r="L98" s="668">
        <v>5</v>
      </c>
      <c r="M98" s="669">
        <v>9477.6400000000012</v>
      </c>
    </row>
    <row r="99" spans="1:13" ht="14.4" customHeight="1" x14ac:dyDescent="0.3">
      <c r="A99" s="664" t="s">
        <v>3191</v>
      </c>
      <c r="B99" s="665" t="s">
        <v>3132</v>
      </c>
      <c r="C99" s="665" t="s">
        <v>3336</v>
      </c>
      <c r="D99" s="665" t="s">
        <v>3133</v>
      </c>
      <c r="E99" s="665" t="s">
        <v>3337</v>
      </c>
      <c r="F99" s="668"/>
      <c r="G99" s="668"/>
      <c r="H99" s="681">
        <v>0</v>
      </c>
      <c r="I99" s="668">
        <v>2</v>
      </c>
      <c r="J99" s="668">
        <v>4753.8599999999997</v>
      </c>
      <c r="K99" s="681">
        <v>1</v>
      </c>
      <c r="L99" s="668">
        <v>2</v>
      </c>
      <c r="M99" s="669">
        <v>4753.8599999999997</v>
      </c>
    </row>
    <row r="100" spans="1:13" ht="14.4" customHeight="1" x14ac:dyDescent="0.3">
      <c r="A100" s="664" t="s">
        <v>3192</v>
      </c>
      <c r="B100" s="665" t="s">
        <v>2895</v>
      </c>
      <c r="C100" s="665" t="s">
        <v>3558</v>
      </c>
      <c r="D100" s="665" t="s">
        <v>2897</v>
      </c>
      <c r="E100" s="665" t="s">
        <v>3559</v>
      </c>
      <c r="F100" s="668"/>
      <c r="G100" s="668"/>
      <c r="H100" s="681">
        <v>0</v>
      </c>
      <c r="I100" s="668">
        <v>3</v>
      </c>
      <c r="J100" s="668">
        <v>86.429999999999993</v>
      </c>
      <c r="K100" s="681">
        <v>1</v>
      </c>
      <c r="L100" s="668">
        <v>3</v>
      </c>
      <c r="M100" s="669">
        <v>86.429999999999993</v>
      </c>
    </row>
    <row r="101" spans="1:13" ht="14.4" customHeight="1" x14ac:dyDescent="0.3">
      <c r="A101" s="664" t="s">
        <v>3192</v>
      </c>
      <c r="B101" s="665" t="s">
        <v>2895</v>
      </c>
      <c r="C101" s="665" t="s">
        <v>3984</v>
      </c>
      <c r="D101" s="665" t="s">
        <v>2897</v>
      </c>
      <c r="E101" s="665" t="s">
        <v>3985</v>
      </c>
      <c r="F101" s="668"/>
      <c r="G101" s="668"/>
      <c r="H101" s="681"/>
      <c r="I101" s="668">
        <v>1</v>
      </c>
      <c r="J101" s="668">
        <v>0</v>
      </c>
      <c r="K101" s="681"/>
      <c r="L101" s="668">
        <v>1</v>
      </c>
      <c r="M101" s="669">
        <v>0</v>
      </c>
    </row>
    <row r="102" spans="1:13" ht="14.4" customHeight="1" x14ac:dyDescent="0.3">
      <c r="A102" s="664" t="s">
        <v>3192</v>
      </c>
      <c r="B102" s="665" t="s">
        <v>2895</v>
      </c>
      <c r="C102" s="665" t="s">
        <v>3309</v>
      </c>
      <c r="D102" s="665" t="s">
        <v>2897</v>
      </c>
      <c r="E102" s="665" t="s">
        <v>3310</v>
      </c>
      <c r="F102" s="668"/>
      <c r="G102" s="668"/>
      <c r="H102" s="681"/>
      <c r="I102" s="668">
        <v>3</v>
      </c>
      <c r="J102" s="668">
        <v>0</v>
      </c>
      <c r="K102" s="681"/>
      <c r="L102" s="668">
        <v>3</v>
      </c>
      <c r="M102" s="669">
        <v>0</v>
      </c>
    </row>
    <row r="103" spans="1:13" ht="14.4" customHeight="1" x14ac:dyDescent="0.3">
      <c r="A103" s="664" t="s">
        <v>3192</v>
      </c>
      <c r="B103" s="665" t="s">
        <v>2913</v>
      </c>
      <c r="C103" s="665" t="s">
        <v>4109</v>
      </c>
      <c r="D103" s="665" t="s">
        <v>4110</v>
      </c>
      <c r="E103" s="665" t="s">
        <v>4111</v>
      </c>
      <c r="F103" s="668">
        <v>1</v>
      </c>
      <c r="G103" s="668">
        <v>0</v>
      </c>
      <c r="H103" s="681"/>
      <c r="I103" s="668"/>
      <c r="J103" s="668"/>
      <c r="K103" s="681"/>
      <c r="L103" s="668">
        <v>1</v>
      </c>
      <c r="M103" s="669">
        <v>0</v>
      </c>
    </row>
    <row r="104" spans="1:13" ht="14.4" customHeight="1" x14ac:dyDescent="0.3">
      <c r="A104" s="664" t="s">
        <v>3192</v>
      </c>
      <c r="B104" s="665" t="s">
        <v>2919</v>
      </c>
      <c r="C104" s="665" t="s">
        <v>3637</v>
      </c>
      <c r="D104" s="665" t="s">
        <v>2920</v>
      </c>
      <c r="E104" s="665" t="s">
        <v>3638</v>
      </c>
      <c r="F104" s="668"/>
      <c r="G104" s="668"/>
      <c r="H104" s="681"/>
      <c r="I104" s="668">
        <v>1</v>
      </c>
      <c r="J104" s="668">
        <v>0</v>
      </c>
      <c r="K104" s="681"/>
      <c r="L104" s="668">
        <v>1</v>
      </c>
      <c r="M104" s="669">
        <v>0</v>
      </c>
    </row>
    <row r="105" spans="1:13" ht="14.4" customHeight="1" x14ac:dyDescent="0.3">
      <c r="A105" s="664" t="s">
        <v>3192</v>
      </c>
      <c r="B105" s="665" t="s">
        <v>2919</v>
      </c>
      <c r="C105" s="665" t="s">
        <v>1827</v>
      </c>
      <c r="D105" s="665" t="s">
        <v>2922</v>
      </c>
      <c r="E105" s="665" t="s">
        <v>2923</v>
      </c>
      <c r="F105" s="668"/>
      <c r="G105" s="668"/>
      <c r="H105" s="681">
        <v>0</v>
      </c>
      <c r="I105" s="668">
        <v>7</v>
      </c>
      <c r="J105" s="668">
        <v>844.27</v>
      </c>
      <c r="K105" s="681">
        <v>1</v>
      </c>
      <c r="L105" s="668">
        <v>7</v>
      </c>
      <c r="M105" s="669">
        <v>844.27</v>
      </c>
    </row>
    <row r="106" spans="1:13" ht="14.4" customHeight="1" x14ac:dyDescent="0.3">
      <c r="A106" s="664" t="s">
        <v>3192</v>
      </c>
      <c r="B106" s="665" t="s">
        <v>2919</v>
      </c>
      <c r="C106" s="665" t="s">
        <v>1762</v>
      </c>
      <c r="D106" s="665" t="s">
        <v>2922</v>
      </c>
      <c r="E106" s="665" t="s">
        <v>2924</v>
      </c>
      <c r="F106" s="668"/>
      <c r="G106" s="668"/>
      <c r="H106" s="681">
        <v>0</v>
      </c>
      <c r="I106" s="668">
        <v>8</v>
      </c>
      <c r="J106" s="668">
        <v>1477.92</v>
      </c>
      <c r="K106" s="681">
        <v>1</v>
      </c>
      <c r="L106" s="668">
        <v>8</v>
      </c>
      <c r="M106" s="669">
        <v>1477.92</v>
      </c>
    </row>
    <row r="107" spans="1:13" ht="14.4" customHeight="1" x14ac:dyDescent="0.3">
      <c r="A107" s="664" t="s">
        <v>3192</v>
      </c>
      <c r="B107" s="665" t="s">
        <v>2925</v>
      </c>
      <c r="C107" s="665" t="s">
        <v>3297</v>
      </c>
      <c r="D107" s="665" t="s">
        <v>1691</v>
      </c>
      <c r="E107" s="665" t="s">
        <v>2929</v>
      </c>
      <c r="F107" s="668"/>
      <c r="G107" s="668"/>
      <c r="H107" s="681">
        <v>0</v>
      </c>
      <c r="I107" s="668">
        <v>1</v>
      </c>
      <c r="J107" s="668">
        <v>815.1</v>
      </c>
      <c r="K107" s="681">
        <v>1</v>
      </c>
      <c r="L107" s="668">
        <v>1</v>
      </c>
      <c r="M107" s="669">
        <v>815.1</v>
      </c>
    </row>
    <row r="108" spans="1:13" ht="14.4" customHeight="1" x14ac:dyDescent="0.3">
      <c r="A108" s="664" t="s">
        <v>3192</v>
      </c>
      <c r="B108" s="665" t="s">
        <v>2925</v>
      </c>
      <c r="C108" s="665" t="s">
        <v>3298</v>
      </c>
      <c r="D108" s="665" t="s">
        <v>1725</v>
      </c>
      <c r="E108" s="665" t="s">
        <v>2926</v>
      </c>
      <c r="F108" s="668"/>
      <c r="G108" s="668"/>
      <c r="H108" s="681">
        <v>0</v>
      </c>
      <c r="I108" s="668">
        <v>1</v>
      </c>
      <c r="J108" s="668">
        <v>1385.62</v>
      </c>
      <c r="K108" s="681">
        <v>1</v>
      </c>
      <c r="L108" s="668">
        <v>1</v>
      </c>
      <c r="M108" s="669">
        <v>1385.62</v>
      </c>
    </row>
    <row r="109" spans="1:13" ht="14.4" customHeight="1" x14ac:dyDescent="0.3">
      <c r="A109" s="664" t="s">
        <v>3192</v>
      </c>
      <c r="B109" s="665" t="s">
        <v>2925</v>
      </c>
      <c r="C109" s="665" t="s">
        <v>1724</v>
      </c>
      <c r="D109" s="665" t="s">
        <v>1725</v>
      </c>
      <c r="E109" s="665" t="s">
        <v>2933</v>
      </c>
      <c r="F109" s="668"/>
      <c r="G109" s="668"/>
      <c r="H109" s="681">
        <v>0</v>
      </c>
      <c r="I109" s="668">
        <v>3</v>
      </c>
      <c r="J109" s="668">
        <v>5542.47</v>
      </c>
      <c r="K109" s="681">
        <v>1</v>
      </c>
      <c r="L109" s="668">
        <v>3</v>
      </c>
      <c r="M109" s="669">
        <v>5542.47</v>
      </c>
    </row>
    <row r="110" spans="1:13" ht="14.4" customHeight="1" x14ac:dyDescent="0.3">
      <c r="A110" s="664" t="s">
        <v>3192</v>
      </c>
      <c r="B110" s="665" t="s">
        <v>2925</v>
      </c>
      <c r="C110" s="665" t="s">
        <v>1939</v>
      </c>
      <c r="D110" s="665" t="s">
        <v>1691</v>
      </c>
      <c r="E110" s="665" t="s">
        <v>2931</v>
      </c>
      <c r="F110" s="668"/>
      <c r="G110" s="668"/>
      <c r="H110" s="681">
        <v>0</v>
      </c>
      <c r="I110" s="668">
        <v>2</v>
      </c>
      <c r="J110" s="668">
        <v>981.78</v>
      </c>
      <c r="K110" s="681">
        <v>1</v>
      </c>
      <c r="L110" s="668">
        <v>2</v>
      </c>
      <c r="M110" s="669">
        <v>981.78</v>
      </c>
    </row>
    <row r="111" spans="1:13" ht="14.4" customHeight="1" x14ac:dyDescent="0.3">
      <c r="A111" s="664" t="s">
        <v>3192</v>
      </c>
      <c r="B111" s="665" t="s">
        <v>2934</v>
      </c>
      <c r="C111" s="665" t="s">
        <v>4069</v>
      </c>
      <c r="D111" s="665" t="s">
        <v>3795</v>
      </c>
      <c r="E111" s="665" t="s">
        <v>4070</v>
      </c>
      <c r="F111" s="668">
        <v>1</v>
      </c>
      <c r="G111" s="668">
        <v>300.33</v>
      </c>
      <c r="H111" s="681">
        <v>1</v>
      </c>
      <c r="I111" s="668"/>
      <c r="J111" s="668"/>
      <c r="K111" s="681">
        <v>0</v>
      </c>
      <c r="L111" s="668">
        <v>1</v>
      </c>
      <c r="M111" s="669">
        <v>300.33</v>
      </c>
    </row>
    <row r="112" spans="1:13" ht="14.4" customHeight="1" x14ac:dyDescent="0.3">
      <c r="A112" s="664" t="s">
        <v>3192</v>
      </c>
      <c r="B112" s="665" t="s">
        <v>2934</v>
      </c>
      <c r="C112" s="665" t="s">
        <v>1914</v>
      </c>
      <c r="D112" s="665" t="s">
        <v>2935</v>
      </c>
      <c r="E112" s="665" t="s">
        <v>2936</v>
      </c>
      <c r="F112" s="668"/>
      <c r="G112" s="668"/>
      <c r="H112" s="681">
        <v>0</v>
      </c>
      <c r="I112" s="668">
        <v>11</v>
      </c>
      <c r="J112" s="668">
        <v>1027.7300000000002</v>
      </c>
      <c r="K112" s="681">
        <v>1</v>
      </c>
      <c r="L112" s="668">
        <v>11</v>
      </c>
      <c r="M112" s="669">
        <v>1027.7300000000002</v>
      </c>
    </row>
    <row r="113" spans="1:13" ht="14.4" customHeight="1" x14ac:dyDescent="0.3">
      <c r="A113" s="664" t="s">
        <v>3192</v>
      </c>
      <c r="B113" s="665" t="s">
        <v>2934</v>
      </c>
      <c r="C113" s="665" t="s">
        <v>3796</v>
      </c>
      <c r="D113" s="665" t="s">
        <v>3410</v>
      </c>
      <c r="E113" s="665"/>
      <c r="F113" s="668">
        <v>1</v>
      </c>
      <c r="G113" s="668">
        <v>0</v>
      </c>
      <c r="H113" s="681"/>
      <c r="I113" s="668"/>
      <c r="J113" s="668"/>
      <c r="K113" s="681"/>
      <c r="L113" s="668">
        <v>1</v>
      </c>
      <c r="M113" s="669">
        <v>0</v>
      </c>
    </row>
    <row r="114" spans="1:13" ht="14.4" customHeight="1" x14ac:dyDescent="0.3">
      <c r="A114" s="664" t="s">
        <v>3192</v>
      </c>
      <c r="B114" s="665" t="s">
        <v>2934</v>
      </c>
      <c r="C114" s="665" t="s">
        <v>1935</v>
      </c>
      <c r="D114" s="665" t="s">
        <v>2935</v>
      </c>
      <c r="E114" s="665" t="s">
        <v>2937</v>
      </c>
      <c r="F114" s="668"/>
      <c r="G114" s="668"/>
      <c r="H114" s="681">
        <v>0</v>
      </c>
      <c r="I114" s="668">
        <v>5</v>
      </c>
      <c r="J114" s="668">
        <v>934.35</v>
      </c>
      <c r="K114" s="681">
        <v>1</v>
      </c>
      <c r="L114" s="668">
        <v>5</v>
      </c>
      <c r="M114" s="669">
        <v>934.35</v>
      </c>
    </row>
    <row r="115" spans="1:13" ht="14.4" customHeight="1" x14ac:dyDescent="0.3">
      <c r="A115" s="664" t="s">
        <v>3192</v>
      </c>
      <c r="B115" s="665" t="s">
        <v>2934</v>
      </c>
      <c r="C115" s="665" t="s">
        <v>4098</v>
      </c>
      <c r="D115" s="665" t="s">
        <v>4099</v>
      </c>
      <c r="E115" s="665" t="s">
        <v>2936</v>
      </c>
      <c r="F115" s="668">
        <v>1</v>
      </c>
      <c r="G115" s="668">
        <v>0</v>
      </c>
      <c r="H115" s="681"/>
      <c r="I115" s="668"/>
      <c r="J115" s="668"/>
      <c r="K115" s="681"/>
      <c r="L115" s="668">
        <v>1</v>
      </c>
      <c r="M115" s="669">
        <v>0</v>
      </c>
    </row>
    <row r="116" spans="1:13" ht="14.4" customHeight="1" x14ac:dyDescent="0.3">
      <c r="A116" s="664" t="s">
        <v>3192</v>
      </c>
      <c r="B116" s="665" t="s">
        <v>2941</v>
      </c>
      <c r="C116" s="665" t="s">
        <v>1662</v>
      </c>
      <c r="D116" s="665" t="s">
        <v>1663</v>
      </c>
      <c r="E116" s="665" t="s">
        <v>2943</v>
      </c>
      <c r="F116" s="668"/>
      <c r="G116" s="668"/>
      <c r="H116" s="681">
        <v>0</v>
      </c>
      <c r="I116" s="668">
        <v>11</v>
      </c>
      <c r="J116" s="668">
        <v>792</v>
      </c>
      <c r="K116" s="681">
        <v>1</v>
      </c>
      <c r="L116" s="668">
        <v>11</v>
      </c>
      <c r="M116" s="669">
        <v>792</v>
      </c>
    </row>
    <row r="117" spans="1:13" ht="14.4" customHeight="1" x14ac:dyDescent="0.3">
      <c r="A117" s="664" t="s">
        <v>3192</v>
      </c>
      <c r="B117" s="665" t="s">
        <v>2941</v>
      </c>
      <c r="C117" s="665" t="s">
        <v>1666</v>
      </c>
      <c r="D117" s="665" t="s">
        <v>1663</v>
      </c>
      <c r="E117" s="665" t="s">
        <v>2944</v>
      </c>
      <c r="F117" s="668"/>
      <c r="G117" s="668"/>
      <c r="H117" s="681">
        <v>0</v>
      </c>
      <c r="I117" s="668">
        <v>3</v>
      </c>
      <c r="J117" s="668">
        <v>432.03</v>
      </c>
      <c r="K117" s="681">
        <v>1</v>
      </c>
      <c r="L117" s="668">
        <v>3</v>
      </c>
      <c r="M117" s="669">
        <v>432.03</v>
      </c>
    </row>
    <row r="118" spans="1:13" ht="14.4" customHeight="1" x14ac:dyDescent="0.3">
      <c r="A118" s="664" t="s">
        <v>3192</v>
      </c>
      <c r="B118" s="665" t="s">
        <v>2952</v>
      </c>
      <c r="C118" s="665" t="s">
        <v>1928</v>
      </c>
      <c r="D118" s="665" t="s">
        <v>1699</v>
      </c>
      <c r="E118" s="665" t="s">
        <v>2953</v>
      </c>
      <c r="F118" s="668"/>
      <c r="G118" s="668"/>
      <c r="H118" s="681">
        <v>0</v>
      </c>
      <c r="I118" s="668">
        <v>2</v>
      </c>
      <c r="J118" s="668">
        <v>210.64</v>
      </c>
      <c r="K118" s="681">
        <v>1</v>
      </c>
      <c r="L118" s="668">
        <v>2</v>
      </c>
      <c r="M118" s="669">
        <v>210.64</v>
      </c>
    </row>
    <row r="119" spans="1:13" ht="14.4" customHeight="1" x14ac:dyDescent="0.3">
      <c r="A119" s="664" t="s">
        <v>3192</v>
      </c>
      <c r="B119" s="665" t="s">
        <v>2952</v>
      </c>
      <c r="C119" s="665" t="s">
        <v>3208</v>
      </c>
      <c r="D119" s="665" t="s">
        <v>3209</v>
      </c>
      <c r="E119" s="665" t="s">
        <v>3210</v>
      </c>
      <c r="F119" s="668">
        <v>2</v>
      </c>
      <c r="G119" s="668">
        <v>32.76</v>
      </c>
      <c r="H119" s="681">
        <v>1</v>
      </c>
      <c r="I119" s="668"/>
      <c r="J119" s="668"/>
      <c r="K119" s="681">
        <v>0</v>
      </c>
      <c r="L119" s="668">
        <v>2</v>
      </c>
      <c r="M119" s="669">
        <v>32.76</v>
      </c>
    </row>
    <row r="120" spans="1:13" ht="14.4" customHeight="1" x14ac:dyDescent="0.3">
      <c r="A120" s="664" t="s">
        <v>3192</v>
      </c>
      <c r="B120" s="665" t="s">
        <v>2952</v>
      </c>
      <c r="C120" s="665" t="s">
        <v>3707</v>
      </c>
      <c r="D120" s="665" t="s">
        <v>3209</v>
      </c>
      <c r="E120" s="665" t="s">
        <v>3708</v>
      </c>
      <c r="F120" s="668">
        <v>1</v>
      </c>
      <c r="G120" s="668">
        <v>0</v>
      </c>
      <c r="H120" s="681"/>
      <c r="I120" s="668"/>
      <c r="J120" s="668"/>
      <c r="K120" s="681"/>
      <c r="L120" s="668">
        <v>1</v>
      </c>
      <c r="M120" s="669">
        <v>0</v>
      </c>
    </row>
    <row r="121" spans="1:13" ht="14.4" customHeight="1" x14ac:dyDescent="0.3">
      <c r="A121" s="664" t="s">
        <v>3192</v>
      </c>
      <c r="B121" s="665" t="s">
        <v>2952</v>
      </c>
      <c r="C121" s="665" t="s">
        <v>1698</v>
      </c>
      <c r="D121" s="665" t="s">
        <v>1699</v>
      </c>
      <c r="E121" s="665" t="s">
        <v>2954</v>
      </c>
      <c r="F121" s="668"/>
      <c r="G121" s="668"/>
      <c r="H121" s="681">
        <v>0</v>
      </c>
      <c r="I121" s="668">
        <v>17</v>
      </c>
      <c r="J121" s="668">
        <v>596.87000000000012</v>
      </c>
      <c r="K121" s="681">
        <v>1</v>
      </c>
      <c r="L121" s="668">
        <v>17</v>
      </c>
      <c r="M121" s="669">
        <v>596.87000000000012</v>
      </c>
    </row>
    <row r="122" spans="1:13" ht="14.4" customHeight="1" x14ac:dyDescent="0.3">
      <c r="A122" s="664" t="s">
        <v>3192</v>
      </c>
      <c r="B122" s="665" t="s">
        <v>2952</v>
      </c>
      <c r="C122" s="665" t="s">
        <v>1701</v>
      </c>
      <c r="D122" s="665" t="s">
        <v>1702</v>
      </c>
      <c r="E122" s="665" t="s">
        <v>2955</v>
      </c>
      <c r="F122" s="668"/>
      <c r="G122" s="668"/>
      <c r="H122" s="681">
        <v>0</v>
      </c>
      <c r="I122" s="668">
        <v>4</v>
      </c>
      <c r="J122" s="668">
        <v>280.92</v>
      </c>
      <c r="K122" s="681">
        <v>1</v>
      </c>
      <c r="L122" s="668">
        <v>4</v>
      </c>
      <c r="M122" s="669">
        <v>280.92</v>
      </c>
    </row>
    <row r="123" spans="1:13" ht="14.4" customHeight="1" x14ac:dyDescent="0.3">
      <c r="A123" s="664" t="s">
        <v>3192</v>
      </c>
      <c r="B123" s="665" t="s">
        <v>2956</v>
      </c>
      <c r="C123" s="665" t="s">
        <v>4095</v>
      </c>
      <c r="D123" s="665" t="s">
        <v>1791</v>
      </c>
      <c r="E123" s="665" t="s">
        <v>4096</v>
      </c>
      <c r="F123" s="668"/>
      <c r="G123" s="668"/>
      <c r="H123" s="681">
        <v>0</v>
      </c>
      <c r="I123" s="668">
        <v>1</v>
      </c>
      <c r="J123" s="668">
        <v>29.27</v>
      </c>
      <c r="K123" s="681">
        <v>1</v>
      </c>
      <c r="L123" s="668">
        <v>1</v>
      </c>
      <c r="M123" s="669">
        <v>29.27</v>
      </c>
    </row>
    <row r="124" spans="1:13" ht="14.4" customHeight="1" x14ac:dyDescent="0.3">
      <c r="A124" s="664" t="s">
        <v>3192</v>
      </c>
      <c r="B124" s="665" t="s">
        <v>2956</v>
      </c>
      <c r="C124" s="665" t="s">
        <v>4097</v>
      </c>
      <c r="D124" s="665" t="s">
        <v>3473</v>
      </c>
      <c r="E124" s="665" t="s">
        <v>4096</v>
      </c>
      <c r="F124" s="668">
        <v>1</v>
      </c>
      <c r="G124" s="668">
        <v>0</v>
      </c>
      <c r="H124" s="681"/>
      <c r="I124" s="668"/>
      <c r="J124" s="668"/>
      <c r="K124" s="681"/>
      <c r="L124" s="668">
        <v>1</v>
      </c>
      <c r="M124" s="669">
        <v>0</v>
      </c>
    </row>
    <row r="125" spans="1:13" ht="14.4" customHeight="1" x14ac:dyDescent="0.3">
      <c r="A125" s="664" t="s">
        <v>3192</v>
      </c>
      <c r="B125" s="665" t="s">
        <v>2965</v>
      </c>
      <c r="C125" s="665" t="s">
        <v>3243</v>
      </c>
      <c r="D125" s="665" t="s">
        <v>1767</v>
      </c>
      <c r="E125" s="665" t="s">
        <v>2954</v>
      </c>
      <c r="F125" s="668"/>
      <c r="G125" s="668"/>
      <c r="H125" s="681">
        <v>0</v>
      </c>
      <c r="I125" s="668">
        <v>7</v>
      </c>
      <c r="J125" s="668">
        <v>337.89</v>
      </c>
      <c r="K125" s="681">
        <v>1</v>
      </c>
      <c r="L125" s="668">
        <v>7</v>
      </c>
      <c r="M125" s="669">
        <v>337.89</v>
      </c>
    </row>
    <row r="126" spans="1:13" ht="14.4" customHeight="1" x14ac:dyDescent="0.3">
      <c r="A126" s="664" t="s">
        <v>3192</v>
      </c>
      <c r="B126" s="665" t="s">
        <v>2965</v>
      </c>
      <c r="C126" s="665" t="s">
        <v>1766</v>
      </c>
      <c r="D126" s="665" t="s">
        <v>1767</v>
      </c>
      <c r="E126" s="665" t="s">
        <v>2953</v>
      </c>
      <c r="F126" s="668"/>
      <c r="G126" s="668"/>
      <c r="H126" s="681">
        <v>0</v>
      </c>
      <c r="I126" s="668">
        <v>1</v>
      </c>
      <c r="J126" s="668">
        <v>144.81</v>
      </c>
      <c r="K126" s="681">
        <v>1</v>
      </c>
      <c r="L126" s="668">
        <v>1</v>
      </c>
      <c r="M126" s="669">
        <v>144.81</v>
      </c>
    </row>
    <row r="127" spans="1:13" ht="14.4" customHeight="1" x14ac:dyDescent="0.3">
      <c r="A127" s="664" t="s">
        <v>3192</v>
      </c>
      <c r="B127" s="665" t="s">
        <v>2965</v>
      </c>
      <c r="C127" s="665" t="s">
        <v>1854</v>
      </c>
      <c r="D127" s="665" t="s">
        <v>1855</v>
      </c>
      <c r="E127" s="665" t="s">
        <v>2966</v>
      </c>
      <c r="F127" s="668"/>
      <c r="G127" s="668"/>
      <c r="H127" s="681">
        <v>0</v>
      </c>
      <c r="I127" s="668">
        <v>1</v>
      </c>
      <c r="J127" s="668">
        <v>289.62</v>
      </c>
      <c r="K127" s="681">
        <v>1</v>
      </c>
      <c r="L127" s="668">
        <v>1</v>
      </c>
      <c r="M127" s="669">
        <v>289.62</v>
      </c>
    </row>
    <row r="128" spans="1:13" ht="14.4" customHeight="1" x14ac:dyDescent="0.3">
      <c r="A128" s="664" t="s">
        <v>3192</v>
      </c>
      <c r="B128" s="665" t="s">
        <v>2967</v>
      </c>
      <c r="C128" s="665" t="s">
        <v>1677</v>
      </c>
      <c r="D128" s="665" t="s">
        <v>2968</v>
      </c>
      <c r="E128" s="665" t="s">
        <v>2969</v>
      </c>
      <c r="F128" s="668"/>
      <c r="G128" s="668"/>
      <c r="H128" s="681">
        <v>0</v>
      </c>
      <c r="I128" s="668">
        <v>3</v>
      </c>
      <c r="J128" s="668">
        <v>289.59000000000003</v>
      </c>
      <c r="K128" s="681">
        <v>1</v>
      </c>
      <c r="L128" s="668">
        <v>3</v>
      </c>
      <c r="M128" s="669">
        <v>289.59000000000003</v>
      </c>
    </row>
    <row r="129" spans="1:13" ht="14.4" customHeight="1" x14ac:dyDescent="0.3">
      <c r="A129" s="664" t="s">
        <v>3192</v>
      </c>
      <c r="B129" s="665" t="s">
        <v>2967</v>
      </c>
      <c r="C129" s="665" t="s">
        <v>3313</v>
      </c>
      <c r="D129" s="665" t="s">
        <v>2968</v>
      </c>
      <c r="E129" s="665" t="s">
        <v>3314</v>
      </c>
      <c r="F129" s="668"/>
      <c r="G129" s="668"/>
      <c r="H129" s="681"/>
      <c r="I129" s="668">
        <v>1</v>
      </c>
      <c r="J129" s="668">
        <v>0</v>
      </c>
      <c r="K129" s="681"/>
      <c r="L129" s="668">
        <v>1</v>
      </c>
      <c r="M129" s="669">
        <v>0</v>
      </c>
    </row>
    <row r="130" spans="1:13" ht="14.4" customHeight="1" x14ac:dyDescent="0.3">
      <c r="A130" s="664" t="s">
        <v>3192</v>
      </c>
      <c r="B130" s="665" t="s">
        <v>2967</v>
      </c>
      <c r="C130" s="665" t="s">
        <v>3315</v>
      </c>
      <c r="D130" s="665" t="s">
        <v>2968</v>
      </c>
      <c r="E130" s="665" t="s">
        <v>3316</v>
      </c>
      <c r="F130" s="668"/>
      <c r="G130" s="668"/>
      <c r="H130" s="681"/>
      <c r="I130" s="668">
        <v>5</v>
      </c>
      <c r="J130" s="668">
        <v>0</v>
      </c>
      <c r="K130" s="681"/>
      <c r="L130" s="668">
        <v>5</v>
      </c>
      <c r="M130" s="669">
        <v>0</v>
      </c>
    </row>
    <row r="131" spans="1:13" ht="14.4" customHeight="1" x14ac:dyDescent="0.3">
      <c r="A131" s="664" t="s">
        <v>3192</v>
      </c>
      <c r="B131" s="665" t="s">
        <v>2967</v>
      </c>
      <c r="C131" s="665" t="s">
        <v>4043</v>
      </c>
      <c r="D131" s="665" t="s">
        <v>2968</v>
      </c>
      <c r="E131" s="665" t="s">
        <v>4044</v>
      </c>
      <c r="F131" s="668"/>
      <c r="G131" s="668"/>
      <c r="H131" s="681"/>
      <c r="I131" s="668">
        <v>4</v>
      </c>
      <c r="J131" s="668">
        <v>0</v>
      </c>
      <c r="K131" s="681"/>
      <c r="L131" s="668">
        <v>4</v>
      </c>
      <c r="M131" s="669">
        <v>0</v>
      </c>
    </row>
    <row r="132" spans="1:13" ht="14.4" customHeight="1" x14ac:dyDescent="0.3">
      <c r="A132" s="664" t="s">
        <v>3192</v>
      </c>
      <c r="B132" s="665" t="s">
        <v>2967</v>
      </c>
      <c r="C132" s="665" t="s">
        <v>1716</v>
      </c>
      <c r="D132" s="665" t="s">
        <v>2968</v>
      </c>
      <c r="E132" s="665" t="s">
        <v>2972</v>
      </c>
      <c r="F132" s="668"/>
      <c r="G132" s="668"/>
      <c r="H132" s="681">
        <v>0</v>
      </c>
      <c r="I132" s="668">
        <v>3</v>
      </c>
      <c r="J132" s="668">
        <v>144.81</v>
      </c>
      <c r="K132" s="681">
        <v>1</v>
      </c>
      <c r="L132" s="668">
        <v>3</v>
      </c>
      <c r="M132" s="669">
        <v>144.81</v>
      </c>
    </row>
    <row r="133" spans="1:13" ht="14.4" customHeight="1" x14ac:dyDescent="0.3">
      <c r="A133" s="664" t="s">
        <v>3192</v>
      </c>
      <c r="B133" s="665" t="s">
        <v>2967</v>
      </c>
      <c r="C133" s="665" t="s">
        <v>3989</v>
      </c>
      <c r="D133" s="665" t="s">
        <v>2968</v>
      </c>
      <c r="E133" s="665" t="s">
        <v>3990</v>
      </c>
      <c r="F133" s="668"/>
      <c r="G133" s="668"/>
      <c r="H133" s="681"/>
      <c r="I133" s="668">
        <v>1</v>
      </c>
      <c r="J133" s="668">
        <v>0</v>
      </c>
      <c r="K133" s="681"/>
      <c r="L133" s="668">
        <v>1</v>
      </c>
      <c r="M133" s="669">
        <v>0</v>
      </c>
    </row>
    <row r="134" spans="1:13" ht="14.4" customHeight="1" x14ac:dyDescent="0.3">
      <c r="A134" s="664" t="s">
        <v>3192</v>
      </c>
      <c r="B134" s="665" t="s">
        <v>2978</v>
      </c>
      <c r="C134" s="665" t="s">
        <v>4074</v>
      </c>
      <c r="D134" s="665" t="s">
        <v>2979</v>
      </c>
      <c r="E134" s="665" t="s">
        <v>4075</v>
      </c>
      <c r="F134" s="668"/>
      <c r="G134" s="668"/>
      <c r="H134" s="681">
        <v>0</v>
      </c>
      <c r="I134" s="668">
        <v>2</v>
      </c>
      <c r="J134" s="668">
        <v>469.82</v>
      </c>
      <c r="K134" s="681">
        <v>1</v>
      </c>
      <c r="L134" s="668">
        <v>2</v>
      </c>
      <c r="M134" s="669">
        <v>469.82</v>
      </c>
    </row>
    <row r="135" spans="1:13" ht="14.4" customHeight="1" x14ac:dyDescent="0.3">
      <c r="A135" s="664" t="s">
        <v>3192</v>
      </c>
      <c r="B135" s="665" t="s">
        <v>2978</v>
      </c>
      <c r="C135" s="665" t="s">
        <v>1883</v>
      </c>
      <c r="D135" s="665" t="s">
        <v>2979</v>
      </c>
      <c r="E135" s="665" t="s">
        <v>2982</v>
      </c>
      <c r="F135" s="668"/>
      <c r="G135" s="668"/>
      <c r="H135" s="681">
        <v>0</v>
      </c>
      <c r="I135" s="668">
        <v>1</v>
      </c>
      <c r="J135" s="668">
        <v>704.73</v>
      </c>
      <c r="K135" s="681">
        <v>1</v>
      </c>
      <c r="L135" s="668">
        <v>1</v>
      </c>
      <c r="M135" s="669">
        <v>704.73</v>
      </c>
    </row>
    <row r="136" spans="1:13" ht="14.4" customHeight="1" x14ac:dyDescent="0.3">
      <c r="A136" s="664" t="s">
        <v>3192</v>
      </c>
      <c r="B136" s="665" t="s">
        <v>2985</v>
      </c>
      <c r="C136" s="665" t="s">
        <v>1811</v>
      </c>
      <c r="D136" s="665" t="s">
        <v>2986</v>
      </c>
      <c r="E136" s="665" t="s">
        <v>2987</v>
      </c>
      <c r="F136" s="668"/>
      <c r="G136" s="668"/>
      <c r="H136" s="681">
        <v>0</v>
      </c>
      <c r="I136" s="668">
        <v>2</v>
      </c>
      <c r="J136" s="668">
        <v>186.92</v>
      </c>
      <c r="K136" s="681">
        <v>1</v>
      </c>
      <c r="L136" s="668">
        <v>2</v>
      </c>
      <c r="M136" s="669">
        <v>186.92</v>
      </c>
    </row>
    <row r="137" spans="1:13" ht="14.4" customHeight="1" x14ac:dyDescent="0.3">
      <c r="A137" s="664" t="s">
        <v>3192</v>
      </c>
      <c r="B137" s="665" t="s">
        <v>2985</v>
      </c>
      <c r="C137" s="665" t="s">
        <v>4117</v>
      </c>
      <c r="D137" s="665" t="s">
        <v>2986</v>
      </c>
      <c r="E137" s="665" t="s">
        <v>4079</v>
      </c>
      <c r="F137" s="668"/>
      <c r="G137" s="668"/>
      <c r="H137" s="681">
        <v>0</v>
      </c>
      <c r="I137" s="668">
        <v>1</v>
      </c>
      <c r="J137" s="668">
        <v>311.52999999999997</v>
      </c>
      <c r="K137" s="681">
        <v>1</v>
      </c>
      <c r="L137" s="668">
        <v>1</v>
      </c>
      <c r="M137" s="669">
        <v>311.52999999999997</v>
      </c>
    </row>
    <row r="138" spans="1:13" ht="14.4" customHeight="1" x14ac:dyDescent="0.3">
      <c r="A138" s="664" t="s">
        <v>3192</v>
      </c>
      <c r="B138" s="665" t="s">
        <v>4895</v>
      </c>
      <c r="C138" s="665" t="s">
        <v>4116</v>
      </c>
      <c r="D138" s="665" t="s">
        <v>3588</v>
      </c>
      <c r="E138" s="665" t="s">
        <v>3405</v>
      </c>
      <c r="F138" s="668">
        <v>1</v>
      </c>
      <c r="G138" s="668">
        <v>109.88</v>
      </c>
      <c r="H138" s="681">
        <v>1</v>
      </c>
      <c r="I138" s="668"/>
      <c r="J138" s="668"/>
      <c r="K138" s="681">
        <v>0</v>
      </c>
      <c r="L138" s="668">
        <v>1</v>
      </c>
      <c r="M138" s="669">
        <v>109.88</v>
      </c>
    </row>
    <row r="139" spans="1:13" ht="14.4" customHeight="1" x14ac:dyDescent="0.3">
      <c r="A139" s="664" t="s">
        <v>3192</v>
      </c>
      <c r="B139" s="665" t="s">
        <v>2988</v>
      </c>
      <c r="C139" s="665" t="s">
        <v>1834</v>
      </c>
      <c r="D139" s="665" t="s">
        <v>2989</v>
      </c>
      <c r="E139" s="665" t="s">
        <v>2990</v>
      </c>
      <c r="F139" s="668"/>
      <c r="G139" s="668"/>
      <c r="H139" s="681">
        <v>0</v>
      </c>
      <c r="I139" s="668">
        <v>7</v>
      </c>
      <c r="J139" s="668">
        <v>1950.4799999999996</v>
      </c>
      <c r="K139" s="681">
        <v>1</v>
      </c>
      <c r="L139" s="668">
        <v>7</v>
      </c>
      <c r="M139" s="669">
        <v>1950.4799999999996</v>
      </c>
    </row>
    <row r="140" spans="1:13" ht="14.4" customHeight="1" x14ac:dyDescent="0.3">
      <c r="A140" s="664" t="s">
        <v>3192</v>
      </c>
      <c r="B140" s="665" t="s">
        <v>2988</v>
      </c>
      <c r="C140" s="665" t="s">
        <v>1758</v>
      </c>
      <c r="D140" s="665" t="s">
        <v>2989</v>
      </c>
      <c r="E140" s="665" t="s">
        <v>2993</v>
      </c>
      <c r="F140" s="668"/>
      <c r="G140" s="668"/>
      <c r="H140" s="681">
        <v>0</v>
      </c>
      <c r="I140" s="668">
        <v>1</v>
      </c>
      <c r="J140" s="668">
        <v>392.42</v>
      </c>
      <c r="K140" s="681">
        <v>1</v>
      </c>
      <c r="L140" s="668">
        <v>1</v>
      </c>
      <c r="M140" s="669">
        <v>392.42</v>
      </c>
    </row>
    <row r="141" spans="1:13" ht="14.4" customHeight="1" x14ac:dyDescent="0.3">
      <c r="A141" s="664" t="s">
        <v>3192</v>
      </c>
      <c r="B141" s="665" t="s">
        <v>2988</v>
      </c>
      <c r="C141" s="665" t="s">
        <v>1819</v>
      </c>
      <c r="D141" s="665" t="s">
        <v>2989</v>
      </c>
      <c r="E141" s="665" t="s">
        <v>2994</v>
      </c>
      <c r="F141" s="668"/>
      <c r="G141" s="668"/>
      <c r="H141" s="681">
        <v>0</v>
      </c>
      <c r="I141" s="668">
        <v>8</v>
      </c>
      <c r="J141" s="668">
        <v>1449.04</v>
      </c>
      <c r="K141" s="681">
        <v>1</v>
      </c>
      <c r="L141" s="668">
        <v>8</v>
      </c>
      <c r="M141" s="669">
        <v>1449.04</v>
      </c>
    </row>
    <row r="142" spans="1:13" ht="14.4" customHeight="1" x14ac:dyDescent="0.3">
      <c r="A142" s="664" t="s">
        <v>3192</v>
      </c>
      <c r="B142" s="665" t="s">
        <v>2988</v>
      </c>
      <c r="C142" s="665" t="s">
        <v>1823</v>
      </c>
      <c r="D142" s="665" t="s">
        <v>2989</v>
      </c>
      <c r="E142" s="665" t="s">
        <v>2995</v>
      </c>
      <c r="F142" s="668"/>
      <c r="G142" s="668"/>
      <c r="H142" s="681">
        <v>0</v>
      </c>
      <c r="I142" s="668">
        <v>8</v>
      </c>
      <c r="J142" s="668">
        <v>4829.84</v>
      </c>
      <c r="K142" s="681">
        <v>1</v>
      </c>
      <c r="L142" s="668">
        <v>8</v>
      </c>
      <c r="M142" s="669">
        <v>4829.84</v>
      </c>
    </row>
    <row r="143" spans="1:13" ht="14.4" customHeight="1" x14ac:dyDescent="0.3">
      <c r="A143" s="664" t="s">
        <v>3192</v>
      </c>
      <c r="B143" s="665" t="s">
        <v>2988</v>
      </c>
      <c r="C143" s="665" t="s">
        <v>4080</v>
      </c>
      <c r="D143" s="665" t="s">
        <v>4081</v>
      </c>
      <c r="E143" s="665" t="s">
        <v>4082</v>
      </c>
      <c r="F143" s="668">
        <v>1</v>
      </c>
      <c r="G143" s="668">
        <v>0</v>
      </c>
      <c r="H143" s="681"/>
      <c r="I143" s="668"/>
      <c r="J143" s="668"/>
      <c r="K143" s="681"/>
      <c r="L143" s="668">
        <v>1</v>
      </c>
      <c r="M143" s="669">
        <v>0</v>
      </c>
    </row>
    <row r="144" spans="1:13" ht="14.4" customHeight="1" x14ac:dyDescent="0.3">
      <c r="A144" s="664" t="s">
        <v>3192</v>
      </c>
      <c r="B144" s="665" t="s">
        <v>2988</v>
      </c>
      <c r="C144" s="665" t="s">
        <v>4083</v>
      </c>
      <c r="D144" s="665" t="s">
        <v>4084</v>
      </c>
      <c r="E144" s="665" t="s">
        <v>3405</v>
      </c>
      <c r="F144" s="668">
        <v>1</v>
      </c>
      <c r="G144" s="668">
        <v>0</v>
      </c>
      <c r="H144" s="681"/>
      <c r="I144" s="668"/>
      <c r="J144" s="668"/>
      <c r="K144" s="681"/>
      <c r="L144" s="668">
        <v>1</v>
      </c>
      <c r="M144" s="669">
        <v>0</v>
      </c>
    </row>
    <row r="145" spans="1:13" ht="14.4" customHeight="1" x14ac:dyDescent="0.3">
      <c r="A145" s="664" t="s">
        <v>3192</v>
      </c>
      <c r="B145" s="665" t="s">
        <v>2988</v>
      </c>
      <c r="C145" s="665" t="s">
        <v>3691</v>
      </c>
      <c r="D145" s="665" t="s">
        <v>3692</v>
      </c>
      <c r="E145" s="665" t="s">
        <v>2994</v>
      </c>
      <c r="F145" s="668">
        <v>1</v>
      </c>
      <c r="G145" s="668">
        <v>181.13</v>
      </c>
      <c r="H145" s="681">
        <v>1</v>
      </c>
      <c r="I145" s="668"/>
      <c r="J145" s="668"/>
      <c r="K145" s="681">
        <v>0</v>
      </c>
      <c r="L145" s="668">
        <v>1</v>
      </c>
      <c r="M145" s="669">
        <v>181.13</v>
      </c>
    </row>
    <row r="146" spans="1:13" ht="14.4" customHeight="1" x14ac:dyDescent="0.3">
      <c r="A146" s="664" t="s">
        <v>3192</v>
      </c>
      <c r="B146" s="665" t="s">
        <v>2988</v>
      </c>
      <c r="C146" s="665" t="s">
        <v>3690</v>
      </c>
      <c r="D146" s="665" t="s">
        <v>3402</v>
      </c>
      <c r="E146" s="665" t="s">
        <v>2990</v>
      </c>
      <c r="F146" s="668"/>
      <c r="G146" s="668"/>
      <c r="H146" s="681">
        <v>0</v>
      </c>
      <c r="I146" s="668">
        <v>2</v>
      </c>
      <c r="J146" s="668">
        <v>597.91999999999996</v>
      </c>
      <c r="K146" s="681">
        <v>1</v>
      </c>
      <c r="L146" s="668">
        <v>2</v>
      </c>
      <c r="M146" s="669">
        <v>597.91999999999996</v>
      </c>
    </row>
    <row r="147" spans="1:13" ht="14.4" customHeight="1" x14ac:dyDescent="0.3">
      <c r="A147" s="664" t="s">
        <v>3192</v>
      </c>
      <c r="B147" s="665" t="s">
        <v>2996</v>
      </c>
      <c r="C147" s="665" t="s">
        <v>1780</v>
      </c>
      <c r="D147" s="665" t="s">
        <v>2997</v>
      </c>
      <c r="E147" s="665" t="s">
        <v>2992</v>
      </c>
      <c r="F147" s="668"/>
      <c r="G147" s="668"/>
      <c r="H147" s="681">
        <v>0</v>
      </c>
      <c r="I147" s="668">
        <v>3</v>
      </c>
      <c r="J147" s="668">
        <v>543.39</v>
      </c>
      <c r="K147" s="681">
        <v>1</v>
      </c>
      <c r="L147" s="668">
        <v>3</v>
      </c>
      <c r="M147" s="669">
        <v>543.39</v>
      </c>
    </row>
    <row r="148" spans="1:13" ht="14.4" customHeight="1" x14ac:dyDescent="0.3">
      <c r="A148" s="664" t="s">
        <v>3192</v>
      </c>
      <c r="B148" s="665" t="s">
        <v>2996</v>
      </c>
      <c r="C148" s="665" t="s">
        <v>3573</v>
      </c>
      <c r="D148" s="665" t="s">
        <v>2997</v>
      </c>
      <c r="E148" s="665" t="s">
        <v>2994</v>
      </c>
      <c r="F148" s="668"/>
      <c r="G148" s="668"/>
      <c r="H148" s="681">
        <v>0</v>
      </c>
      <c r="I148" s="668">
        <v>2</v>
      </c>
      <c r="J148" s="668">
        <v>557.28</v>
      </c>
      <c r="K148" s="681">
        <v>1</v>
      </c>
      <c r="L148" s="668">
        <v>2</v>
      </c>
      <c r="M148" s="669">
        <v>557.28</v>
      </c>
    </row>
    <row r="149" spans="1:13" ht="14.4" customHeight="1" x14ac:dyDescent="0.3">
      <c r="A149" s="664" t="s">
        <v>3192</v>
      </c>
      <c r="B149" s="665" t="s">
        <v>3010</v>
      </c>
      <c r="C149" s="665" t="s">
        <v>3497</v>
      </c>
      <c r="D149" s="665" t="s">
        <v>3011</v>
      </c>
      <c r="E149" s="665" t="s">
        <v>3498</v>
      </c>
      <c r="F149" s="668"/>
      <c r="G149" s="668"/>
      <c r="H149" s="681"/>
      <c r="I149" s="668">
        <v>1</v>
      </c>
      <c r="J149" s="668">
        <v>0</v>
      </c>
      <c r="K149" s="681"/>
      <c r="L149" s="668">
        <v>1</v>
      </c>
      <c r="M149" s="669">
        <v>0</v>
      </c>
    </row>
    <row r="150" spans="1:13" ht="14.4" customHeight="1" x14ac:dyDescent="0.3">
      <c r="A150" s="664" t="s">
        <v>3192</v>
      </c>
      <c r="B150" s="665" t="s">
        <v>4899</v>
      </c>
      <c r="C150" s="665" t="s">
        <v>4124</v>
      </c>
      <c r="D150" s="665" t="s">
        <v>3952</v>
      </c>
      <c r="E150" s="665" t="s">
        <v>4900</v>
      </c>
      <c r="F150" s="668"/>
      <c r="G150" s="668"/>
      <c r="H150" s="681">
        <v>0</v>
      </c>
      <c r="I150" s="668">
        <v>1</v>
      </c>
      <c r="J150" s="668">
        <v>1488.83</v>
      </c>
      <c r="K150" s="681">
        <v>1</v>
      </c>
      <c r="L150" s="668">
        <v>1</v>
      </c>
      <c r="M150" s="669">
        <v>1488.83</v>
      </c>
    </row>
    <row r="151" spans="1:13" ht="14.4" customHeight="1" x14ac:dyDescent="0.3">
      <c r="A151" s="664" t="s">
        <v>3193</v>
      </c>
      <c r="B151" s="665" t="s">
        <v>2895</v>
      </c>
      <c r="C151" s="665" t="s">
        <v>3357</v>
      </c>
      <c r="D151" s="665" t="s">
        <v>2897</v>
      </c>
      <c r="E151" s="665" t="s">
        <v>3358</v>
      </c>
      <c r="F151" s="668"/>
      <c r="G151" s="668"/>
      <c r="H151" s="681"/>
      <c r="I151" s="668">
        <v>1</v>
      </c>
      <c r="J151" s="668">
        <v>0</v>
      </c>
      <c r="K151" s="681"/>
      <c r="L151" s="668">
        <v>1</v>
      </c>
      <c r="M151" s="669">
        <v>0</v>
      </c>
    </row>
    <row r="152" spans="1:13" ht="14.4" customHeight="1" x14ac:dyDescent="0.3">
      <c r="A152" s="664" t="s">
        <v>3193</v>
      </c>
      <c r="B152" s="665" t="s">
        <v>2919</v>
      </c>
      <c r="C152" s="665" t="s">
        <v>1827</v>
      </c>
      <c r="D152" s="665" t="s">
        <v>2922</v>
      </c>
      <c r="E152" s="665" t="s">
        <v>2923</v>
      </c>
      <c r="F152" s="668"/>
      <c r="G152" s="668"/>
      <c r="H152" s="681">
        <v>0</v>
      </c>
      <c r="I152" s="668">
        <v>3</v>
      </c>
      <c r="J152" s="668">
        <v>361.83</v>
      </c>
      <c r="K152" s="681">
        <v>1</v>
      </c>
      <c r="L152" s="668">
        <v>3</v>
      </c>
      <c r="M152" s="669">
        <v>361.83</v>
      </c>
    </row>
    <row r="153" spans="1:13" ht="14.4" customHeight="1" x14ac:dyDescent="0.3">
      <c r="A153" s="664" t="s">
        <v>3193</v>
      </c>
      <c r="B153" s="665" t="s">
        <v>2919</v>
      </c>
      <c r="C153" s="665" t="s">
        <v>1762</v>
      </c>
      <c r="D153" s="665" t="s">
        <v>2922</v>
      </c>
      <c r="E153" s="665" t="s">
        <v>2924</v>
      </c>
      <c r="F153" s="668"/>
      <c r="G153" s="668"/>
      <c r="H153" s="681">
        <v>0</v>
      </c>
      <c r="I153" s="668">
        <v>1</v>
      </c>
      <c r="J153" s="668">
        <v>184.74</v>
      </c>
      <c r="K153" s="681">
        <v>1</v>
      </c>
      <c r="L153" s="668">
        <v>1</v>
      </c>
      <c r="M153" s="669">
        <v>184.74</v>
      </c>
    </row>
    <row r="154" spans="1:13" ht="14.4" customHeight="1" x14ac:dyDescent="0.3">
      <c r="A154" s="664" t="s">
        <v>3193</v>
      </c>
      <c r="B154" s="665" t="s">
        <v>2934</v>
      </c>
      <c r="C154" s="665" t="s">
        <v>1914</v>
      </c>
      <c r="D154" s="665" t="s">
        <v>2935</v>
      </c>
      <c r="E154" s="665" t="s">
        <v>2936</v>
      </c>
      <c r="F154" s="668"/>
      <c r="G154" s="668"/>
      <c r="H154" s="681">
        <v>0</v>
      </c>
      <c r="I154" s="668">
        <v>2</v>
      </c>
      <c r="J154" s="668">
        <v>186.86</v>
      </c>
      <c r="K154" s="681">
        <v>1</v>
      </c>
      <c r="L154" s="668">
        <v>2</v>
      </c>
      <c r="M154" s="669">
        <v>186.86</v>
      </c>
    </row>
    <row r="155" spans="1:13" ht="14.4" customHeight="1" x14ac:dyDescent="0.3">
      <c r="A155" s="664" t="s">
        <v>3193</v>
      </c>
      <c r="B155" s="665" t="s">
        <v>2934</v>
      </c>
      <c r="C155" s="665" t="s">
        <v>1935</v>
      </c>
      <c r="D155" s="665" t="s">
        <v>2935</v>
      </c>
      <c r="E155" s="665" t="s">
        <v>2937</v>
      </c>
      <c r="F155" s="668"/>
      <c r="G155" s="668"/>
      <c r="H155" s="681">
        <v>0</v>
      </c>
      <c r="I155" s="668">
        <v>3</v>
      </c>
      <c r="J155" s="668">
        <v>560.61</v>
      </c>
      <c r="K155" s="681">
        <v>1</v>
      </c>
      <c r="L155" s="668">
        <v>3</v>
      </c>
      <c r="M155" s="669">
        <v>560.61</v>
      </c>
    </row>
    <row r="156" spans="1:13" ht="14.4" customHeight="1" x14ac:dyDescent="0.3">
      <c r="A156" s="664" t="s">
        <v>3193</v>
      </c>
      <c r="B156" s="665" t="s">
        <v>2941</v>
      </c>
      <c r="C156" s="665" t="s">
        <v>1662</v>
      </c>
      <c r="D156" s="665" t="s">
        <v>1663</v>
      </c>
      <c r="E156" s="665" t="s">
        <v>2943</v>
      </c>
      <c r="F156" s="668"/>
      <c r="G156" s="668"/>
      <c r="H156" s="681">
        <v>0</v>
      </c>
      <c r="I156" s="668">
        <v>8</v>
      </c>
      <c r="J156" s="668">
        <v>576</v>
      </c>
      <c r="K156" s="681">
        <v>1</v>
      </c>
      <c r="L156" s="668">
        <v>8</v>
      </c>
      <c r="M156" s="669">
        <v>576</v>
      </c>
    </row>
    <row r="157" spans="1:13" ht="14.4" customHeight="1" x14ac:dyDescent="0.3">
      <c r="A157" s="664" t="s">
        <v>3193</v>
      </c>
      <c r="B157" s="665" t="s">
        <v>2952</v>
      </c>
      <c r="C157" s="665" t="s">
        <v>1928</v>
      </c>
      <c r="D157" s="665" t="s">
        <v>1699</v>
      </c>
      <c r="E157" s="665" t="s">
        <v>2953</v>
      </c>
      <c r="F157" s="668"/>
      <c r="G157" s="668"/>
      <c r="H157" s="681">
        <v>0</v>
      </c>
      <c r="I157" s="668">
        <v>2</v>
      </c>
      <c r="J157" s="668">
        <v>210.64</v>
      </c>
      <c r="K157" s="681">
        <v>1</v>
      </c>
      <c r="L157" s="668">
        <v>2</v>
      </c>
      <c r="M157" s="669">
        <v>210.64</v>
      </c>
    </row>
    <row r="158" spans="1:13" ht="14.4" customHeight="1" x14ac:dyDescent="0.3">
      <c r="A158" s="664" t="s">
        <v>3193</v>
      </c>
      <c r="B158" s="665" t="s">
        <v>2952</v>
      </c>
      <c r="C158" s="665" t="s">
        <v>3344</v>
      </c>
      <c r="D158" s="665" t="s">
        <v>1702</v>
      </c>
      <c r="E158" s="665" t="s">
        <v>2966</v>
      </c>
      <c r="F158" s="668"/>
      <c r="G158" s="668"/>
      <c r="H158" s="681">
        <v>0</v>
      </c>
      <c r="I158" s="668">
        <v>1</v>
      </c>
      <c r="J158" s="668">
        <v>210.66</v>
      </c>
      <c r="K158" s="681">
        <v>1</v>
      </c>
      <c r="L158" s="668">
        <v>1</v>
      </c>
      <c r="M158" s="669">
        <v>210.66</v>
      </c>
    </row>
    <row r="159" spans="1:13" ht="14.4" customHeight="1" x14ac:dyDescent="0.3">
      <c r="A159" s="664" t="s">
        <v>3193</v>
      </c>
      <c r="B159" s="665" t="s">
        <v>2952</v>
      </c>
      <c r="C159" s="665" t="s">
        <v>1698</v>
      </c>
      <c r="D159" s="665" t="s">
        <v>1699</v>
      </c>
      <c r="E159" s="665" t="s">
        <v>2954</v>
      </c>
      <c r="F159" s="668"/>
      <c r="G159" s="668"/>
      <c r="H159" s="681">
        <v>0</v>
      </c>
      <c r="I159" s="668">
        <v>10</v>
      </c>
      <c r="J159" s="668">
        <v>351.1</v>
      </c>
      <c r="K159" s="681">
        <v>1</v>
      </c>
      <c r="L159" s="668">
        <v>10</v>
      </c>
      <c r="M159" s="669">
        <v>351.1</v>
      </c>
    </row>
    <row r="160" spans="1:13" ht="14.4" customHeight="1" x14ac:dyDescent="0.3">
      <c r="A160" s="664" t="s">
        <v>3193</v>
      </c>
      <c r="B160" s="665" t="s">
        <v>2952</v>
      </c>
      <c r="C160" s="665" t="s">
        <v>3345</v>
      </c>
      <c r="D160" s="665" t="s">
        <v>3346</v>
      </c>
      <c r="E160" s="665" t="s">
        <v>2954</v>
      </c>
      <c r="F160" s="668">
        <v>1</v>
      </c>
      <c r="G160" s="668">
        <v>35.11</v>
      </c>
      <c r="H160" s="681">
        <v>1</v>
      </c>
      <c r="I160" s="668"/>
      <c r="J160" s="668"/>
      <c r="K160" s="681">
        <v>0</v>
      </c>
      <c r="L160" s="668">
        <v>1</v>
      </c>
      <c r="M160" s="669">
        <v>35.11</v>
      </c>
    </row>
    <row r="161" spans="1:13" ht="14.4" customHeight="1" x14ac:dyDescent="0.3">
      <c r="A161" s="664" t="s">
        <v>3193</v>
      </c>
      <c r="B161" s="665" t="s">
        <v>2956</v>
      </c>
      <c r="C161" s="665" t="s">
        <v>1790</v>
      </c>
      <c r="D161" s="665" t="s">
        <v>1791</v>
      </c>
      <c r="E161" s="665" t="s">
        <v>2957</v>
      </c>
      <c r="F161" s="668"/>
      <c r="G161" s="668"/>
      <c r="H161" s="681">
        <v>0</v>
      </c>
      <c r="I161" s="668">
        <v>1</v>
      </c>
      <c r="J161" s="668">
        <v>8.7899999999999991</v>
      </c>
      <c r="K161" s="681">
        <v>1</v>
      </c>
      <c r="L161" s="668">
        <v>1</v>
      </c>
      <c r="M161" s="669">
        <v>8.7899999999999991</v>
      </c>
    </row>
    <row r="162" spans="1:13" ht="14.4" customHeight="1" x14ac:dyDescent="0.3">
      <c r="A162" s="664" t="s">
        <v>3193</v>
      </c>
      <c r="B162" s="665" t="s">
        <v>2959</v>
      </c>
      <c r="C162" s="665" t="s">
        <v>1845</v>
      </c>
      <c r="D162" s="665" t="s">
        <v>2960</v>
      </c>
      <c r="E162" s="665" t="s">
        <v>2961</v>
      </c>
      <c r="F162" s="668"/>
      <c r="G162" s="668"/>
      <c r="H162" s="681">
        <v>0</v>
      </c>
      <c r="I162" s="668">
        <v>2</v>
      </c>
      <c r="J162" s="668">
        <v>62.18</v>
      </c>
      <c r="K162" s="681">
        <v>1</v>
      </c>
      <c r="L162" s="668">
        <v>2</v>
      </c>
      <c r="M162" s="669">
        <v>62.18</v>
      </c>
    </row>
    <row r="163" spans="1:13" ht="14.4" customHeight="1" x14ac:dyDescent="0.3">
      <c r="A163" s="664" t="s">
        <v>3193</v>
      </c>
      <c r="B163" s="665" t="s">
        <v>2965</v>
      </c>
      <c r="C163" s="665" t="s">
        <v>3243</v>
      </c>
      <c r="D163" s="665" t="s">
        <v>1767</v>
      </c>
      <c r="E163" s="665" t="s">
        <v>2954</v>
      </c>
      <c r="F163" s="668"/>
      <c r="G163" s="668"/>
      <c r="H163" s="681">
        <v>0</v>
      </c>
      <c r="I163" s="668">
        <v>4</v>
      </c>
      <c r="J163" s="668">
        <v>193.08</v>
      </c>
      <c r="K163" s="681">
        <v>1</v>
      </c>
      <c r="L163" s="668">
        <v>4</v>
      </c>
      <c r="M163" s="669">
        <v>193.08</v>
      </c>
    </row>
    <row r="164" spans="1:13" ht="14.4" customHeight="1" x14ac:dyDescent="0.3">
      <c r="A164" s="664" t="s">
        <v>3193</v>
      </c>
      <c r="B164" s="665" t="s">
        <v>2967</v>
      </c>
      <c r="C164" s="665" t="s">
        <v>1677</v>
      </c>
      <c r="D164" s="665" t="s">
        <v>2968</v>
      </c>
      <c r="E164" s="665" t="s">
        <v>2969</v>
      </c>
      <c r="F164" s="668"/>
      <c r="G164" s="668"/>
      <c r="H164" s="681">
        <v>0</v>
      </c>
      <c r="I164" s="668">
        <v>1</v>
      </c>
      <c r="J164" s="668">
        <v>96.53</v>
      </c>
      <c r="K164" s="681">
        <v>1</v>
      </c>
      <c r="L164" s="668">
        <v>1</v>
      </c>
      <c r="M164" s="669">
        <v>96.53</v>
      </c>
    </row>
    <row r="165" spans="1:13" ht="14.4" customHeight="1" x14ac:dyDescent="0.3">
      <c r="A165" s="664" t="s">
        <v>3193</v>
      </c>
      <c r="B165" s="665" t="s">
        <v>2967</v>
      </c>
      <c r="C165" s="665" t="s">
        <v>3359</v>
      </c>
      <c r="D165" s="665" t="s">
        <v>2968</v>
      </c>
      <c r="E165" s="665" t="s">
        <v>3360</v>
      </c>
      <c r="F165" s="668"/>
      <c r="G165" s="668"/>
      <c r="H165" s="681"/>
      <c r="I165" s="668">
        <v>1</v>
      </c>
      <c r="J165" s="668">
        <v>0</v>
      </c>
      <c r="K165" s="681"/>
      <c r="L165" s="668">
        <v>1</v>
      </c>
      <c r="M165" s="669">
        <v>0</v>
      </c>
    </row>
    <row r="166" spans="1:13" ht="14.4" customHeight="1" x14ac:dyDescent="0.3">
      <c r="A166" s="664" t="s">
        <v>3193</v>
      </c>
      <c r="B166" s="665" t="s">
        <v>2967</v>
      </c>
      <c r="C166" s="665" t="s">
        <v>3315</v>
      </c>
      <c r="D166" s="665" t="s">
        <v>2968</v>
      </c>
      <c r="E166" s="665" t="s">
        <v>3316</v>
      </c>
      <c r="F166" s="668"/>
      <c r="G166" s="668"/>
      <c r="H166" s="681"/>
      <c r="I166" s="668">
        <v>1</v>
      </c>
      <c r="J166" s="668">
        <v>0</v>
      </c>
      <c r="K166" s="681"/>
      <c r="L166" s="668">
        <v>1</v>
      </c>
      <c r="M166" s="669">
        <v>0</v>
      </c>
    </row>
    <row r="167" spans="1:13" ht="14.4" customHeight="1" x14ac:dyDescent="0.3">
      <c r="A167" s="664" t="s">
        <v>3193</v>
      </c>
      <c r="B167" s="665" t="s">
        <v>2967</v>
      </c>
      <c r="C167" s="665" t="s">
        <v>1716</v>
      </c>
      <c r="D167" s="665" t="s">
        <v>2968</v>
      </c>
      <c r="E167" s="665" t="s">
        <v>2972</v>
      </c>
      <c r="F167" s="668"/>
      <c r="G167" s="668"/>
      <c r="H167" s="681">
        <v>0</v>
      </c>
      <c r="I167" s="668">
        <v>3</v>
      </c>
      <c r="J167" s="668">
        <v>144.81</v>
      </c>
      <c r="K167" s="681">
        <v>1</v>
      </c>
      <c r="L167" s="668">
        <v>3</v>
      </c>
      <c r="M167" s="669">
        <v>144.81</v>
      </c>
    </row>
    <row r="168" spans="1:13" ht="14.4" customHeight="1" x14ac:dyDescent="0.3">
      <c r="A168" s="664" t="s">
        <v>3193</v>
      </c>
      <c r="B168" s="665" t="s">
        <v>2985</v>
      </c>
      <c r="C168" s="665" t="s">
        <v>3364</v>
      </c>
      <c r="D168" s="665" t="s">
        <v>3365</v>
      </c>
      <c r="E168" s="665" t="s">
        <v>3366</v>
      </c>
      <c r="F168" s="668">
        <v>1</v>
      </c>
      <c r="G168" s="668">
        <v>87.23</v>
      </c>
      <c r="H168" s="681">
        <v>1</v>
      </c>
      <c r="I168" s="668"/>
      <c r="J168" s="668"/>
      <c r="K168" s="681">
        <v>0</v>
      </c>
      <c r="L168" s="668">
        <v>1</v>
      </c>
      <c r="M168" s="669">
        <v>87.23</v>
      </c>
    </row>
    <row r="169" spans="1:13" ht="14.4" customHeight="1" x14ac:dyDescent="0.3">
      <c r="A169" s="664" t="s">
        <v>3193</v>
      </c>
      <c r="B169" s="665" t="s">
        <v>2988</v>
      </c>
      <c r="C169" s="665" t="s">
        <v>1834</v>
      </c>
      <c r="D169" s="665" t="s">
        <v>2989</v>
      </c>
      <c r="E169" s="665" t="s">
        <v>2990</v>
      </c>
      <c r="F169" s="668"/>
      <c r="G169" s="668"/>
      <c r="H169" s="681">
        <v>0</v>
      </c>
      <c r="I169" s="668">
        <v>2</v>
      </c>
      <c r="J169" s="668">
        <v>557.28</v>
      </c>
      <c r="K169" s="681">
        <v>1</v>
      </c>
      <c r="L169" s="668">
        <v>2</v>
      </c>
      <c r="M169" s="669">
        <v>557.28</v>
      </c>
    </row>
    <row r="170" spans="1:13" ht="14.4" customHeight="1" x14ac:dyDescent="0.3">
      <c r="A170" s="664" t="s">
        <v>3193</v>
      </c>
      <c r="B170" s="665" t="s">
        <v>2988</v>
      </c>
      <c r="C170" s="665" t="s">
        <v>1758</v>
      </c>
      <c r="D170" s="665" t="s">
        <v>2989</v>
      </c>
      <c r="E170" s="665" t="s">
        <v>2993</v>
      </c>
      <c r="F170" s="668"/>
      <c r="G170" s="668"/>
      <c r="H170" s="681">
        <v>0</v>
      </c>
      <c r="I170" s="668">
        <v>1</v>
      </c>
      <c r="J170" s="668">
        <v>392.42</v>
      </c>
      <c r="K170" s="681">
        <v>1</v>
      </c>
      <c r="L170" s="668">
        <v>1</v>
      </c>
      <c r="M170" s="669">
        <v>392.42</v>
      </c>
    </row>
    <row r="171" spans="1:13" ht="14.4" customHeight="1" x14ac:dyDescent="0.3">
      <c r="A171" s="664" t="s">
        <v>3193</v>
      </c>
      <c r="B171" s="665" t="s">
        <v>2988</v>
      </c>
      <c r="C171" s="665" t="s">
        <v>1819</v>
      </c>
      <c r="D171" s="665" t="s">
        <v>2989</v>
      </c>
      <c r="E171" s="665" t="s">
        <v>2994</v>
      </c>
      <c r="F171" s="668"/>
      <c r="G171" s="668"/>
      <c r="H171" s="681">
        <v>0</v>
      </c>
      <c r="I171" s="668">
        <v>2</v>
      </c>
      <c r="J171" s="668">
        <v>362.26</v>
      </c>
      <c r="K171" s="681">
        <v>1</v>
      </c>
      <c r="L171" s="668">
        <v>2</v>
      </c>
      <c r="M171" s="669">
        <v>362.26</v>
      </c>
    </row>
    <row r="172" spans="1:13" ht="14.4" customHeight="1" x14ac:dyDescent="0.3">
      <c r="A172" s="664" t="s">
        <v>3193</v>
      </c>
      <c r="B172" s="665" t="s">
        <v>2988</v>
      </c>
      <c r="C172" s="665" t="s">
        <v>1823</v>
      </c>
      <c r="D172" s="665" t="s">
        <v>2989</v>
      </c>
      <c r="E172" s="665" t="s">
        <v>2995</v>
      </c>
      <c r="F172" s="668"/>
      <c r="G172" s="668"/>
      <c r="H172" s="681">
        <v>0</v>
      </c>
      <c r="I172" s="668">
        <v>2</v>
      </c>
      <c r="J172" s="668">
        <v>1207.46</v>
      </c>
      <c r="K172" s="681">
        <v>1</v>
      </c>
      <c r="L172" s="668">
        <v>2</v>
      </c>
      <c r="M172" s="669">
        <v>1207.46</v>
      </c>
    </row>
    <row r="173" spans="1:13" ht="14.4" customHeight="1" x14ac:dyDescent="0.3">
      <c r="A173" s="664" t="s">
        <v>3193</v>
      </c>
      <c r="B173" s="665" t="s">
        <v>3010</v>
      </c>
      <c r="C173" s="665" t="s">
        <v>4314</v>
      </c>
      <c r="D173" s="665" t="s">
        <v>4315</v>
      </c>
      <c r="E173" s="665" t="s">
        <v>4316</v>
      </c>
      <c r="F173" s="668"/>
      <c r="G173" s="668"/>
      <c r="H173" s="681">
        <v>0</v>
      </c>
      <c r="I173" s="668">
        <v>3</v>
      </c>
      <c r="J173" s="668">
        <v>355.62</v>
      </c>
      <c r="K173" s="681">
        <v>1</v>
      </c>
      <c r="L173" s="668">
        <v>3</v>
      </c>
      <c r="M173" s="669">
        <v>355.62</v>
      </c>
    </row>
    <row r="174" spans="1:13" ht="14.4" customHeight="1" x14ac:dyDescent="0.3">
      <c r="A174" s="664" t="s">
        <v>3193</v>
      </c>
      <c r="B174" s="665" t="s">
        <v>4896</v>
      </c>
      <c r="C174" s="665" t="s">
        <v>4321</v>
      </c>
      <c r="D174" s="665" t="s">
        <v>4322</v>
      </c>
      <c r="E174" s="665" t="s">
        <v>4323</v>
      </c>
      <c r="F174" s="668"/>
      <c r="G174" s="668"/>
      <c r="H174" s="681">
        <v>0</v>
      </c>
      <c r="I174" s="668">
        <v>1</v>
      </c>
      <c r="J174" s="668">
        <v>99.66</v>
      </c>
      <c r="K174" s="681">
        <v>1</v>
      </c>
      <c r="L174" s="668">
        <v>1</v>
      </c>
      <c r="M174" s="669">
        <v>99.66</v>
      </c>
    </row>
    <row r="175" spans="1:13" ht="14.4" customHeight="1" x14ac:dyDescent="0.3">
      <c r="A175" s="664" t="s">
        <v>3194</v>
      </c>
      <c r="B175" s="665" t="s">
        <v>2895</v>
      </c>
      <c r="C175" s="665" t="s">
        <v>3558</v>
      </c>
      <c r="D175" s="665" t="s">
        <v>2897</v>
      </c>
      <c r="E175" s="665" t="s">
        <v>3559</v>
      </c>
      <c r="F175" s="668"/>
      <c r="G175" s="668"/>
      <c r="H175" s="681">
        <v>0</v>
      </c>
      <c r="I175" s="668">
        <v>1</v>
      </c>
      <c r="J175" s="668">
        <v>28.81</v>
      </c>
      <c r="K175" s="681">
        <v>1</v>
      </c>
      <c r="L175" s="668">
        <v>1</v>
      </c>
      <c r="M175" s="669">
        <v>28.81</v>
      </c>
    </row>
    <row r="176" spans="1:13" ht="14.4" customHeight="1" x14ac:dyDescent="0.3">
      <c r="A176" s="664" t="s">
        <v>3194</v>
      </c>
      <c r="B176" s="665" t="s">
        <v>2895</v>
      </c>
      <c r="C176" s="665" t="s">
        <v>3309</v>
      </c>
      <c r="D176" s="665" t="s">
        <v>2897</v>
      </c>
      <c r="E176" s="665" t="s">
        <v>3310</v>
      </c>
      <c r="F176" s="668"/>
      <c r="G176" s="668"/>
      <c r="H176" s="681"/>
      <c r="I176" s="668">
        <v>1</v>
      </c>
      <c r="J176" s="668">
        <v>0</v>
      </c>
      <c r="K176" s="681"/>
      <c r="L176" s="668">
        <v>1</v>
      </c>
      <c r="M176" s="669">
        <v>0</v>
      </c>
    </row>
    <row r="177" spans="1:13" ht="14.4" customHeight="1" x14ac:dyDescent="0.3">
      <c r="A177" s="664" t="s">
        <v>3194</v>
      </c>
      <c r="B177" s="665" t="s">
        <v>2895</v>
      </c>
      <c r="C177" s="665" t="s">
        <v>3560</v>
      </c>
      <c r="D177" s="665" t="s">
        <v>3561</v>
      </c>
      <c r="E177" s="665" t="s">
        <v>3562</v>
      </c>
      <c r="F177" s="668">
        <v>1</v>
      </c>
      <c r="G177" s="668">
        <v>0</v>
      </c>
      <c r="H177" s="681"/>
      <c r="I177" s="668"/>
      <c r="J177" s="668"/>
      <c r="K177" s="681"/>
      <c r="L177" s="668">
        <v>1</v>
      </c>
      <c r="M177" s="669">
        <v>0</v>
      </c>
    </row>
    <row r="178" spans="1:13" ht="14.4" customHeight="1" x14ac:dyDescent="0.3">
      <c r="A178" s="664" t="s">
        <v>3194</v>
      </c>
      <c r="B178" s="665" t="s">
        <v>2901</v>
      </c>
      <c r="C178" s="665" t="s">
        <v>1680</v>
      </c>
      <c r="D178" s="665" t="s">
        <v>1681</v>
      </c>
      <c r="E178" s="665" t="s">
        <v>2902</v>
      </c>
      <c r="F178" s="668"/>
      <c r="G178" s="668"/>
      <c r="H178" s="681">
        <v>0</v>
      </c>
      <c r="I178" s="668">
        <v>1</v>
      </c>
      <c r="J178" s="668">
        <v>57.64</v>
      </c>
      <c r="K178" s="681">
        <v>1</v>
      </c>
      <c r="L178" s="668">
        <v>1</v>
      </c>
      <c r="M178" s="669">
        <v>57.64</v>
      </c>
    </row>
    <row r="179" spans="1:13" ht="14.4" customHeight="1" x14ac:dyDescent="0.3">
      <c r="A179" s="664" t="s">
        <v>3194</v>
      </c>
      <c r="B179" s="665" t="s">
        <v>2913</v>
      </c>
      <c r="C179" s="665" t="s">
        <v>3515</v>
      </c>
      <c r="D179" s="665" t="s">
        <v>3516</v>
      </c>
      <c r="E179" s="665" t="s">
        <v>3432</v>
      </c>
      <c r="F179" s="668">
        <v>2</v>
      </c>
      <c r="G179" s="668">
        <v>86.42</v>
      </c>
      <c r="H179" s="681">
        <v>1</v>
      </c>
      <c r="I179" s="668"/>
      <c r="J179" s="668"/>
      <c r="K179" s="681">
        <v>0</v>
      </c>
      <c r="L179" s="668">
        <v>2</v>
      </c>
      <c r="M179" s="669">
        <v>86.42</v>
      </c>
    </row>
    <row r="180" spans="1:13" ht="14.4" customHeight="1" x14ac:dyDescent="0.3">
      <c r="A180" s="664" t="s">
        <v>3194</v>
      </c>
      <c r="B180" s="665" t="s">
        <v>2913</v>
      </c>
      <c r="C180" s="665" t="s">
        <v>3517</v>
      </c>
      <c r="D180" s="665" t="s">
        <v>3518</v>
      </c>
      <c r="E180" s="665" t="s">
        <v>3519</v>
      </c>
      <c r="F180" s="668">
        <v>1</v>
      </c>
      <c r="G180" s="668">
        <v>0</v>
      </c>
      <c r="H180" s="681"/>
      <c r="I180" s="668"/>
      <c r="J180" s="668"/>
      <c r="K180" s="681"/>
      <c r="L180" s="668">
        <v>1</v>
      </c>
      <c r="M180" s="669">
        <v>0</v>
      </c>
    </row>
    <row r="181" spans="1:13" ht="14.4" customHeight="1" x14ac:dyDescent="0.3">
      <c r="A181" s="664" t="s">
        <v>3194</v>
      </c>
      <c r="B181" s="665" t="s">
        <v>2913</v>
      </c>
      <c r="C181" s="665" t="s">
        <v>1921</v>
      </c>
      <c r="D181" s="665" t="s">
        <v>1922</v>
      </c>
      <c r="E181" s="665" t="s">
        <v>2914</v>
      </c>
      <c r="F181" s="668"/>
      <c r="G181" s="668"/>
      <c r="H181" s="681">
        <v>0</v>
      </c>
      <c r="I181" s="668">
        <v>2</v>
      </c>
      <c r="J181" s="668">
        <v>172.82</v>
      </c>
      <c r="K181" s="681">
        <v>1</v>
      </c>
      <c r="L181" s="668">
        <v>2</v>
      </c>
      <c r="M181" s="669">
        <v>172.82</v>
      </c>
    </row>
    <row r="182" spans="1:13" ht="14.4" customHeight="1" x14ac:dyDescent="0.3">
      <c r="A182" s="664" t="s">
        <v>3194</v>
      </c>
      <c r="B182" s="665" t="s">
        <v>2913</v>
      </c>
      <c r="C182" s="665" t="s">
        <v>1712</v>
      </c>
      <c r="D182" s="665" t="s">
        <v>1713</v>
      </c>
      <c r="E182" s="665" t="s">
        <v>2915</v>
      </c>
      <c r="F182" s="668"/>
      <c r="G182" s="668"/>
      <c r="H182" s="681">
        <v>0</v>
      </c>
      <c r="I182" s="668">
        <v>1</v>
      </c>
      <c r="J182" s="668">
        <v>43.21</v>
      </c>
      <c r="K182" s="681">
        <v>1</v>
      </c>
      <c r="L182" s="668">
        <v>1</v>
      </c>
      <c r="M182" s="669">
        <v>43.21</v>
      </c>
    </row>
    <row r="183" spans="1:13" ht="14.4" customHeight="1" x14ac:dyDescent="0.3">
      <c r="A183" s="664" t="s">
        <v>3194</v>
      </c>
      <c r="B183" s="665" t="s">
        <v>2913</v>
      </c>
      <c r="C183" s="665" t="s">
        <v>3522</v>
      </c>
      <c r="D183" s="665" t="s">
        <v>3523</v>
      </c>
      <c r="E183" s="665" t="s">
        <v>3524</v>
      </c>
      <c r="F183" s="668">
        <v>1</v>
      </c>
      <c r="G183" s="668">
        <v>0</v>
      </c>
      <c r="H183" s="681"/>
      <c r="I183" s="668"/>
      <c r="J183" s="668"/>
      <c r="K183" s="681"/>
      <c r="L183" s="668">
        <v>1</v>
      </c>
      <c r="M183" s="669">
        <v>0</v>
      </c>
    </row>
    <row r="184" spans="1:13" ht="14.4" customHeight="1" x14ac:dyDescent="0.3">
      <c r="A184" s="664" t="s">
        <v>3194</v>
      </c>
      <c r="B184" s="665" t="s">
        <v>2913</v>
      </c>
      <c r="C184" s="665" t="s">
        <v>3525</v>
      </c>
      <c r="D184" s="665" t="s">
        <v>1922</v>
      </c>
      <c r="E184" s="665" t="s">
        <v>3526</v>
      </c>
      <c r="F184" s="668">
        <v>1</v>
      </c>
      <c r="G184" s="668">
        <v>0</v>
      </c>
      <c r="H184" s="681"/>
      <c r="I184" s="668"/>
      <c r="J184" s="668"/>
      <c r="K184" s="681"/>
      <c r="L184" s="668">
        <v>1</v>
      </c>
      <c r="M184" s="669">
        <v>0</v>
      </c>
    </row>
    <row r="185" spans="1:13" ht="14.4" customHeight="1" x14ac:dyDescent="0.3">
      <c r="A185" s="664" t="s">
        <v>3194</v>
      </c>
      <c r="B185" s="665" t="s">
        <v>2913</v>
      </c>
      <c r="C185" s="665" t="s">
        <v>3527</v>
      </c>
      <c r="D185" s="665" t="s">
        <v>3528</v>
      </c>
      <c r="E185" s="665" t="s">
        <v>3529</v>
      </c>
      <c r="F185" s="668">
        <v>1</v>
      </c>
      <c r="G185" s="668">
        <v>0</v>
      </c>
      <c r="H185" s="681"/>
      <c r="I185" s="668"/>
      <c r="J185" s="668"/>
      <c r="K185" s="681"/>
      <c r="L185" s="668">
        <v>1</v>
      </c>
      <c r="M185" s="669">
        <v>0</v>
      </c>
    </row>
    <row r="186" spans="1:13" ht="14.4" customHeight="1" x14ac:dyDescent="0.3">
      <c r="A186" s="664" t="s">
        <v>3194</v>
      </c>
      <c r="B186" s="665" t="s">
        <v>2916</v>
      </c>
      <c r="C186" s="665" t="s">
        <v>3450</v>
      </c>
      <c r="D186" s="665" t="s">
        <v>2917</v>
      </c>
      <c r="E186" s="665" t="s">
        <v>3420</v>
      </c>
      <c r="F186" s="668"/>
      <c r="G186" s="668"/>
      <c r="H186" s="681">
        <v>0</v>
      </c>
      <c r="I186" s="668">
        <v>2</v>
      </c>
      <c r="J186" s="668">
        <v>92.5</v>
      </c>
      <c r="K186" s="681">
        <v>1</v>
      </c>
      <c r="L186" s="668">
        <v>2</v>
      </c>
      <c r="M186" s="669">
        <v>92.5</v>
      </c>
    </row>
    <row r="187" spans="1:13" ht="14.4" customHeight="1" x14ac:dyDescent="0.3">
      <c r="A187" s="664" t="s">
        <v>3194</v>
      </c>
      <c r="B187" s="665" t="s">
        <v>2916</v>
      </c>
      <c r="C187" s="665" t="s">
        <v>3451</v>
      </c>
      <c r="D187" s="665" t="s">
        <v>3452</v>
      </c>
      <c r="E187" s="665" t="s">
        <v>3453</v>
      </c>
      <c r="F187" s="668">
        <v>1</v>
      </c>
      <c r="G187" s="668">
        <v>0</v>
      </c>
      <c r="H187" s="681"/>
      <c r="I187" s="668"/>
      <c r="J187" s="668"/>
      <c r="K187" s="681"/>
      <c r="L187" s="668">
        <v>1</v>
      </c>
      <c r="M187" s="669">
        <v>0</v>
      </c>
    </row>
    <row r="188" spans="1:13" ht="14.4" customHeight="1" x14ac:dyDescent="0.3">
      <c r="A188" s="664" t="s">
        <v>3194</v>
      </c>
      <c r="B188" s="665" t="s">
        <v>2919</v>
      </c>
      <c r="C188" s="665" t="s">
        <v>3637</v>
      </c>
      <c r="D188" s="665" t="s">
        <v>2920</v>
      </c>
      <c r="E188" s="665" t="s">
        <v>3638</v>
      </c>
      <c r="F188" s="668"/>
      <c r="G188" s="668"/>
      <c r="H188" s="681"/>
      <c r="I188" s="668">
        <v>4</v>
      </c>
      <c r="J188" s="668">
        <v>0</v>
      </c>
      <c r="K188" s="681"/>
      <c r="L188" s="668">
        <v>4</v>
      </c>
      <c r="M188" s="669">
        <v>0</v>
      </c>
    </row>
    <row r="189" spans="1:13" ht="14.4" customHeight="1" x14ac:dyDescent="0.3">
      <c r="A189" s="664" t="s">
        <v>3194</v>
      </c>
      <c r="B189" s="665" t="s">
        <v>2919</v>
      </c>
      <c r="C189" s="665" t="s">
        <v>1827</v>
      </c>
      <c r="D189" s="665" t="s">
        <v>2922</v>
      </c>
      <c r="E189" s="665" t="s">
        <v>2923</v>
      </c>
      <c r="F189" s="668"/>
      <c r="G189" s="668"/>
      <c r="H189" s="681">
        <v>0</v>
      </c>
      <c r="I189" s="668">
        <v>8</v>
      </c>
      <c r="J189" s="668">
        <v>964.88</v>
      </c>
      <c r="K189" s="681">
        <v>1</v>
      </c>
      <c r="L189" s="668">
        <v>8</v>
      </c>
      <c r="M189" s="669">
        <v>964.88</v>
      </c>
    </row>
    <row r="190" spans="1:13" ht="14.4" customHeight="1" x14ac:dyDescent="0.3">
      <c r="A190" s="664" t="s">
        <v>3194</v>
      </c>
      <c r="B190" s="665" t="s">
        <v>2919</v>
      </c>
      <c r="C190" s="665" t="s">
        <v>1762</v>
      </c>
      <c r="D190" s="665" t="s">
        <v>2922</v>
      </c>
      <c r="E190" s="665" t="s">
        <v>2924</v>
      </c>
      <c r="F190" s="668"/>
      <c r="G190" s="668"/>
      <c r="H190" s="681">
        <v>0</v>
      </c>
      <c r="I190" s="668">
        <v>11</v>
      </c>
      <c r="J190" s="668">
        <v>2032.14</v>
      </c>
      <c r="K190" s="681">
        <v>1</v>
      </c>
      <c r="L190" s="668">
        <v>11</v>
      </c>
      <c r="M190" s="669">
        <v>2032.14</v>
      </c>
    </row>
    <row r="191" spans="1:13" ht="14.4" customHeight="1" x14ac:dyDescent="0.3">
      <c r="A191" s="664" t="s">
        <v>3194</v>
      </c>
      <c r="B191" s="665" t="s">
        <v>2925</v>
      </c>
      <c r="C191" s="665" t="s">
        <v>3541</v>
      </c>
      <c r="D191" s="665" t="s">
        <v>1691</v>
      </c>
      <c r="E191" s="665" t="s">
        <v>3542</v>
      </c>
      <c r="F191" s="668"/>
      <c r="G191" s="668"/>
      <c r="H191" s="681">
        <v>0</v>
      </c>
      <c r="I191" s="668">
        <v>2</v>
      </c>
      <c r="J191" s="668">
        <v>294.52</v>
      </c>
      <c r="K191" s="681">
        <v>1</v>
      </c>
      <c r="L191" s="668">
        <v>2</v>
      </c>
      <c r="M191" s="669">
        <v>294.52</v>
      </c>
    </row>
    <row r="192" spans="1:13" ht="14.4" customHeight="1" x14ac:dyDescent="0.3">
      <c r="A192" s="664" t="s">
        <v>3194</v>
      </c>
      <c r="B192" s="665" t="s">
        <v>2925</v>
      </c>
      <c r="C192" s="665" t="s">
        <v>3297</v>
      </c>
      <c r="D192" s="665" t="s">
        <v>1691</v>
      </c>
      <c r="E192" s="665" t="s">
        <v>2929</v>
      </c>
      <c r="F192" s="668"/>
      <c r="G192" s="668"/>
      <c r="H192" s="681">
        <v>0</v>
      </c>
      <c r="I192" s="668">
        <v>1</v>
      </c>
      <c r="J192" s="668">
        <v>815.1</v>
      </c>
      <c r="K192" s="681">
        <v>1</v>
      </c>
      <c r="L192" s="668">
        <v>1</v>
      </c>
      <c r="M192" s="669">
        <v>815.1</v>
      </c>
    </row>
    <row r="193" spans="1:13" ht="14.4" customHeight="1" x14ac:dyDescent="0.3">
      <c r="A193" s="664" t="s">
        <v>3194</v>
      </c>
      <c r="B193" s="665" t="s">
        <v>2925</v>
      </c>
      <c r="C193" s="665" t="s">
        <v>3543</v>
      </c>
      <c r="D193" s="665" t="s">
        <v>1691</v>
      </c>
      <c r="E193" s="665" t="s">
        <v>3544</v>
      </c>
      <c r="F193" s="668"/>
      <c r="G193" s="668"/>
      <c r="H193" s="681"/>
      <c r="I193" s="668">
        <v>3</v>
      </c>
      <c r="J193" s="668">
        <v>0</v>
      </c>
      <c r="K193" s="681"/>
      <c r="L193" s="668">
        <v>3</v>
      </c>
      <c r="M193" s="669">
        <v>0</v>
      </c>
    </row>
    <row r="194" spans="1:13" ht="14.4" customHeight="1" x14ac:dyDescent="0.3">
      <c r="A194" s="664" t="s">
        <v>3194</v>
      </c>
      <c r="B194" s="665" t="s">
        <v>2925</v>
      </c>
      <c r="C194" s="665" t="s">
        <v>1690</v>
      </c>
      <c r="D194" s="665" t="s">
        <v>1691</v>
      </c>
      <c r="E194" s="665" t="s">
        <v>2932</v>
      </c>
      <c r="F194" s="668"/>
      <c r="G194" s="668"/>
      <c r="H194" s="681">
        <v>0</v>
      </c>
      <c r="I194" s="668">
        <v>2</v>
      </c>
      <c r="J194" s="668">
        <v>1847.48</v>
      </c>
      <c r="K194" s="681">
        <v>1</v>
      </c>
      <c r="L194" s="668">
        <v>2</v>
      </c>
      <c r="M194" s="669">
        <v>1847.48</v>
      </c>
    </row>
    <row r="195" spans="1:13" ht="14.4" customHeight="1" x14ac:dyDescent="0.3">
      <c r="A195" s="664" t="s">
        <v>3194</v>
      </c>
      <c r="B195" s="665" t="s">
        <v>2925</v>
      </c>
      <c r="C195" s="665" t="s">
        <v>3545</v>
      </c>
      <c r="D195" s="665" t="s">
        <v>1691</v>
      </c>
      <c r="E195" s="665" t="s">
        <v>2930</v>
      </c>
      <c r="F195" s="668"/>
      <c r="G195" s="668"/>
      <c r="H195" s="681">
        <v>0</v>
      </c>
      <c r="I195" s="668">
        <v>1</v>
      </c>
      <c r="J195" s="668">
        <v>1154.68</v>
      </c>
      <c r="K195" s="681">
        <v>1</v>
      </c>
      <c r="L195" s="668">
        <v>1</v>
      </c>
      <c r="M195" s="669">
        <v>1154.68</v>
      </c>
    </row>
    <row r="196" spans="1:13" ht="14.4" customHeight="1" x14ac:dyDescent="0.3">
      <c r="A196" s="664" t="s">
        <v>3194</v>
      </c>
      <c r="B196" s="665" t="s">
        <v>2925</v>
      </c>
      <c r="C196" s="665" t="s">
        <v>3546</v>
      </c>
      <c r="D196" s="665" t="s">
        <v>1725</v>
      </c>
      <c r="E196" s="665" t="s">
        <v>3547</v>
      </c>
      <c r="F196" s="668"/>
      <c r="G196" s="668"/>
      <c r="H196" s="681">
        <v>0</v>
      </c>
      <c r="I196" s="668">
        <v>7</v>
      </c>
      <c r="J196" s="668">
        <v>2586.5</v>
      </c>
      <c r="K196" s="681">
        <v>1</v>
      </c>
      <c r="L196" s="668">
        <v>7</v>
      </c>
      <c r="M196" s="669">
        <v>2586.5</v>
      </c>
    </row>
    <row r="197" spans="1:13" ht="14.4" customHeight="1" x14ac:dyDescent="0.3">
      <c r="A197" s="664" t="s">
        <v>3194</v>
      </c>
      <c r="B197" s="665" t="s">
        <v>2925</v>
      </c>
      <c r="C197" s="665" t="s">
        <v>1937</v>
      </c>
      <c r="D197" s="665" t="s">
        <v>1725</v>
      </c>
      <c r="E197" s="665" t="s">
        <v>2926</v>
      </c>
      <c r="F197" s="668"/>
      <c r="G197" s="668"/>
      <c r="H197" s="681">
        <v>0</v>
      </c>
      <c r="I197" s="668">
        <v>1</v>
      </c>
      <c r="J197" s="668">
        <v>1385.62</v>
      </c>
      <c r="K197" s="681">
        <v>1</v>
      </c>
      <c r="L197" s="668">
        <v>1</v>
      </c>
      <c r="M197" s="669">
        <v>1385.62</v>
      </c>
    </row>
    <row r="198" spans="1:13" ht="14.4" customHeight="1" x14ac:dyDescent="0.3">
      <c r="A198" s="664" t="s">
        <v>3194</v>
      </c>
      <c r="B198" s="665" t="s">
        <v>2934</v>
      </c>
      <c r="C198" s="665" t="s">
        <v>1914</v>
      </c>
      <c r="D198" s="665" t="s">
        <v>2935</v>
      </c>
      <c r="E198" s="665" t="s">
        <v>2936</v>
      </c>
      <c r="F198" s="668"/>
      <c r="G198" s="668"/>
      <c r="H198" s="681">
        <v>0</v>
      </c>
      <c r="I198" s="668">
        <v>17</v>
      </c>
      <c r="J198" s="668">
        <v>1588.31</v>
      </c>
      <c r="K198" s="681">
        <v>1</v>
      </c>
      <c r="L198" s="668">
        <v>17</v>
      </c>
      <c r="M198" s="669">
        <v>1588.31</v>
      </c>
    </row>
    <row r="199" spans="1:13" ht="14.4" customHeight="1" x14ac:dyDescent="0.3">
      <c r="A199" s="664" t="s">
        <v>3194</v>
      </c>
      <c r="B199" s="665" t="s">
        <v>2934</v>
      </c>
      <c r="C199" s="665" t="s">
        <v>3478</v>
      </c>
      <c r="D199" s="665" t="s">
        <v>3479</v>
      </c>
      <c r="E199" s="665" t="s">
        <v>3480</v>
      </c>
      <c r="F199" s="668">
        <v>1</v>
      </c>
      <c r="G199" s="668">
        <v>0</v>
      </c>
      <c r="H199" s="681"/>
      <c r="I199" s="668"/>
      <c r="J199" s="668"/>
      <c r="K199" s="681"/>
      <c r="L199" s="668">
        <v>1</v>
      </c>
      <c r="M199" s="669">
        <v>0</v>
      </c>
    </row>
    <row r="200" spans="1:13" ht="14.4" customHeight="1" x14ac:dyDescent="0.3">
      <c r="A200" s="664" t="s">
        <v>3194</v>
      </c>
      <c r="B200" s="665" t="s">
        <v>2934</v>
      </c>
      <c r="C200" s="665" t="s">
        <v>1935</v>
      </c>
      <c r="D200" s="665" t="s">
        <v>2935</v>
      </c>
      <c r="E200" s="665" t="s">
        <v>2937</v>
      </c>
      <c r="F200" s="668"/>
      <c r="G200" s="668"/>
      <c r="H200" s="681">
        <v>0</v>
      </c>
      <c r="I200" s="668">
        <v>2</v>
      </c>
      <c r="J200" s="668">
        <v>373.74</v>
      </c>
      <c r="K200" s="681">
        <v>1</v>
      </c>
      <c r="L200" s="668">
        <v>2</v>
      </c>
      <c r="M200" s="669">
        <v>373.74</v>
      </c>
    </row>
    <row r="201" spans="1:13" ht="14.4" customHeight="1" x14ac:dyDescent="0.3">
      <c r="A201" s="664" t="s">
        <v>3194</v>
      </c>
      <c r="B201" s="665" t="s">
        <v>2941</v>
      </c>
      <c r="C201" s="665" t="s">
        <v>1662</v>
      </c>
      <c r="D201" s="665" t="s">
        <v>1663</v>
      </c>
      <c r="E201" s="665" t="s">
        <v>2943</v>
      </c>
      <c r="F201" s="668"/>
      <c r="G201" s="668"/>
      <c r="H201" s="681">
        <v>0</v>
      </c>
      <c r="I201" s="668">
        <v>11</v>
      </c>
      <c r="J201" s="668">
        <v>792</v>
      </c>
      <c r="K201" s="681">
        <v>1</v>
      </c>
      <c r="L201" s="668">
        <v>11</v>
      </c>
      <c r="M201" s="669">
        <v>792</v>
      </c>
    </row>
    <row r="202" spans="1:13" ht="14.4" customHeight="1" x14ac:dyDescent="0.3">
      <c r="A202" s="664" t="s">
        <v>3194</v>
      </c>
      <c r="B202" s="665" t="s">
        <v>2941</v>
      </c>
      <c r="C202" s="665" t="s">
        <v>1666</v>
      </c>
      <c r="D202" s="665" t="s">
        <v>1663</v>
      </c>
      <c r="E202" s="665" t="s">
        <v>2944</v>
      </c>
      <c r="F202" s="668"/>
      <c r="G202" s="668"/>
      <c r="H202" s="681">
        <v>0</v>
      </c>
      <c r="I202" s="668">
        <v>1</v>
      </c>
      <c r="J202" s="668">
        <v>144.01</v>
      </c>
      <c r="K202" s="681">
        <v>1</v>
      </c>
      <c r="L202" s="668">
        <v>1</v>
      </c>
      <c r="M202" s="669">
        <v>144.01</v>
      </c>
    </row>
    <row r="203" spans="1:13" ht="14.4" customHeight="1" x14ac:dyDescent="0.3">
      <c r="A203" s="664" t="s">
        <v>3194</v>
      </c>
      <c r="B203" s="665" t="s">
        <v>2941</v>
      </c>
      <c r="C203" s="665" t="s">
        <v>3384</v>
      </c>
      <c r="D203" s="665" t="s">
        <v>3385</v>
      </c>
      <c r="E203" s="665" t="s">
        <v>2943</v>
      </c>
      <c r="F203" s="668">
        <v>1</v>
      </c>
      <c r="G203" s="668">
        <v>72</v>
      </c>
      <c r="H203" s="681">
        <v>1</v>
      </c>
      <c r="I203" s="668"/>
      <c r="J203" s="668"/>
      <c r="K203" s="681">
        <v>0</v>
      </c>
      <c r="L203" s="668">
        <v>1</v>
      </c>
      <c r="M203" s="669">
        <v>72</v>
      </c>
    </row>
    <row r="204" spans="1:13" ht="14.4" customHeight="1" x14ac:dyDescent="0.3">
      <c r="A204" s="664" t="s">
        <v>3194</v>
      </c>
      <c r="B204" s="665" t="s">
        <v>2941</v>
      </c>
      <c r="C204" s="665" t="s">
        <v>3383</v>
      </c>
      <c r="D204" s="665" t="s">
        <v>1663</v>
      </c>
      <c r="E204" s="665" t="s">
        <v>2944</v>
      </c>
      <c r="F204" s="668"/>
      <c r="G204" s="668"/>
      <c r="H204" s="681"/>
      <c r="I204" s="668">
        <v>1</v>
      </c>
      <c r="J204" s="668">
        <v>0</v>
      </c>
      <c r="K204" s="681"/>
      <c r="L204" s="668">
        <v>1</v>
      </c>
      <c r="M204" s="669">
        <v>0</v>
      </c>
    </row>
    <row r="205" spans="1:13" ht="14.4" customHeight="1" x14ac:dyDescent="0.3">
      <c r="A205" s="664" t="s">
        <v>3194</v>
      </c>
      <c r="B205" s="665" t="s">
        <v>2949</v>
      </c>
      <c r="C205" s="665" t="s">
        <v>1709</v>
      </c>
      <c r="D205" s="665" t="s">
        <v>2950</v>
      </c>
      <c r="E205" s="665" t="s">
        <v>2951</v>
      </c>
      <c r="F205" s="668"/>
      <c r="G205" s="668"/>
      <c r="H205" s="681">
        <v>0</v>
      </c>
      <c r="I205" s="668">
        <v>2</v>
      </c>
      <c r="J205" s="668">
        <v>131.08000000000001</v>
      </c>
      <c r="K205" s="681">
        <v>1</v>
      </c>
      <c r="L205" s="668">
        <v>2</v>
      </c>
      <c r="M205" s="669">
        <v>131.08000000000001</v>
      </c>
    </row>
    <row r="206" spans="1:13" ht="14.4" customHeight="1" x14ac:dyDescent="0.3">
      <c r="A206" s="664" t="s">
        <v>3194</v>
      </c>
      <c r="B206" s="665" t="s">
        <v>2952</v>
      </c>
      <c r="C206" s="665" t="s">
        <v>3415</v>
      </c>
      <c r="D206" s="665" t="s">
        <v>3416</v>
      </c>
      <c r="E206" s="665" t="s">
        <v>2954</v>
      </c>
      <c r="F206" s="668">
        <v>1</v>
      </c>
      <c r="G206" s="668">
        <v>35.11</v>
      </c>
      <c r="H206" s="681">
        <v>1</v>
      </c>
      <c r="I206" s="668"/>
      <c r="J206" s="668"/>
      <c r="K206" s="681">
        <v>0</v>
      </c>
      <c r="L206" s="668">
        <v>1</v>
      </c>
      <c r="M206" s="669">
        <v>35.11</v>
      </c>
    </row>
    <row r="207" spans="1:13" ht="14.4" customHeight="1" x14ac:dyDescent="0.3">
      <c r="A207" s="664" t="s">
        <v>3194</v>
      </c>
      <c r="B207" s="665" t="s">
        <v>2952</v>
      </c>
      <c r="C207" s="665" t="s">
        <v>1928</v>
      </c>
      <c r="D207" s="665" t="s">
        <v>1699</v>
      </c>
      <c r="E207" s="665" t="s">
        <v>2953</v>
      </c>
      <c r="F207" s="668"/>
      <c r="G207" s="668"/>
      <c r="H207" s="681">
        <v>0</v>
      </c>
      <c r="I207" s="668">
        <v>2</v>
      </c>
      <c r="J207" s="668">
        <v>210.64</v>
      </c>
      <c r="K207" s="681">
        <v>1</v>
      </c>
      <c r="L207" s="668">
        <v>2</v>
      </c>
      <c r="M207" s="669">
        <v>210.64</v>
      </c>
    </row>
    <row r="208" spans="1:13" ht="14.4" customHeight="1" x14ac:dyDescent="0.3">
      <c r="A208" s="664" t="s">
        <v>3194</v>
      </c>
      <c r="B208" s="665" t="s">
        <v>2952</v>
      </c>
      <c r="C208" s="665" t="s">
        <v>3208</v>
      </c>
      <c r="D208" s="665" t="s">
        <v>3209</v>
      </c>
      <c r="E208" s="665" t="s">
        <v>3210</v>
      </c>
      <c r="F208" s="668">
        <v>3</v>
      </c>
      <c r="G208" s="668">
        <v>49.14</v>
      </c>
      <c r="H208" s="681">
        <v>1</v>
      </c>
      <c r="I208" s="668"/>
      <c r="J208" s="668"/>
      <c r="K208" s="681">
        <v>0</v>
      </c>
      <c r="L208" s="668">
        <v>3</v>
      </c>
      <c r="M208" s="669">
        <v>49.14</v>
      </c>
    </row>
    <row r="209" spans="1:13" ht="14.4" customHeight="1" x14ac:dyDescent="0.3">
      <c r="A209" s="664" t="s">
        <v>3194</v>
      </c>
      <c r="B209" s="665" t="s">
        <v>2952</v>
      </c>
      <c r="C209" s="665" t="s">
        <v>3211</v>
      </c>
      <c r="D209" s="665" t="s">
        <v>3209</v>
      </c>
      <c r="E209" s="665" t="s">
        <v>3212</v>
      </c>
      <c r="F209" s="668">
        <v>1</v>
      </c>
      <c r="G209" s="668">
        <v>32.76</v>
      </c>
      <c r="H209" s="681">
        <v>1</v>
      </c>
      <c r="I209" s="668"/>
      <c r="J209" s="668"/>
      <c r="K209" s="681">
        <v>0</v>
      </c>
      <c r="L209" s="668">
        <v>1</v>
      </c>
      <c r="M209" s="669">
        <v>32.76</v>
      </c>
    </row>
    <row r="210" spans="1:13" ht="14.4" customHeight="1" x14ac:dyDescent="0.3">
      <c r="A210" s="664" t="s">
        <v>3194</v>
      </c>
      <c r="B210" s="665" t="s">
        <v>2952</v>
      </c>
      <c r="C210" s="665" t="s">
        <v>1698</v>
      </c>
      <c r="D210" s="665" t="s">
        <v>1699</v>
      </c>
      <c r="E210" s="665" t="s">
        <v>2954</v>
      </c>
      <c r="F210" s="668"/>
      <c r="G210" s="668"/>
      <c r="H210" s="681">
        <v>0</v>
      </c>
      <c r="I210" s="668">
        <v>16</v>
      </c>
      <c r="J210" s="668">
        <v>561.76</v>
      </c>
      <c r="K210" s="681">
        <v>1</v>
      </c>
      <c r="L210" s="668">
        <v>16</v>
      </c>
      <c r="M210" s="669">
        <v>561.76</v>
      </c>
    </row>
    <row r="211" spans="1:13" ht="14.4" customHeight="1" x14ac:dyDescent="0.3">
      <c r="A211" s="664" t="s">
        <v>3194</v>
      </c>
      <c r="B211" s="665" t="s">
        <v>2952</v>
      </c>
      <c r="C211" s="665" t="s">
        <v>1701</v>
      </c>
      <c r="D211" s="665" t="s">
        <v>1702</v>
      </c>
      <c r="E211" s="665" t="s">
        <v>2955</v>
      </c>
      <c r="F211" s="668"/>
      <c r="G211" s="668"/>
      <c r="H211" s="681">
        <v>0</v>
      </c>
      <c r="I211" s="668">
        <v>3</v>
      </c>
      <c r="J211" s="668">
        <v>210.69</v>
      </c>
      <c r="K211" s="681">
        <v>1</v>
      </c>
      <c r="L211" s="668">
        <v>3</v>
      </c>
      <c r="M211" s="669">
        <v>210.69</v>
      </c>
    </row>
    <row r="212" spans="1:13" ht="14.4" customHeight="1" x14ac:dyDescent="0.3">
      <c r="A212" s="664" t="s">
        <v>3194</v>
      </c>
      <c r="B212" s="665" t="s">
        <v>2952</v>
      </c>
      <c r="C212" s="665" t="s">
        <v>3345</v>
      </c>
      <c r="D212" s="665" t="s">
        <v>3346</v>
      </c>
      <c r="E212" s="665" t="s">
        <v>2954</v>
      </c>
      <c r="F212" s="668">
        <v>3</v>
      </c>
      <c r="G212" s="668">
        <v>105.33</v>
      </c>
      <c r="H212" s="681">
        <v>1</v>
      </c>
      <c r="I212" s="668"/>
      <c r="J212" s="668"/>
      <c r="K212" s="681">
        <v>0</v>
      </c>
      <c r="L212" s="668">
        <v>3</v>
      </c>
      <c r="M212" s="669">
        <v>105.33</v>
      </c>
    </row>
    <row r="213" spans="1:13" ht="14.4" customHeight="1" x14ac:dyDescent="0.3">
      <c r="A213" s="664" t="s">
        <v>3194</v>
      </c>
      <c r="B213" s="665" t="s">
        <v>2952</v>
      </c>
      <c r="C213" s="665" t="s">
        <v>3417</v>
      </c>
      <c r="D213" s="665" t="s">
        <v>3416</v>
      </c>
      <c r="E213" s="665" t="s">
        <v>3418</v>
      </c>
      <c r="F213" s="668">
        <v>1</v>
      </c>
      <c r="G213" s="668">
        <v>17.559999999999999</v>
      </c>
      <c r="H213" s="681">
        <v>1</v>
      </c>
      <c r="I213" s="668"/>
      <c r="J213" s="668"/>
      <c r="K213" s="681">
        <v>0</v>
      </c>
      <c r="L213" s="668">
        <v>1</v>
      </c>
      <c r="M213" s="669">
        <v>17.559999999999999</v>
      </c>
    </row>
    <row r="214" spans="1:13" ht="14.4" customHeight="1" x14ac:dyDescent="0.3">
      <c r="A214" s="664" t="s">
        <v>3194</v>
      </c>
      <c r="B214" s="665" t="s">
        <v>2956</v>
      </c>
      <c r="C214" s="665" t="s">
        <v>3470</v>
      </c>
      <c r="D214" s="665" t="s">
        <v>3471</v>
      </c>
      <c r="E214" s="665" t="s">
        <v>2957</v>
      </c>
      <c r="F214" s="668">
        <v>1</v>
      </c>
      <c r="G214" s="668">
        <v>8.7899999999999991</v>
      </c>
      <c r="H214" s="681">
        <v>1</v>
      </c>
      <c r="I214" s="668"/>
      <c r="J214" s="668"/>
      <c r="K214" s="681">
        <v>0</v>
      </c>
      <c r="L214" s="668">
        <v>1</v>
      </c>
      <c r="M214" s="669">
        <v>8.7899999999999991</v>
      </c>
    </row>
    <row r="215" spans="1:13" ht="14.4" customHeight="1" x14ac:dyDescent="0.3">
      <c r="A215" s="664" t="s">
        <v>3194</v>
      </c>
      <c r="B215" s="665" t="s">
        <v>2956</v>
      </c>
      <c r="C215" s="665" t="s">
        <v>3472</v>
      </c>
      <c r="D215" s="665" t="s">
        <v>3473</v>
      </c>
      <c r="E215" s="665" t="s">
        <v>3474</v>
      </c>
      <c r="F215" s="668">
        <v>1</v>
      </c>
      <c r="G215" s="668">
        <v>0</v>
      </c>
      <c r="H215" s="681"/>
      <c r="I215" s="668"/>
      <c r="J215" s="668"/>
      <c r="K215" s="681"/>
      <c r="L215" s="668">
        <v>1</v>
      </c>
      <c r="M215" s="669">
        <v>0</v>
      </c>
    </row>
    <row r="216" spans="1:13" ht="14.4" customHeight="1" x14ac:dyDescent="0.3">
      <c r="A216" s="664" t="s">
        <v>3194</v>
      </c>
      <c r="B216" s="665" t="s">
        <v>2959</v>
      </c>
      <c r="C216" s="665" t="s">
        <v>3548</v>
      </c>
      <c r="D216" s="665" t="s">
        <v>3549</v>
      </c>
      <c r="E216" s="665" t="s">
        <v>3550</v>
      </c>
      <c r="F216" s="668">
        <v>1</v>
      </c>
      <c r="G216" s="668">
        <v>29.02</v>
      </c>
      <c r="H216" s="681">
        <v>1</v>
      </c>
      <c r="I216" s="668"/>
      <c r="J216" s="668"/>
      <c r="K216" s="681">
        <v>0</v>
      </c>
      <c r="L216" s="668">
        <v>1</v>
      </c>
      <c r="M216" s="669">
        <v>29.02</v>
      </c>
    </row>
    <row r="217" spans="1:13" ht="14.4" customHeight="1" x14ac:dyDescent="0.3">
      <c r="A217" s="664" t="s">
        <v>3194</v>
      </c>
      <c r="B217" s="665" t="s">
        <v>2963</v>
      </c>
      <c r="C217" s="665" t="s">
        <v>3634</v>
      </c>
      <c r="D217" s="665" t="s">
        <v>3635</v>
      </c>
      <c r="E217" s="665" t="s">
        <v>3636</v>
      </c>
      <c r="F217" s="668">
        <v>1</v>
      </c>
      <c r="G217" s="668">
        <v>0</v>
      </c>
      <c r="H217" s="681"/>
      <c r="I217" s="668"/>
      <c r="J217" s="668"/>
      <c r="K217" s="681"/>
      <c r="L217" s="668">
        <v>1</v>
      </c>
      <c r="M217" s="669">
        <v>0</v>
      </c>
    </row>
    <row r="218" spans="1:13" ht="14.4" customHeight="1" x14ac:dyDescent="0.3">
      <c r="A218" s="664" t="s">
        <v>3194</v>
      </c>
      <c r="B218" s="665" t="s">
        <v>2965</v>
      </c>
      <c r="C218" s="665" t="s">
        <v>3243</v>
      </c>
      <c r="D218" s="665" t="s">
        <v>1767</v>
      </c>
      <c r="E218" s="665" t="s">
        <v>2954</v>
      </c>
      <c r="F218" s="668"/>
      <c r="G218" s="668"/>
      <c r="H218" s="681">
        <v>0</v>
      </c>
      <c r="I218" s="668">
        <v>17</v>
      </c>
      <c r="J218" s="668">
        <v>820.58999999999992</v>
      </c>
      <c r="K218" s="681">
        <v>1</v>
      </c>
      <c r="L218" s="668">
        <v>17</v>
      </c>
      <c r="M218" s="669">
        <v>820.58999999999992</v>
      </c>
    </row>
    <row r="219" spans="1:13" ht="14.4" customHeight="1" x14ac:dyDescent="0.3">
      <c r="A219" s="664" t="s">
        <v>3194</v>
      </c>
      <c r="B219" s="665" t="s">
        <v>2965</v>
      </c>
      <c r="C219" s="665" t="s">
        <v>3563</v>
      </c>
      <c r="D219" s="665" t="s">
        <v>1855</v>
      </c>
      <c r="E219" s="665" t="s">
        <v>2955</v>
      </c>
      <c r="F219" s="668"/>
      <c r="G219" s="668"/>
      <c r="H219" s="681">
        <v>0</v>
      </c>
      <c r="I219" s="668">
        <v>5</v>
      </c>
      <c r="J219" s="668">
        <v>482.65000000000003</v>
      </c>
      <c r="K219" s="681">
        <v>1</v>
      </c>
      <c r="L219" s="668">
        <v>5</v>
      </c>
      <c r="M219" s="669">
        <v>482.65000000000003</v>
      </c>
    </row>
    <row r="220" spans="1:13" ht="14.4" customHeight="1" x14ac:dyDescent="0.3">
      <c r="A220" s="664" t="s">
        <v>3194</v>
      </c>
      <c r="B220" s="665" t="s">
        <v>2965</v>
      </c>
      <c r="C220" s="665" t="s">
        <v>1854</v>
      </c>
      <c r="D220" s="665" t="s">
        <v>1855</v>
      </c>
      <c r="E220" s="665" t="s">
        <v>2966</v>
      </c>
      <c r="F220" s="668"/>
      <c r="G220" s="668"/>
      <c r="H220" s="681">
        <v>0</v>
      </c>
      <c r="I220" s="668">
        <v>2</v>
      </c>
      <c r="J220" s="668">
        <v>579.24</v>
      </c>
      <c r="K220" s="681">
        <v>1</v>
      </c>
      <c r="L220" s="668">
        <v>2</v>
      </c>
      <c r="M220" s="669">
        <v>579.24</v>
      </c>
    </row>
    <row r="221" spans="1:13" ht="14.4" customHeight="1" x14ac:dyDescent="0.3">
      <c r="A221" s="664" t="s">
        <v>3194</v>
      </c>
      <c r="B221" s="665" t="s">
        <v>2965</v>
      </c>
      <c r="C221" s="665" t="s">
        <v>3564</v>
      </c>
      <c r="D221" s="665" t="s">
        <v>3565</v>
      </c>
      <c r="E221" s="665" t="s">
        <v>2948</v>
      </c>
      <c r="F221" s="668">
        <v>2</v>
      </c>
      <c r="G221" s="668">
        <v>96.54</v>
      </c>
      <c r="H221" s="681">
        <v>1</v>
      </c>
      <c r="I221" s="668"/>
      <c r="J221" s="668"/>
      <c r="K221" s="681">
        <v>0</v>
      </c>
      <c r="L221" s="668">
        <v>2</v>
      </c>
      <c r="M221" s="669">
        <v>96.54</v>
      </c>
    </row>
    <row r="222" spans="1:13" ht="14.4" customHeight="1" x14ac:dyDescent="0.3">
      <c r="A222" s="664" t="s">
        <v>3194</v>
      </c>
      <c r="B222" s="665" t="s">
        <v>2967</v>
      </c>
      <c r="C222" s="665" t="s">
        <v>1677</v>
      </c>
      <c r="D222" s="665" t="s">
        <v>2968</v>
      </c>
      <c r="E222" s="665" t="s">
        <v>2969</v>
      </c>
      <c r="F222" s="668"/>
      <c r="G222" s="668"/>
      <c r="H222" s="681">
        <v>0</v>
      </c>
      <c r="I222" s="668">
        <v>1</v>
      </c>
      <c r="J222" s="668">
        <v>96.53</v>
      </c>
      <c r="K222" s="681">
        <v>1</v>
      </c>
      <c r="L222" s="668">
        <v>1</v>
      </c>
      <c r="M222" s="669">
        <v>96.53</v>
      </c>
    </row>
    <row r="223" spans="1:13" ht="14.4" customHeight="1" x14ac:dyDescent="0.3">
      <c r="A223" s="664" t="s">
        <v>3194</v>
      </c>
      <c r="B223" s="665" t="s">
        <v>2967</v>
      </c>
      <c r="C223" s="665" t="s">
        <v>3313</v>
      </c>
      <c r="D223" s="665" t="s">
        <v>2968</v>
      </c>
      <c r="E223" s="665" t="s">
        <v>3314</v>
      </c>
      <c r="F223" s="668"/>
      <c r="G223" s="668"/>
      <c r="H223" s="681"/>
      <c r="I223" s="668">
        <v>6</v>
      </c>
      <c r="J223" s="668">
        <v>0</v>
      </c>
      <c r="K223" s="681"/>
      <c r="L223" s="668">
        <v>6</v>
      </c>
      <c r="M223" s="669">
        <v>0</v>
      </c>
    </row>
    <row r="224" spans="1:13" ht="14.4" customHeight="1" x14ac:dyDescent="0.3">
      <c r="A224" s="664" t="s">
        <v>3194</v>
      </c>
      <c r="B224" s="665" t="s">
        <v>2967</v>
      </c>
      <c r="C224" s="665" t="s">
        <v>3315</v>
      </c>
      <c r="D224" s="665" t="s">
        <v>2968</v>
      </c>
      <c r="E224" s="665" t="s">
        <v>3316</v>
      </c>
      <c r="F224" s="668"/>
      <c r="G224" s="668"/>
      <c r="H224" s="681"/>
      <c r="I224" s="668">
        <v>4</v>
      </c>
      <c r="J224" s="668">
        <v>0</v>
      </c>
      <c r="K224" s="681"/>
      <c r="L224" s="668">
        <v>4</v>
      </c>
      <c r="M224" s="669">
        <v>0</v>
      </c>
    </row>
    <row r="225" spans="1:13" ht="14.4" customHeight="1" x14ac:dyDescent="0.3">
      <c r="A225" s="664" t="s">
        <v>3194</v>
      </c>
      <c r="B225" s="665" t="s">
        <v>2967</v>
      </c>
      <c r="C225" s="665" t="s">
        <v>1716</v>
      </c>
      <c r="D225" s="665" t="s">
        <v>2968</v>
      </c>
      <c r="E225" s="665" t="s">
        <v>2972</v>
      </c>
      <c r="F225" s="668"/>
      <c r="G225" s="668"/>
      <c r="H225" s="681">
        <v>0</v>
      </c>
      <c r="I225" s="668">
        <v>1</v>
      </c>
      <c r="J225" s="668">
        <v>48.27</v>
      </c>
      <c r="K225" s="681">
        <v>1</v>
      </c>
      <c r="L225" s="668">
        <v>1</v>
      </c>
      <c r="M225" s="669">
        <v>48.27</v>
      </c>
    </row>
    <row r="226" spans="1:13" ht="14.4" customHeight="1" x14ac:dyDescent="0.3">
      <c r="A226" s="664" t="s">
        <v>3194</v>
      </c>
      <c r="B226" s="665" t="s">
        <v>2973</v>
      </c>
      <c r="C226" s="665" t="s">
        <v>1770</v>
      </c>
      <c r="D226" s="665" t="s">
        <v>2974</v>
      </c>
      <c r="E226" s="665" t="s">
        <v>2975</v>
      </c>
      <c r="F226" s="668"/>
      <c r="G226" s="668"/>
      <c r="H226" s="681">
        <v>0</v>
      </c>
      <c r="I226" s="668">
        <v>2</v>
      </c>
      <c r="J226" s="668">
        <v>174.82</v>
      </c>
      <c r="K226" s="681">
        <v>1</v>
      </c>
      <c r="L226" s="668">
        <v>2</v>
      </c>
      <c r="M226" s="669">
        <v>174.82</v>
      </c>
    </row>
    <row r="227" spans="1:13" ht="14.4" customHeight="1" x14ac:dyDescent="0.3">
      <c r="A227" s="664" t="s">
        <v>3194</v>
      </c>
      <c r="B227" s="665" t="s">
        <v>2983</v>
      </c>
      <c r="C227" s="665" t="s">
        <v>3506</v>
      </c>
      <c r="D227" s="665" t="s">
        <v>1911</v>
      </c>
      <c r="E227" s="665" t="s">
        <v>3507</v>
      </c>
      <c r="F227" s="668"/>
      <c r="G227" s="668"/>
      <c r="H227" s="681">
        <v>0</v>
      </c>
      <c r="I227" s="668">
        <v>1</v>
      </c>
      <c r="J227" s="668">
        <v>54.98</v>
      </c>
      <c r="K227" s="681">
        <v>1</v>
      </c>
      <c r="L227" s="668">
        <v>1</v>
      </c>
      <c r="M227" s="669">
        <v>54.98</v>
      </c>
    </row>
    <row r="228" spans="1:13" ht="14.4" customHeight="1" x14ac:dyDescent="0.3">
      <c r="A228" s="664" t="s">
        <v>3194</v>
      </c>
      <c r="B228" s="665" t="s">
        <v>2985</v>
      </c>
      <c r="C228" s="665" t="s">
        <v>3599</v>
      </c>
      <c r="D228" s="665" t="s">
        <v>3600</v>
      </c>
      <c r="E228" s="665" t="s">
        <v>2987</v>
      </c>
      <c r="F228" s="668">
        <v>2</v>
      </c>
      <c r="G228" s="668">
        <v>0</v>
      </c>
      <c r="H228" s="681"/>
      <c r="I228" s="668"/>
      <c r="J228" s="668"/>
      <c r="K228" s="681"/>
      <c r="L228" s="668">
        <v>2</v>
      </c>
      <c r="M228" s="669">
        <v>0</v>
      </c>
    </row>
    <row r="229" spans="1:13" ht="14.4" customHeight="1" x14ac:dyDescent="0.3">
      <c r="A229" s="664" t="s">
        <v>3194</v>
      </c>
      <c r="B229" s="665" t="s">
        <v>2985</v>
      </c>
      <c r="C229" s="665" t="s">
        <v>3603</v>
      </c>
      <c r="D229" s="665" t="s">
        <v>3365</v>
      </c>
      <c r="E229" s="665" t="s">
        <v>2987</v>
      </c>
      <c r="F229" s="668">
        <v>3</v>
      </c>
      <c r="G229" s="668">
        <v>0</v>
      </c>
      <c r="H229" s="681"/>
      <c r="I229" s="668"/>
      <c r="J229" s="668"/>
      <c r="K229" s="681"/>
      <c r="L229" s="668">
        <v>3</v>
      </c>
      <c r="M229" s="669">
        <v>0</v>
      </c>
    </row>
    <row r="230" spans="1:13" ht="14.4" customHeight="1" x14ac:dyDescent="0.3">
      <c r="A230" s="664" t="s">
        <v>3194</v>
      </c>
      <c r="B230" s="665" t="s">
        <v>2985</v>
      </c>
      <c r="C230" s="665" t="s">
        <v>3601</v>
      </c>
      <c r="D230" s="665" t="s">
        <v>3602</v>
      </c>
      <c r="E230" s="665" t="s">
        <v>3366</v>
      </c>
      <c r="F230" s="668">
        <v>1</v>
      </c>
      <c r="G230" s="668">
        <v>87.23</v>
      </c>
      <c r="H230" s="681">
        <v>1</v>
      </c>
      <c r="I230" s="668"/>
      <c r="J230" s="668"/>
      <c r="K230" s="681">
        <v>0</v>
      </c>
      <c r="L230" s="668">
        <v>1</v>
      </c>
      <c r="M230" s="669">
        <v>87.23</v>
      </c>
    </row>
    <row r="231" spans="1:13" ht="14.4" customHeight="1" x14ac:dyDescent="0.3">
      <c r="A231" s="664" t="s">
        <v>3194</v>
      </c>
      <c r="B231" s="665" t="s">
        <v>4895</v>
      </c>
      <c r="C231" s="665" t="s">
        <v>3587</v>
      </c>
      <c r="D231" s="665" t="s">
        <v>3588</v>
      </c>
      <c r="E231" s="665" t="s">
        <v>2951</v>
      </c>
      <c r="F231" s="668">
        <v>1</v>
      </c>
      <c r="G231" s="668">
        <v>54.95</v>
      </c>
      <c r="H231" s="681">
        <v>1</v>
      </c>
      <c r="I231" s="668"/>
      <c r="J231" s="668"/>
      <c r="K231" s="681">
        <v>0</v>
      </c>
      <c r="L231" s="668">
        <v>1</v>
      </c>
      <c r="M231" s="669">
        <v>54.95</v>
      </c>
    </row>
    <row r="232" spans="1:13" ht="14.4" customHeight="1" x14ac:dyDescent="0.3">
      <c r="A232" s="664" t="s">
        <v>3194</v>
      </c>
      <c r="B232" s="665" t="s">
        <v>2988</v>
      </c>
      <c r="C232" s="665" t="s">
        <v>1834</v>
      </c>
      <c r="D232" s="665" t="s">
        <v>2989</v>
      </c>
      <c r="E232" s="665" t="s">
        <v>2990</v>
      </c>
      <c r="F232" s="668"/>
      <c r="G232" s="668"/>
      <c r="H232" s="681">
        <v>0</v>
      </c>
      <c r="I232" s="668">
        <v>3</v>
      </c>
      <c r="J232" s="668">
        <v>835.92</v>
      </c>
      <c r="K232" s="681">
        <v>1</v>
      </c>
      <c r="L232" s="668">
        <v>3</v>
      </c>
      <c r="M232" s="669">
        <v>835.92</v>
      </c>
    </row>
    <row r="233" spans="1:13" ht="14.4" customHeight="1" x14ac:dyDescent="0.3">
      <c r="A233" s="664" t="s">
        <v>3194</v>
      </c>
      <c r="B233" s="665" t="s">
        <v>2988</v>
      </c>
      <c r="C233" s="665" t="s">
        <v>3390</v>
      </c>
      <c r="D233" s="665" t="s">
        <v>3391</v>
      </c>
      <c r="E233" s="665" t="s">
        <v>3392</v>
      </c>
      <c r="F233" s="668"/>
      <c r="G233" s="668"/>
      <c r="H233" s="681">
        <v>0</v>
      </c>
      <c r="I233" s="668">
        <v>1</v>
      </c>
      <c r="J233" s="668">
        <v>58.86</v>
      </c>
      <c r="K233" s="681">
        <v>1</v>
      </c>
      <c r="L233" s="668">
        <v>1</v>
      </c>
      <c r="M233" s="669">
        <v>58.86</v>
      </c>
    </row>
    <row r="234" spans="1:13" ht="14.4" customHeight="1" x14ac:dyDescent="0.3">
      <c r="A234" s="664" t="s">
        <v>3194</v>
      </c>
      <c r="B234" s="665" t="s">
        <v>2988</v>
      </c>
      <c r="C234" s="665" t="s">
        <v>3393</v>
      </c>
      <c r="D234" s="665" t="s">
        <v>3394</v>
      </c>
      <c r="E234" s="665" t="s">
        <v>3395</v>
      </c>
      <c r="F234" s="668"/>
      <c r="G234" s="668"/>
      <c r="H234" s="681">
        <v>0</v>
      </c>
      <c r="I234" s="668">
        <v>2</v>
      </c>
      <c r="J234" s="668">
        <v>362.26</v>
      </c>
      <c r="K234" s="681">
        <v>1</v>
      </c>
      <c r="L234" s="668">
        <v>2</v>
      </c>
      <c r="M234" s="669">
        <v>362.26</v>
      </c>
    </row>
    <row r="235" spans="1:13" ht="14.4" customHeight="1" x14ac:dyDescent="0.3">
      <c r="A235" s="664" t="s">
        <v>3194</v>
      </c>
      <c r="B235" s="665" t="s">
        <v>2988</v>
      </c>
      <c r="C235" s="665" t="s">
        <v>3396</v>
      </c>
      <c r="D235" s="665" t="s">
        <v>3397</v>
      </c>
      <c r="E235" s="665" t="s">
        <v>2992</v>
      </c>
      <c r="F235" s="668">
        <v>1</v>
      </c>
      <c r="G235" s="668">
        <v>117.73</v>
      </c>
      <c r="H235" s="681">
        <v>1</v>
      </c>
      <c r="I235" s="668"/>
      <c r="J235" s="668"/>
      <c r="K235" s="681">
        <v>0</v>
      </c>
      <c r="L235" s="668">
        <v>1</v>
      </c>
      <c r="M235" s="669">
        <v>117.73</v>
      </c>
    </row>
    <row r="236" spans="1:13" ht="14.4" customHeight="1" x14ac:dyDescent="0.3">
      <c r="A236" s="664" t="s">
        <v>3194</v>
      </c>
      <c r="B236" s="665" t="s">
        <v>2988</v>
      </c>
      <c r="C236" s="665" t="s">
        <v>1754</v>
      </c>
      <c r="D236" s="665" t="s">
        <v>2989</v>
      </c>
      <c r="E236" s="665" t="s">
        <v>2992</v>
      </c>
      <c r="F236" s="668"/>
      <c r="G236" s="668"/>
      <c r="H236" s="681">
        <v>0</v>
      </c>
      <c r="I236" s="668">
        <v>4</v>
      </c>
      <c r="J236" s="668">
        <v>470.92</v>
      </c>
      <c r="K236" s="681">
        <v>1</v>
      </c>
      <c r="L236" s="668">
        <v>4</v>
      </c>
      <c r="M236" s="669">
        <v>470.92</v>
      </c>
    </row>
    <row r="237" spans="1:13" ht="14.4" customHeight="1" x14ac:dyDescent="0.3">
      <c r="A237" s="664" t="s">
        <v>3194</v>
      </c>
      <c r="B237" s="665" t="s">
        <v>2988</v>
      </c>
      <c r="C237" s="665" t="s">
        <v>1819</v>
      </c>
      <c r="D237" s="665" t="s">
        <v>2989</v>
      </c>
      <c r="E237" s="665" t="s">
        <v>2994</v>
      </c>
      <c r="F237" s="668"/>
      <c r="G237" s="668"/>
      <c r="H237" s="681">
        <v>0</v>
      </c>
      <c r="I237" s="668">
        <v>22</v>
      </c>
      <c r="J237" s="668">
        <v>3984.86</v>
      </c>
      <c r="K237" s="681">
        <v>1</v>
      </c>
      <c r="L237" s="668">
        <v>22</v>
      </c>
      <c r="M237" s="669">
        <v>3984.86</v>
      </c>
    </row>
    <row r="238" spans="1:13" ht="14.4" customHeight="1" x14ac:dyDescent="0.3">
      <c r="A238" s="664" t="s">
        <v>3194</v>
      </c>
      <c r="B238" s="665" t="s">
        <v>2988</v>
      </c>
      <c r="C238" s="665" t="s">
        <v>3398</v>
      </c>
      <c r="D238" s="665" t="s">
        <v>3399</v>
      </c>
      <c r="E238" s="665" t="s">
        <v>3400</v>
      </c>
      <c r="F238" s="668">
        <v>1</v>
      </c>
      <c r="G238" s="668">
        <v>0</v>
      </c>
      <c r="H238" s="681"/>
      <c r="I238" s="668"/>
      <c r="J238" s="668"/>
      <c r="K238" s="681"/>
      <c r="L238" s="668">
        <v>1</v>
      </c>
      <c r="M238" s="669">
        <v>0</v>
      </c>
    </row>
    <row r="239" spans="1:13" ht="14.4" customHeight="1" x14ac:dyDescent="0.3">
      <c r="A239" s="664" t="s">
        <v>3194</v>
      </c>
      <c r="B239" s="665" t="s">
        <v>2988</v>
      </c>
      <c r="C239" s="665" t="s">
        <v>3403</v>
      </c>
      <c r="D239" s="665" t="s">
        <v>3404</v>
      </c>
      <c r="E239" s="665" t="s">
        <v>3405</v>
      </c>
      <c r="F239" s="668">
        <v>1</v>
      </c>
      <c r="G239" s="668">
        <v>0</v>
      </c>
      <c r="H239" s="681"/>
      <c r="I239" s="668"/>
      <c r="J239" s="668"/>
      <c r="K239" s="681"/>
      <c r="L239" s="668">
        <v>1</v>
      </c>
      <c r="M239" s="669">
        <v>0</v>
      </c>
    </row>
    <row r="240" spans="1:13" ht="14.4" customHeight="1" x14ac:dyDescent="0.3">
      <c r="A240" s="664" t="s">
        <v>3194</v>
      </c>
      <c r="B240" s="665" t="s">
        <v>2988</v>
      </c>
      <c r="C240" s="665" t="s">
        <v>3401</v>
      </c>
      <c r="D240" s="665" t="s">
        <v>3402</v>
      </c>
      <c r="E240" s="665" t="s">
        <v>2992</v>
      </c>
      <c r="F240" s="668"/>
      <c r="G240" s="668"/>
      <c r="H240" s="681">
        <v>0</v>
      </c>
      <c r="I240" s="668">
        <v>1</v>
      </c>
      <c r="J240" s="668">
        <v>124.91</v>
      </c>
      <c r="K240" s="681">
        <v>1</v>
      </c>
      <c r="L240" s="668">
        <v>1</v>
      </c>
      <c r="M240" s="669">
        <v>124.91</v>
      </c>
    </row>
    <row r="241" spans="1:13" ht="14.4" customHeight="1" x14ac:dyDescent="0.3">
      <c r="A241" s="664" t="s">
        <v>3194</v>
      </c>
      <c r="B241" s="665" t="s">
        <v>2988</v>
      </c>
      <c r="C241" s="665" t="s">
        <v>3406</v>
      </c>
      <c r="D241" s="665" t="s">
        <v>3404</v>
      </c>
      <c r="E241" s="665" t="s">
        <v>3407</v>
      </c>
      <c r="F241" s="668">
        <v>1</v>
      </c>
      <c r="G241" s="668">
        <v>0</v>
      </c>
      <c r="H241" s="681"/>
      <c r="I241" s="668"/>
      <c r="J241" s="668"/>
      <c r="K241" s="681"/>
      <c r="L241" s="668">
        <v>1</v>
      </c>
      <c r="M241" s="669">
        <v>0</v>
      </c>
    </row>
    <row r="242" spans="1:13" ht="14.4" customHeight="1" x14ac:dyDescent="0.3">
      <c r="A242" s="664" t="s">
        <v>3194</v>
      </c>
      <c r="B242" s="665" t="s">
        <v>2996</v>
      </c>
      <c r="C242" s="665" t="s">
        <v>1780</v>
      </c>
      <c r="D242" s="665" t="s">
        <v>2997</v>
      </c>
      <c r="E242" s="665" t="s">
        <v>2992</v>
      </c>
      <c r="F242" s="668"/>
      <c r="G242" s="668"/>
      <c r="H242" s="681">
        <v>0</v>
      </c>
      <c r="I242" s="668">
        <v>4</v>
      </c>
      <c r="J242" s="668">
        <v>724.52</v>
      </c>
      <c r="K242" s="681">
        <v>1</v>
      </c>
      <c r="L242" s="668">
        <v>4</v>
      </c>
      <c r="M242" s="669">
        <v>724.52</v>
      </c>
    </row>
    <row r="243" spans="1:13" ht="14.4" customHeight="1" x14ac:dyDescent="0.3">
      <c r="A243" s="664" t="s">
        <v>3194</v>
      </c>
      <c r="B243" s="665" t="s">
        <v>2996</v>
      </c>
      <c r="C243" s="665" t="s">
        <v>3573</v>
      </c>
      <c r="D243" s="665" t="s">
        <v>2997</v>
      </c>
      <c r="E243" s="665" t="s">
        <v>2994</v>
      </c>
      <c r="F243" s="668"/>
      <c r="G243" s="668"/>
      <c r="H243" s="681">
        <v>0</v>
      </c>
      <c r="I243" s="668">
        <v>2</v>
      </c>
      <c r="J243" s="668">
        <v>557.28</v>
      </c>
      <c r="K243" s="681">
        <v>1</v>
      </c>
      <c r="L243" s="668">
        <v>2</v>
      </c>
      <c r="M243" s="669">
        <v>557.28</v>
      </c>
    </row>
    <row r="244" spans="1:13" ht="14.4" customHeight="1" x14ac:dyDescent="0.3">
      <c r="A244" s="664" t="s">
        <v>3194</v>
      </c>
      <c r="B244" s="665" t="s">
        <v>2996</v>
      </c>
      <c r="C244" s="665" t="s">
        <v>3574</v>
      </c>
      <c r="D244" s="665" t="s">
        <v>3575</v>
      </c>
      <c r="E244" s="665" t="s">
        <v>2992</v>
      </c>
      <c r="F244" s="668">
        <v>1</v>
      </c>
      <c r="G244" s="668">
        <v>181.13</v>
      </c>
      <c r="H244" s="681">
        <v>1</v>
      </c>
      <c r="I244" s="668"/>
      <c r="J244" s="668"/>
      <c r="K244" s="681">
        <v>0</v>
      </c>
      <c r="L244" s="668">
        <v>1</v>
      </c>
      <c r="M244" s="669">
        <v>181.13</v>
      </c>
    </row>
    <row r="245" spans="1:13" ht="14.4" customHeight="1" x14ac:dyDescent="0.3">
      <c r="A245" s="664" t="s">
        <v>3194</v>
      </c>
      <c r="B245" s="665" t="s">
        <v>2996</v>
      </c>
      <c r="C245" s="665" t="s">
        <v>3576</v>
      </c>
      <c r="D245" s="665" t="s">
        <v>3577</v>
      </c>
      <c r="E245" s="665" t="s">
        <v>3578</v>
      </c>
      <c r="F245" s="668">
        <v>1</v>
      </c>
      <c r="G245" s="668">
        <v>169.04</v>
      </c>
      <c r="H245" s="681">
        <v>1</v>
      </c>
      <c r="I245" s="668"/>
      <c r="J245" s="668"/>
      <c r="K245" s="681">
        <v>0</v>
      </c>
      <c r="L245" s="668">
        <v>1</v>
      </c>
      <c r="M245" s="669">
        <v>169.04</v>
      </c>
    </row>
    <row r="246" spans="1:13" ht="14.4" customHeight="1" x14ac:dyDescent="0.3">
      <c r="A246" s="664" t="s">
        <v>3194</v>
      </c>
      <c r="B246" s="665" t="s">
        <v>2996</v>
      </c>
      <c r="C246" s="665" t="s">
        <v>3579</v>
      </c>
      <c r="D246" s="665" t="s">
        <v>3575</v>
      </c>
      <c r="E246" s="665" t="s">
        <v>2955</v>
      </c>
      <c r="F246" s="668">
        <v>1</v>
      </c>
      <c r="G246" s="668">
        <v>117.73</v>
      </c>
      <c r="H246" s="681">
        <v>1</v>
      </c>
      <c r="I246" s="668"/>
      <c r="J246" s="668"/>
      <c r="K246" s="681">
        <v>0</v>
      </c>
      <c r="L246" s="668">
        <v>1</v>
      </c>
      <c r="M246" s="669">
        <v>117.73</v>
      </c>
    </row>
    <row r="247" spans="1:13" ht="14.4" customHeight="1" x14ac:dyDescent="0.3">
      <c r="A247" s="664" t="s">
        <v>3194</v>
      </c>
      <c r="B247" s="665" t="s">
        <v>4901</v>
      </c>
      <c r="C247" s="665" t="s">
        <v>3440</v>
      </c>
      <c r="D247" s="665" t="s">
        <v>3441</v>
      </c>
      <c r="E247" s="665" t="s">
        <v>3442</v>
      </c>
      <c r="F247" s="668"/>
      <c r="G247" s="668"/>
      <c r="H247" s="681">
        <v>0</v>
      </c>
      <c r="I247" s="668">
        <v>1</v>
      </c>
      <c r="J247" s="668">
        <v>185.34</v>
      </c>
      <c r="K247" s="681">
        <v>1</v>
      </c>
      <c r="L247" s="668">
        <v>1</v>
      </c>
      <c r="M247" s="669">
        <v>185.34</v>
      </c>
    </row>
    <row r="248" spans="1:13" ht="14.4" customHeight="1" x14ac:dyDescent="0.3">
      <c r="A248" s="664" t="s">
        <v>3194</v>
      </c>
      <c r="B248" s="665" t="s">
        <v>3003</v>
      </c>
      <c r="C248" s="665" t="s">
        <v>3323</v>
      </c>
      <c r="D248" s="665" t="s">
        <v>3324</v>
      </c>
      <c r="E248" s="665" t="s">
        <v>3325</v>
      </c>
      <c r="F248" s="668">
        <v>1</v>
      </c>
      <c r="G248" s="668">
        <v>131.54</v>
      </c>
      <c r="H248" s="681">
        <v>1</v>
      </c>
      <c r="I248" s="668"/>
      <c r="J248" s="668"/>
      <c r="K248" s="681">
        <v>0</v>
      </c>
      <c r="L248" s="668">
        <v>1</v>
      </c>
      <c r="M248" s="669">
        <v>131.54</v>
      </c>
    </row>
    <row r="249" spans="1:13" ht="14.4" customHeight="1" x14ac:dyDescent="0.3">
      <c r="A249" s="664" t="s">
        <v>3194</v>
      </c>
      <c r="B249" s="665" t="s">
        <v>3003</v>
      </c>
      <c r="C249" s="665" t="s">
        <v>3589</v>
      </c>
      <c r="D249" s="665" t="s">
        <v>3590</v>
      </c>
      <c r="E249" s="665" t="s">
        <v>3591</v>
      </c>
      <c r="F249" s="668">
        <v>1</v>
      </c>
      <c r="G249" s="668">
        <v>0</v>
      </c>
      <c r="H249" s="681"/>
      <c r="I249" s="668"/>
      <c r="J249" s="668"/>
      <c r="K249" s="681"/>
      <c r="L249" s="668">
        <v>1</v>
      </c>
      <c r="M249" s="669">
        <v>0</v>
      </c>
    </row>
    <row r="250" spans="1:13" ht="14.4" customHeight="1" x14ac:dyDescent="0.3">
      <c r="A250" s="664" t="s">
        <v>3194</v>
      </c>
      <c r="B250" s="665" t="s">
        <v>3010</v>
      </c>
      <c r="C250" s="665" t="s">
        <v>1955</v>
      </c>
      <c r="D250" s="665" t="s">
        <v>1956</v>
      </c>
      <c r="E250" s="665" t="s">
        <v>3013</v>
      </c>
      <c r="F250" s="668"/>
      <c r="G250" s="668"/>
      <c r="H250" s="681">
        <v>0</v>
      </c>
      <c r="I250" s="668">
        <v>1</v>
      </c>
      <c r="J250" s="668">
        <v>79.03</v>
      </c>
      <c r="K250" s="681">
        <v>1</v>
      </c>
      <c r="L250" s="668">
        <v>1</v>
      </c>
      <c r="M250" s="669">
        <v>79.03</v>
      </c>
    </row>
    <row r="251" spans="1:13" ht="14.4" customHeight="1" x14ac:dyDescent="0.3">
      <c r="A251" s="664" t="s">
        <v>3194</v>
      </c>
      <c r="B251" s="665" t="s">
        <v>3010</v>
      </c>
      <c r="C251" s="665" t="s">
        <v>3493</v>
      </c>
      <c r="D251" s="665" t="s">
        <v>3011</v>
      </c>
      <c r="E251" s="665" t="s">
        <v>3494</v>
      </c>
      <c r="F251" s="668"/>
      <c r="G251" s="668"/>
      <c r="H251" s="681">
        <v>0</v>
      </c>
      <c r="I251" s="668">
        <v>2</v>
      </c>
      <c r="J251" s="668">
        <v>118.54</v>
      </c>
      <c r="K251" s="681">
        <v>1</v>
      </c>
      <c r="L251" s="668">
        <v>2</v>
      </c>
      <c r="M251" s="669">
        <v>118.54</v>
      </c>
    </row>
    <row r="252" spans="1:13" ht="14.4" customHeight="1" x14ac:dyDescent="0.3">
      <c r="A252" s="664" t="s">
        <v>3194</v>
      </c>
      <c r="B252" s="665" t="s">
        <v>3010</v>
      </c>
      <c r="C252" s="665" t="s">
        <v>3495</v>
      </c>
      <c r="D252" s="665" t="s">
        <v>1956</v>
      </c>
      <c r="E252" s="665" t="s">
        <v>3496</v>
      </c>
      <c r="F252" s="668"/>
      <c r="G252" s="668"/>
      <c r="H252" s="681">
        <v>0</v>
      </c>
      <c r="I252" s="668">
        <v>2</v>
      </c>
      <c r="J252" s="668">
        <v>158.06</v>
      </c>
      <c r="K252" s="681">
        <v>1</v>
      </c>
      <c r="L252" s="668">
        <v>2</v>
      </c>
      <c r="M252" s="669">
        <v>158.06</v>
      </c>
    </row>
    <row r="253" spans="1:13" ht="14.4" customHeight="1" x14ac:dyDescent="0.3">
      <c r="A253" s="664" t="s">
        <v>3194</v>
      </c>
      <c r="B253" s="665" t="s">
        <v>3010</v>
      </c>
      <c r="C253" s="665" t="s">
        <v>3497</v>
      </c>
      <c r="D253" s="665" t="s">
        <v>3011</v>
      </c>
      <c r="E253" s="665" t="s">
        <v>3498</v>
      </c>
      <c r="F253" s="668"/>
      <c r="G253" s="668"/>
      <c r="H253" s="681"/>
      <c r="I253" s="668">
        <v>2</v>
      </c>
      <c r="J253" s="668">
        <v>0</v>
      </c>
      <c r="K253" s="681"/>
      <c r="L253" s="668">
        <v>2</v>
      </c>
      <c r="M253" s="669">
        <v>0</v>
      </c>
    </row>
    <row r="254" spans="1:13" ht="14.4" customHeight="1" x14ac:dyDescent="0.3">
      <c r="A254" s="664" t="s">
        <v>3194</v>
      </c>
      <c r="B254" s="665" t="s">
        <v>3010</v>
      </c>
      <c r="C254" s="665" t="s">
        <v>3499</v>
      </c>
      <c r="D254" s="665" t="s">
        <v>3011</v>
      </c>
      <c r="E254" s="665" t="s">
        <v>3500</v>
      </c>
      <c r="F254" s="668">
        <v>4</v>
      </c>
      <c r="G254" s="668">
        <v>316.12</v>
      </c>
      <c r="H254" s="681">
        <v>1</v>
      </c>
      <c r="I254" s="668"/>
      <c r="J254" s="668"/>
      <c r="K254" s="681">
        <v>0</v>
      </c>
      <c r="L254" s="668">
        <v>4</v>
      </c>
      <c r="M254" s="669">
        <v>316.12</v>
      </c>
    </row>
    <row r="255" spans="1:13" ht="14.4" customHeight="1" x14ac:dyDescent="0.3">
      <c r="A255" s="664" t="s">
        <v>3194</v>
      </c>
      <c r="B255" s="665" t="s">
        <v>3010</v>
      </c>
      <c r="C255" s="665" t="s">
        <v>4314</v>
      </c>
      <c r="D255" s="665" t="s">
        <v>4315</v>
      </c>
      <c r="E255" s="665" t="s">
        <v>4316</v>
      </c>
      <c r="F255" s="668"/>
      <c r="G255" s="668"/>
      <c r="H255" s="681">
        <v>0</v>
      </c>
      <c r="I255" s="668">
        <v>1</v>
      </c>
      <c r="J255" s="668">
        <v>118.54</v>
      </c>
      <c r="K255" s="681">
        <v>1</v>
      </c>
      <c r="L255" s="668">
        <v>1</v>
      </c>
      <c r="M255" s="669">
        <v>118.54</v>
      </c>
    </row>
    <row r="256" spans="1:13" ht="14.4" customHeight="1" x14ac:dyDescent="0.3">
      <c r="A256" s="664" t="s">
        <v>3194</v>
      </c>
      <c r="B256" s="665" t="s">
        <v>3010</v>
      </c>
      <c r="C256" s="665" t="s">
        <v>2594</v>
      </c>
      <c r="D256" s="665" t="s">
        <v>2595</v>
      </c>
      <c r="E256" s="665" t="s">
        <v>3142</v>
      </c>
      <c r="F256" s="668"/>
      <c r="G256" s="668"/>
      <c r="H256" s="681">
        <v>0</v>
      </c>
      <c r="I256" s="668">
        <v>2</v>
      </c>
      <c r="J256" s="668">
        <v>118.54</v>
      </c>
      <c r="K256" s="681">
        <v>1</v>
      </c>
      <c r="L256" s="668">
        <v>2</v>
      </c>
      <c r="M256" s="669">
        <v>118.54</v>
      </c>
    </row>
    <row r="257" spans="1:13" ht="14.4" customHeight="1" x14ac:dyDescent="0.3">
      <c r="A257" s="664" t="s">
        <v>3194</v>
      </c>
      <c r="B257" s="665" t="s">
        <v>3025</v>
      </c>
      <c r="C257" s="665" t="s">
        <v>3388</v>
      </c>
      <c r="D257" s="665" t="s">
        <v>1933</v>
      </c>
      <c r="E257" s="665" t="s">
        <v>3389</v>
      </c>
      <c r="F257" s="668">
        <v>1</v>
      </c>
      <c r="G257" s="668">
        <v>0</v>
      </c>
      <c r="H257" s="681"/>
      <c r="I257" s="668"/>
      <c r="J257" s="668"/>
      <c r="K257" s="681"/>
      <c r="L257" s="668">
        <v>1</v>
      </c>
      <c r="M257" s="669">
        <v>0</v>
      </c>
    </row>
    <row r="258" spans="1:13" ht="14.4" customHeight="1" x14ac:dyDescent="0.3">
      <c r="A258" s="664" t="s">
        <v>3194</v>
      </c>
      <c r="B258" s="665" t="s">
        <v>4902</v>
      </c>
      <c r="C258" s="665" t="s">
        <v>3412</v>
      </c>
      <c r="D258" s="665" t="s">
        <v>3413</v>
      </c>
      <c r="E258" s="665" t="s">
        <v>3414</v>
      </c>
      <c r="F258" s="668">
        <v>1</v>
      </c>
      <c r="G258" s="668">
        <v>0</v>
      </c>
      <c r="H258" s="681"/>
      <c r="I258" s="668"/>
      <c r="J258" s="668"/>
      <c r="K258" s="681"/>
      <c r="L258" s="668">
        <v>1</v>
      </c>
      <c r="M258" s="669">
        <v>0</v>
      </c>
    </row>
    <row r="259" spans="1:13" ht="14.4" customHeight="1" x14ac:dyDescent="0.3">
      <c r="A259" s="664" t="s">
        <v>3194</v>
      </c>
      <c r="B259" s="665" t="s">
        <v>3102</v>
      </c>
      <c r="C259" s="665" t="s">
        <v>1797</v>
      </c>
      <c r="D259" s="665" t="s">
        <v>1798</v>
      </c>
      <c r="E259" s="665" t="s">
        <v>2955</v>
      </c>
      <c r="F259" s="668"/>
      <c r="G259" s="668"/>
      <c r="H259" s="681">
        <v>0</v>
      </c>
      <c r="I259" s="668">
        <v>1</v>
      </c>
      <c r="J259" s="668">
        <v>42.57</v>
      </c>
      <c r="K259" s="681">
        <v>1</v>
      </c>
      <c r="L259" s="668">
        <v>1</v>
      </c>
      <c r="M259" s="669">
        <v>42.57</v>
      </c>
    </row>
    <row r="260" spans="1:13" ht="14.4" customHeight="1" x14ac:dyDescent="0.3">
      <c r="A260" s="664" t="s">
        <v>3194</v>
      </c>
      <c r="B260" s="665" t="s">
        <v>3102</v>
      </c>
      <c r="C260" s="665" t="s">
        <v>1862</v>
      </c>
      <c r="D260" s="665" t="s">
        <v>1863</v>
      </c>
      <c r="E260" s="665" t="s">
        <v>2992</v>
      </c>
      <c r="F260" s="668"/>
      <c r="G260" s="668"/>
      <c r="H260" s="681">
        <v>0</v>
      </c>
      <c r="I260" s="668">
        <v>1</v>
      </c>
      <c r="J260" s="668">
        <v>132</v>
      </c>
      <c r="K260" s="681">
        <v>1</v>
      </c>
      <c r="L260" s="668">
        <v>1</v>
      </c>
      <c r="M260" s="669">
        <v>132</v>
      </c>
    </row>
    <row r="261" spans="1:13" ht="14.4" customHeight="1" x14ac:dyDescent="0.3">
      <c r="A261" s="664" t="s">
        <v>3194</v>
      </c>
      <c r="B261" s="665" t="s">
        <v>3108</v>
      </c>
      <c r="C261" s="665" t="s">
        <v>1842</v>
      </c>
      <c r="D261" s="665" t="s">
        <v>3109</v>
      </c>
      <c r="E261" s="665" t="s">
        <v>2955</v>
      </c>
      <c r="F261" s="668"/>
      <c r="G261" s="668"/>
      <c r="H261" s="681">
        <v>0</v>
      </c>
      <c r="I261" s="668">
        <v>1</v>
      </c>
      <c r="J261" s="668">
        <v>132</v>
      </c>
      <c r="K261" s="681">
        <v>1</v>
      </c>
      <c r="L261" s="668">
        <v>1</v>
      </c>
      <c r="M261" s="669">
        <v>132</v>
      </c>
    </row>
    <row r="262" spans="1:13" ht="14.4" customHeight="1" x14ac:dyDescent="0.3">
      <c r="A262" s="664" t="s">
        <v>3194</v>
      </c>
      <c r="B262" s="665" t="s">
        <v>4903</v>
      </c>
      <c r="C262" s="665" t="s">
        <v>3409</v>
      </c>
      <c r="D262" s="665" t="s">
        <v>4904</v>
      </c>
      <c r="E262" s="665"/>
      <c r="F262" s="668">
        <v>1</v>
      </c>
      <c r="G262" s="668">
        <v>0</v>
      </c>
      <c r="H262" s="681"/>
      <c r="I262" s="668"/>
      <c r="J262" s="668"/>
      <c r="K262" s="681"/>
      <c r="L262" s="668">
        <v>1</v>
      </c>
      <c r="M262" s="669">
        <v>0</v>
      </c>
    </row>
    <row r="263" spans="1:13" ht="14.4" customHeight="1" x14ac:dyDescent="0.3">
      <c r="A263" s="664" t="s">
        <v>3194</v>
      </c>
      <c r="B263" s="665" t="s">
        <v>4905</v>
      </c>
      <c r="C263" s="665" t="s">
        <v>4349</v>
      </c>
      <c r="D263" s="665" t="s">
        <v>4350</v>
      </c>
      <c r="E263" s="665" t="s">
        <v>4351</v>
      </c>
      <c r="F263" s="668">
        <v>1</v>
      </c>
      <c r="G263" s="668">
        <v>0</v>
      </c>
      <c r="H263" s="681"/>
      <c r="I263" s="668"/>
      <c r="J263" s="668"/>
      <c r="K263" s="681"/>
      <c r="L263" s="668">
        <v>1</v>
      </c>
      <c r="M263" s="669">
        <v>0</v>
      </c>
    </row>
    <row r="264" spans="1:13" ht="14.4" customHeight="1" x14ac:dyDescent="0.3">
      <c r="A264" s="664" t="s">
        <v>3194</v>
      </c>
      <c r="B264" s="665" t="s">
        <v>4906</v>
      </c>
      <c r="C264" s="665" t="s">
        <v>3647</v>
      </c>
      <c r="D264" s="665" t="s">
        <v>3648</v>
      </c>
      <c r="E264" s="665" t="s">
        <v>3649</v>
      </c>
      <c r="F264" s="668"/>
      <c r="G264" s="668"/>
      <c r="H264" s="681"/>
      <c r="I264" s="668">
        <v>2</v>
      </c>
      <c r="J264" s="668">
        <v>0</v>
      </c>
      <c r="K264" s="681"/>
      <c r="L264" s="668">
        <v>2</v>
      </c>
      <c r="M264" s="669">
        <v>0</v>
      </c>
    </row>
    <row r="265" spans="1:13" ht="14.4" customHeight="1" x14ac:dyDescent="0.3">
      <c r="A265" s="664" t="s">
        <v>3194</v>
      </c>
      <c r="B265" s="665" t="s">
        <v>3119</v>
      </c>
      <c r="C265" s="665" t="s">
        <v>3422</v>
      </c>
      <c r="D265" s="665" t="s">
        <v>3423</v>
      </c>
      <c r="E265" s="665" t="s">
        <v>2955</v>
      </c>
      <c r="F265" s="668">
        <v>1</v>
      </c>
      <c r="G265" s="668">
        <v>0</v>
      </c>
      <c r="H265" s="681"/>
      <c r="I265" s="668"/>
      <c r="J265" s="668"/>
      <c r="K265" s="681"/>
      <c r="L265" s="668">
        <v>1</v>
      </c>
      <c r="M265" s="669">
        <v>0</v>
      </c>
    </row>
    <row r="266" spans="1:13" ht="14.4" customHeight="1" x14ac:dyDescent="0.3">
      <c r="A266" s="664" t="s">
        <v>3194</v>
      </c>
      <c r="B266" s="665" t="s">
        <v>4897</v>
      </c>
      <c r="C266" s="665" t="s">
        <v>3489</v>
      </c>
      <c r="D266" s="665" t="s">
        <v>3490</v>
      </c>
      <c r="E266" s="665" t="s">
        <v>3491</v>
      </c>
      <c r="F266" s="668">
        <v>1</v>
      </c>
      <c r="G266" s="668">
        <v>0</v>
      </c>
      <c r="H266" s="681"/>
      <c r="I266" s="668"/>
      <c r="J266" s="668"/>
      <c r="K266" s="681"/>
      <c r="L266" s="668">
        <v>1</v>
      </c>
      <c r="M266" s="669">
        <v>0</v>
      </c>
    </row>
    <row r="267" spans="1:13" ht="14.4" customHeight="1" x14ac:dyDescent="0.3">
      <c r="A267" s="664" t="s">
        <v>3195</v>
      </c>
      <c r="B267" s="665" t="s">
        <v>4907</v>
      </c>
      <c r="C267" s="665" t="s">
        <v>4420</v>
      </c>
      <c r="D267" s="665" t="s">
        <v>4421</v>
      </c>
      <c r="E267" s="665" t="s">
        <v>4422</v>
      </c>
      <c r="F267" s="668">
        <v>3</v>
      </c>
      <c r="G267" s="668">
        <v>124.89000000000001</v>
      </c>
      <c r="H267" s="681">
        <v>1</v>
      </c>
      <c r="I267" s="668"/>
      <c r="J267" s="668"/>
      <c r="K267" s="681">
        <v>0</v>
      </c>
      <c r="L267" s="668">
        <v>3</v>
      </c>
      <c r="M267" s="669">
        <v>124.89000000000001</v>
      </c>
    </row>
    <row r="268" spans="1:13" ht="14.4" customHeight="1" x14ac:dyDescent="0.3">
      <c r="A268" s="664" t="s">
        <v>3195</v>
      </c>
      <c r="B268" s="665" t="s">
        <v>2895</v>
      </c>
      <c r="C268" s="665" t="s">
        <v>3862</v>
      </c>
      <c r="D268" s="665" t="s">
        <v>3863</v>
      </c>
      <c r="E268" s="665" t="s">
        <v>3310</v>
      </c>
      <c r="F268" s="668">
        <v>2</v>
      </c>
      <c r="G268" s="668">
        <v>115.28</v>
      </c>
      <c r="H268" s="681">
        <v>1</v>
      </c>
      <c r="I268" s="668"/>
      <c r="J268" s="668"/>
      <c r="K268" s="681">
        <v>0</v>
      </c>
      <c r="L268" s="668">
        <v>2</v>
      </c>
      <c r="M268" s="669">
        <v>115.28</v>
      </c>
    </row>
    <row r="269" spans="1:13" ht="14.4" customHeight="1" x14ac:dyDescent="0.3">
      <c r="A269" s="664" t="s">
        <v>3195</v>
      </c>
      <c r="B269" s="665" t="s">
        <v>2895</v>
      </c>
      <c r="C269" s="665" t="s">
        <v>3864</v>
      </c>
      <c r="D269" s="665" t="s">
        <v>3863</v>
      </c>
      <c r="E269" s="665" t="s">
        <v>3562</v>
      </c>
      <c r="F269" s="668">
        <v>1</v>
      </c>
      <c r="G269" s="668">
        <v>0</v>
      </c>
      <c r="H269" s="681"/>
      <c r="I269" s="668"/>
      <c r="J269" s="668"/>
      <c r="K269" s="681"/>
      <c r="L269" s="668">
        <v>1</v>
      </c>
      <c r="M269" s="669">
        <v>0</v>
      </c>
    </row>
    <row r="270" spans="1:13" ht="14.4" customHeight="1" x14ac:dyDescent="0.3">
      <c r="A270" s="664" t="s">
        <v>3195</v>
      </c>
      <c r="B270" s="665" t="s">
        <v>2895</v>
      </c>
      <c r="C270" s="665" t="s">
        <v>3558</v>
      </c>
      <c r="D270" s="665" t="s">
        <v>2897</v>
      </c>
      <c r="E270" s="665" t="s">
        <v>3559</v>
      </c>
      <c r="F270" s="668"/>
      <c r="G270" s="668"/>
      <c r="H270" s="681">
        <v>0</v>
      </c>
      <c r="I270" s="668">
        <v>14</v>
      </c>
      <c r="J270" s="668">
        <v>403.34</v>
      </c>
      <c r="K270" s="681">
        <v>1</v>
      </c>
      <c r="L270" s="668">
        <v>14</v>
      </c>
      <c r="M270" s="669">
        <v>403.34</v>
      </c>
    </row>
    <row r="271" spans="1:13" ht="14.4" customHeight="1" x14ac:dyDescent="0.3">
      <c r="A271" s="664" t="s">
        <v>3195</v>
      </c>
      <c r="B271" s="665" t="s">
        <v>2895</v>
      </c>
      <c r="C271" s="665" t="s">
        <v>1705</v>
      </c>
      <c r="D271" s="665" t="s">
        <v>2897</v>
      </c>
      <c r="E271" s="665" t="s">
        <v>2899</v>
      </c>
      <c r="F271" s="668"/>
      <c r="G271" s="668"/>
      <c r="H271" s="681">
        <v>0</v>
      </c>
      <c r="I271" s="668">
        <v>1</v>
      </c>
      <c r="J271" s="668">
        <v>57.64</v>
      </c>
      <c r="K271" s="681">
        <v>1</v>
      </c>
      <c r="L271" s="668">
        <v>1</v>
      </c>
      <c r="M271" s="669">
        <v>57.64</v>
      </c>
    </row>
    <row r="272" spans="1:13" ht="14.4" customHeight="1" x14ac:dyDescent="0.3">
      <c r="A272" s="664" t="s">
        <v>3195</v>
      </c>
      <c r="B272" s="665" t="s">
        <v>2895</v>
      </c>
      <c r="C272" s="665" t="s">
        <v>3865</v>
      </c>
      <c r="D272" s="665" t="s">
        <v>2897</v>
      </c>
      <c r="E272" s="665" t="s">
        <v>3866</v>
      </c>
      <c r="F272" s="668"/>
      <c r="G272" s="668"/>
      <c r="H272" s="681">
        <v>0</v>
      </c>
      <c r="I272" s="668">
        <v>7</v>
      </c>
      <c r="J272" s="668">
        <v>163.94</v>
      </c>
      <c r="K272" s="681">
        <v>1</v>
      </c>
      <c r="L272" s="668">
        <v>7</v>
      </c>
      <c r="M272" s="669">
        <v>163.94</v>
      </c>
    </row>
    <row r="273" spans="1:13" ht="14.4" customHeight="1" x14ac:dyDescent="0.3">
      <c r="A273" s="664" t="s">
        <v>3195</v>
      </c>
      <c r="B273" s="665" t="s">
        <v>2895</v>
      </c>
      <c r="C273" s="665" t="s">
        <v>3309</v>
      </c>
      <c r="D273" s="665" t="s">
        <v>2897</v>
      </c>
      <c r="E273" s="665" t="s">
        <v>3310</v>
      </c>
      <c r="F273" s="668"/>
      <c r="G273" s="668"/>
      <c r="H273" s="681"/>
      <c r="I273" s="668">
        <v>7</v>
      </c>
      <c r="J273" s="668">
        <v>0</v>
      </c>
      <c r="K273" s="681"/>
      <c r="L273" s="668">
        <v>7</v>
      </c>
      <c r="M273" s="669">
        <v>0</v>
      </c>
    </row>
    <row r="274" spans="1:13" ht="14.4" customHeight="1" x14ac:dyDescent="0.3">
      <c r="A274" s="664" t="s">
        <v>3195</v>
      </c>
      <c r="B274" s="665" t="s">
        <v>2895</v>
      </c>
      <c r="C274" s="665" t="s">
        <v>3867</v>
      </c>
      <c r="D274" s="665" t="s">
        <v>2897</v>
      </c>
      <c r="E274" s="665" t="s">
        <v>3868</v>
      </c>
      <c r="F274" s="668"/>
      <c r="G274" s="668"/>
      <c r="H274" s="681"/>
      <c r="I274" s="668">
        <v>1</v>
      </c>
      <c r="J274" s="668">
        <v>0</v>
      </c>
      <c r="K274" s="681"/>
      <c r="L274" s="668">
        <v>1</v>
      </c>
      <c r="M274" s="669">
        <v>0</v>
      </c>
    </row>
    <row r="275" spans="1:13" ht="14.4" customHeight="1" x14ac:dyDescent="0.3">
      <c r="A275" s="664" t="s">
        <v>3195</v>
      </c>
      <c r="B275" s="665" t="s">
        <v>2895</v>
      </c>
      <c r="C275" s="665" t="s">
        <v>3869</v>
      </c>
      <c r="D275" s="665" t="s">
        <v>2897</v>
      </c>
      <c r="E275" s="665" t="s">
        <v>3870</v>
      </c>
      <c r="F275" s="668"/>
      <c r="G275" s="668"/>
      <c r="H275" s="681">
        <v>0</v>
      </c>
      <c r="I275" s="668">
        <v>1</v>
      </c>
      <c r="J275" s="668">
        <v>100.18</v>
      </c>
      <c r="K275" s="681">
        <v>1</v>
      </c>
      <c r="L275" s="668">
        <v>1</v>
      </c>
      <c r="M275" s="669">
        <v>100.18</v>
      </c>
    </row>
    <row r="276" spans="1:13" ht="14.4" customHeight="1" x14ac:dyDescent="0.3">
      <c r="A276" s="664" t="s">
        <v>3195</v>
      </c>
      <c r="B276" s="665" t="s">
        <v>2895</v>
      </c>
      <c r="C276" s="665" t="s">
        <v>3357</v>
      </c>
      <c r="D276" s="665" t="s">
        <v>2897</v>
      </c>
      <c r="E276" s="665" t="s">
        <v>3358</v>
      </c>
      <c r="F276" s="668"/>
      <c r="G276" s="668"/>
      <c r="H276" s="681"/>
      <c r="I276" s="668">
        <v>1</v>
      </c>
      <c r="J276" s="668">
        <v>0</v>
      </c>
      <c r="K276" s="681"/>
      <c r="L276" s="668">
        <v>1</v>
      </c>
      <c r="M276" s="669">
        <v>0</v>
      </c>
    </row>
    <row r="277" spans="1:13" ht="14.4" customHeight="1" x14ac:dyDescent="0.3">
      <c r="A277" s="664" t="s">
        <v>3195</v>
      </c>
      <c r="B277" s="665" t="s">
        <v>2901</v>
      </c>
      <c r="C277" s="665" t="s">
        <v>1680</v>
      </c>
      <c r="D277" s="665" t="s">
        <v>1681</v>
      </c>
      <c r="E277" s="665" t="s">
        <v>2902</v>
      </c>
      <c r="F277" s="668"/>
      <c r="G277" s="668"/>
      <c r="H277" s="681">
        <v>0</v>
      </c>
      <c r="I277" s="668">
        <v>1</v>
      </c>
      <c r="J277" s="668">
        <v>57.64</v>
      </c>
      <c r="K277" s="681">
        <v>1</v>
      </c>
      <c r="L277" s="668">
        <v>1</v>
      </c>
      <c r="M277" s="669">
        <v>57.64</v>
      </c>
    </row>
    <row r="278" spans="1:13" ht="14.4" customHeight="1" x14ac:dyDescent="0.3">
      <c r="A278" s="664" t="s">
        <v>3195</v>
      </c>
      <c r="B278" s="665" t="s">
        <v>2910</v>
      </c>
      <c r="C278" s="665" t="s">
        <v>3770</v>
      </c>
      <c r="D278" s="665" t="s">
        <v>3771</v>
      </c>
      <c r="E278" s="665" t="s">
        <v>3772</v>
      </c>
      <c r="F278" s="668"/>
      <c r="G278" s="668"/>
      <c r="H278" s="681">
        <v>0</v>
      </c>
      <c r="I278" s="668">
        <v>1</v>
      </c>
      <c r="J278" s="668">
        <v>896.08</v>
      </c>
      <c r="K278" s="681">
        <v>1</v>
      </c>
      <c r="L278" s="668">
        <v>1</v>
      </c>
      <c r="M278" s="669">
        <v>896.08</v>
      </c>
    </row>
    <row r="279" spans="1:13" ht="14.4" customHeight="1" x14ac:dyDescent="0.3">
      <c r="A279" s="664" t="s">
        <v>3195</v>
      </c>
      <c r="B279" s="665" t="s">
        <v>2913</v>
      </c>
      <c r="C279" s="665" t="s">
        <v>3830</v>
      </c>
      <c r="D279" s="665" t="s">
        <v>1713</v>
      </c>
      <c r="E279" s="665" t="s">
        <v>3831</v>
      </c>
      <c r="F279" s="668">
        <v>1</v>
      </c>
      <c r="G279" s="668">
        <v>0</v>
      </c>
      <c r="H279" s="681"/>
      <c r="I279" s="668"/>
      <c r="J279" s="668"/>
      <c r="K279" s="681"/>
      <c r="L279" s="668">
        <v>1</v>
      </c>
      <c r="M279" s="669">
        <v>0</v>
      </c>
    </row>
    <row r="280" spans="1:13" ht="14.4" customHeight="1" x14ac:dyDescent="0.3">
      <c r="A280" s="664" t="s">
        <v>3195</v>
      </c>
      <c r="B280" s="665" t="s">
        <v>2913</v>
      </c>
      <c r="C280" s="665" t="s">
        <v>3835</v>
      </c>
      <c r="D280" s="665" t="s">
        <v>3836</v>
      </c>
      <c r="E280" s="665" t="s">
        <v>3837</v>
      </c>
      <c r="F280" s="668">
        <v>3</v>
      </c>
      <c r="G280" s="668">
        <v>0</v>
      </c>
      <c r="H280" s="681"/>
      <c r="I280" s="668"/>
      <c r="J280" s="668"/>
      <c r="K280" s="681"/>
      <c r="L280" s="668">
        <v>3</v>
      </c>
      <c r="M280" s="669">
        <v>0</v>
      </c>
    </row>
    <row r="281" spans="1:13" ht="14.4" customHeight="1" x14ac:dyDescent="0.3">
      <c r="A281" s="664" t="s">
        <v>3195</v>
      </c>
      <c r="B281" s="665" t="s">
        <v>2913</v>
      </c>
      <c r="C281" s="665" t="s">
        <v>3829</v>
      </c>
      <c r="D281" s="665" t="s">
        <v>3516</v>
      </c>
      <c r="E281" s="665" t="s">
        <v>3524</v>
      </c>
      <c r="F281" s="668">
        <v>1</v>
      </c>
      <c r="G281" s="668">
        <v>0</v>
      </c>
      <c r="H281" s="681"/>
      <c r="I281" s="668"/>
      <c r="J281" s="668"/>
      <c r="K281" s="681"/>
      <c r="L281" s="668">
        <v>1</v>
      </c>
      <c r="M281" s="669">
        <v>0</v>
      </c>
    </row>
    <row r="282" spans="1:13" ht="14.4" customHeight="1" x14ac:dyDescent="0.3">
      <c r="A282" s="664" t="s">
        <v>3195</v>
      </c>
      <c r="B282" s="665" t="s">
        <v>2913</v>
      </c>
      <c r="C282" s="665" t="s">
        <v>3832</v>
      </c>
      <c r="D282" s="665" t="s">
        <v>3518</v>
      </c>
      <c r="E282" s="665" t="s">
        <v>3833</v>
      </c>
      <c r="F282" s="668">
        <v>1</v>
      </c>
      <c r="G282" s="668">
        <v>43.21</v>
      </c>
      <c r="H282" s="681">
        <v>1</v>
      </c>
      <c r="I282" s="668"/>
      <c r="J282" s="668"/>
      <c r="K282" s="681">
        <v>0</v>
      </c>
      <c r="L282" s="668">
        <v>1</v>
      </c>
      <c r="M282" s="669">
        <v>43.21</v>
      </c>
    </row>
    <row r="283" spans="1:13" ht="14.4" customHeight="1" x14ac:dyDescent="0.3">
      <c r="A283" s="664" t="s">
        <v>3195</v>
      </c>
      <c r="B283" s="665" t="s">
        <v>2913</v>
      </c>
      <c r="C283" s="665" t="s">
        <v>1921</v>
      </c>
      <c r="D283" s="665" t="s">
        <v>1922</v>
      </c>
      <c r="E283" s="665" t="s">
        <v>2914</v>
      </c>
      <c r="F283" s="668"/>
      <c r="G283" s="668"/>
      <c r="H283" s="681">
        <v>0</v>
      </c>
      <c r="I283" s="668">
        <v>3</v>
      </c>
      <c r="J283" s="668">
        <v>259.23</v>
      </c>
      <c r="K283" s="681">
        <v>1</v>
      </c>
      <c r="L283" s="668">
        <v>3</v>
      </c>
      <c r="M283" s="669">
        <v>259.23</v>
      </c>
    </row>
    <row r="284" spans="1:13" ht="14.4" customHeight="1" x14ac:dyDescent="0.3">
      <c r="A284" s="664" t="s">
        <v>3195</v>
      </c>
      <c r="B284" s="665" t="s">
        <v>2913</v>
      </c>
      <c r="C284" s="665" t="s">
        <v>1712</v>
      </c>
      <c r="D284" s="665" t="s">
        <v>1713</v>
      </c>
      <c r="E284" s="665" t="s">
        <v>2915</v>
      </c>
      <c r="F284" s="668"/>
      <c r="G284" s="668"/>
      <c r="H284" s="681">
        <v>0</v>
      </c>
      <c r="I284" s="668">
        <v>3</v>
      </c>
      <c r="J284" s="668">
        <v>129.63</v>
      </c>
      <c r="K284" s="681">
        <v>1</v>
      </c>
      <c r="L284" s="668">
        <v>3</v>
      </c>
      <c r="M284" s="669">
        <v>129.63</v>
      </c>
    </row>
    <row r="285" spans="1:13" ht="14.4" customHeight="1" x14ac:dyDescent="0.3">
      <c r="A285" s="664" t="s">
        <v>3195</v>
      </c>
      <c r="B285" s="665" t="s">
        <v>2913</v>
      </c>
      <c r="C285" s="665" t="s">
        <v>3834</v>
      </c>
      <c r="D285" s="665" t="s">
        <v>3521</v>
      </c>
      <c r="E285" s="665" t="s">
        <v>3529</v>
      </c>
      <c r="F285" s="668">
        <v>1</v>
      </c>
      <c r="G285" s="668">
        <v>0</v>
      </c>
      <c r="H285" s="681"/>
      <c r="I285" s="668"/>
      <c r="J285" s="668"/>
      <c r="K285" s="681"/>
      <c r="L285" s="668">
        <v>1</v>
      </c>
      <c r="M285" s="669">
        <v>0</v>
      </c>
    </row>
    <row r="286" spans="1:13" ht="14.4" customHeight="1" x14ac:dyDescent="0.3">
      <c r="A286" s="664" t="s">
        <v>3195</v>
      </c>
      <c r="B286" s="665" t="s">
        <v>2913</v>
      </c>
      <c r="C286" s="665" t="s">
        <v>3838</v>
      </c>
      <c r="D286" s="665" t="s">
        <v>1922</v>
      </c>
      <c r="E286" s="665" t="s">
        <v>3529</v>
      </c>
      <c r="F286" s="668">
        <v>2</v>
      </c>
      <c r="G286" s="668">
        <v>0</v>
      </c>
      <c r="H286" s="681"/>
      <c r="I286" s="668"/>
      <c r="J286" s="668"/>
      <c r="K286" s="681"/>
      <c r="L286" s="668">
        <v>2</v>
      </c>
      <c r="M286" s="669">
        <v>0</v>
      </c>
    </row>
    <row r="287" spans="1:13" ht="14.4" customHeight="1" x14ac:dyDescent="0.3">
      <c r="A287" s="664" t="s">
        <v>3195</v>
      </c>
      <c r="B287" s="665" t="s">
        <v>2913</v>
      </c>
      <c r="C287" s="665" t="s">
        <v>3839</v>
      </c>
      <c r="D287" s="665" t="s">
        <v>3836</v>
      </c>
      <c r="E287" s="665" t="s">
        <v>3840</v>
      </c>
      <c r="F287" s="668">
        <v>1</v>
      </c>
      <c r="G287" s="668">
        <v>73.45</v>
      </c>
      <c r="H287" s="681">
        <v>1</v>
      </c>
      <c r="I287" s="668"/>
      <c r="J287" s="668"/>
      <c r="K287" s="681">
        <v>0</v>
      </c>
      <c r="L287" s="668">
        <v>1</v>
      </c>
      <c r="M287" s="669">
        <v>73.45</v>
      </c>
    </row>
    <row r="288" spans="1:13" ht="14.4" customHeight="1" x14ac:dyDescent="0.3">
      <c r="A288" s="664" t="s">
        <v>3195</v>
      </c>
      <c r="B288" s="665" t="s">
        <v>2913</v>
      </c>
      <c r="C288" s="665" t="s">
        <v>3841</v>
      </c>
      <c r="D288" s="665" t="s">
        <v>3521</v>
      </c>
      <c r="E288" s="665" t="s">
        <v>3363</v>
      </c>
      <c r="F288" s="668">
        <v>1</v>
      </c>
      <c r="G288" s="668">
        <v>0</v>
      </c>
      <c r="H288" s="681"/>
      <c r="I288" s="668"/>
      <c r="J288" s="668"/>
      <c r="K288" s="681"/>
      <c r="L288" s="668">
        <v>1</v>
      </c>
      <c r="M288" s="669">
        <v>0</v>
      </c>
    </row>
    <row r="289" spans="1:13" ht="14.4" customHeight="1" x14ac:dyDescent="0.3">
      <c r="A289" s="664" t="s">
        <v>3195</v>
      </c>
      <c r="B289" s="665" t="s">
        <v>2913</v>
      </c>
      <c r="C289" s="665" t="s">
        <v>3527</v>
      </c>
      <c r="D289" s="665" t="s">
        <v>3528</v>
      </c>
      <c r="E289" s="665" t="s">
        <v>3529</v>
      </c>
      <c r="F289" s="668">
        <v>2</v>
      </c>
      <c r="G289" s="668">
        <v>0</v>
      </c>
      <c r="H289" s="681"/>
      <c r="I289" s="668"/>
      <c r="J289" s="668"/>
      <c r="K289" s="681"/>
      <c r="L289" s="668">
        <v>2</v>
      </c>
      <c r="M289" s="669">
        <v>0</v>
      </c>
    </row>
    <row r="290" spans="1:13" ht="14.4" customHeight="1" x14ac:dyDescent="0.3">
      <c r="A290" s="664" t="s">
        <v>3195</v>
      </c>
      <c r="B290" s="665" t="s">
        <v>2916</v>
      </c>
      <c r="C290" s="665" t="s">
        <v>3450</v>
      </c>
      <c r="D290" s="665" t="s">
        <v>2917</v>
      </c>
      <c r="E290" s="665" t="s">
        <v>3420</v>
      </c>
      <c r="F290" s="668"/>
      <c r="G290" s="668"/>
      <c r="H290" s="681">
        <v>0</v>
      </c>
      <c r="I290" s="668">
        <v>1</v>
      </c>
      <c r="J290" s="668">
        <v>46.25</v>
      </c>
      <c r="K290" s="681">
        <v>1</v>
      </c>
      <c r="L290" s="668">
        <v>1</v>
      </c>
      <c r="M290" s="669">
        <v>46.25</v>
      </c>
    </row>
    <row r="291" spans="1:13" ht="14.4" customHeight="1" x14ac:dyDescent="0.3">
      <c r="A291" s="664" t="s">
        <v>3195</v>
      </c>
      <c r="B291" s="665" t="s">
        <v>2916</v>
      </c>
      <c r="C291" s="665" t="s">
        <v>3758</v>
      </c>
      <c r="D291" s="665" t="s">
        <v>3759</v>
      </c>
      <c r="E291" s="665" t="s">
        <v>3760</v>
      </c>
      <c r="F291" s="668">
        <v>1</v>
      </c>
      <c r="G291" s="668">
        <v>61.67</v>
      </c>
      <c r="H291" s="681">
        <v>1</v>
      </c>
      <c r="I291" s="668"/>
      <c r="J291" s="668"/>
      <c r="K291" s="681">
        <v>0</v>
      </c>
      <c r="L291" s="668">
        <v>1</v>
      </c>
      <c r="M291" s="669">
        <v>61.67</v>
      </c>
    </row>
    <row r="292" spans="1:13" ht="14.4" customHeight="1" x14ac:dyDescent="0.3">
      <c r="A292" s="664" t="s">
        <v>3195</v>
      </c>
      <c r="B292" s="665" t="s">
        <v>2916</v>
      </c>
      <c r="C292" s="665" t="s">
        <v>3753</v>
      </c>
      <c r="D292" s="665" t="s">
        <v>3754</v>
      </c>
      <c r="E292" s="665" t="s">
        <v>3420</v>
      </c>
      <c r="F292" s="668">
        <v>1</v>
      </c>
      <c r="G292" s="668">
        <v>46.25</v>
      </c>
      <c r="H292" s="681">
        <v>1</v>
      </c>
      <c r="I292" s="668"/>
      <c r="J292" s="668"/>
      <c r="K292" s="681">
        <v>0</v>
      </c>
      <c r="L292" s="668">
        <v>1</v>
      </c>
      <c r="M292" s="669">
        <v>46.25</v>
      </c>
    </row>
    <row r="293" spans="1:13" ht="14.4" customHeight="1" x14ac:dyDescent="0.3">
      <c r="A293" s="664" t="s">
        <v>3195</v>
      </c>
      <c r="B293" s="665" t="s">
        <v>2916</v>
      </c>
      <c r="C293" s="665" t="s">
        <v>3755</v>
      </c>
      <c r="D293" s="665" t="s">
        <v>3756</v>
      </c>
      <c r="E293" s="665" t="s">
        <v>3757</v>
      </c>
      <c r="F293" s="668">
        <v>1</v>
      </c>
      <c r="G293" s="668">
        <v>0</v>
      </c>
      <c r="H293" s="681"/>
      <c r="I293" s="668"/>
      <c r="J293" s="668"/>
      <c r="K293" s="681"/>
      <c r="L293" s="668">
        <v>1</v>
      </c>
      <c r="M293" s="669">
        <v>0</v>
      </c>
    </row>
    <row r="294" spans="1:13" ht="14.4" customHeight="1" x14ac:dyDescent="0.3">
      <c r="A294" s="664" t="s">
        <v>3195</v>
      </c>
      <c r="B294" s="665" t="s">
        <v>2916</v>
      </c>
      <c r="C294" s="665" t="s">
        <v>3761</v>
      </c>
      <c r="D294" s="665" t="s">
        <v>3754</v>
      </c>
      <c r="E294" s="665" t="s">
        <v>3762</v>
      </c>
      <c r="F294" s="668">
        <v>1</v>
      </c>
      <c r="G294" s="668">
        <v>0</v>
      </c>
      <c r="H294" s="681"/>
      <c r="I294" s="668"/>
      <c r="J294" s="668"/>
      <c r="K294" s="681"/>
      <c r="L294" s="668">
        <v>1</v>
      </c>
      <c r="M294" s="669">
        <v>0</v>
      </c>
    </row>
    <row r="295" spans="1:13" ht="14.4" customHeight="1" x14ac:dyDescent="0.3">
      <c r="A295" s="664" t="s">
        <v>3195</v>
      </c>
      <c r="B295" s="665" t="s">
        <v>2919</v>
      </c>
      <c r="C295" s="665" t="s">
        <v>3935</v>
      </c>
      <c r="D295" s="665" t="s">
        <v>2920</v>
      </c>
      <c r="E295" s="665" t="s">
        <v>3936</v>
      </c>
      <c r="F295" s="668"/>
      <c r="G295" s="668"/>
      <c r="H295" s="681"/>
      <c r="I295" s="668">
        <v>2</v>
      </c>
      <c r="J295" s="668">
        <v>0</v>
      </c>
      <c r="K295" s="681"/>
      <c r="L295" s="668">
        <v>2</v>
      </c>
      <c r="M295" s="669">
        <v>0</v>
      </c>
    </row>
    <row r="296" spans="1:13" ht="14.4" customHeight="1" x14ac:dyDescent="0.3">
      <c r="A296" s="664" t="s">
        <v>3195</v>
      </c>
      <c r="B296" s="665" t="s">
        <v>2919</v>
      </c>
      <c r="C296" s="665" t="s">
        <v>3637</v>
      </c>
      <c r="D296" s="665" t="s">
        <v>2920</v>
      </c>
      <c r="E296" s="665" t="s">
        <v>3638</v>
      </c>
      <c r="F296" s="668"/>
      <c r="G296" s="668"/>
      <c r="H296" s="681"/>
      <c r="I296" s="668">
        <v>28</v>
      </c>
      <c r="J296" s="668">
        <v>0</v>
      </c>
      <c r="K296" s="681"/>
      <c r="L296" s="668">
        <v>28</v>
      </c>
      <c r="M296" s="669">
        <v>0</v>
      </c>
    </row>
    <row r="297" spans="1:13" ht="14.4" customHeight="1" x14ac:dyDescent="0.3">
      <c r="A297" s="664" t="s">
        <v>3195</v>
      </c>
      <c r="B297" s="665" t="s">
        <v>2919</v>
      </c>
      <c r="C297" s="665" t="s">
        <v>1827</v>
      </c>
      <c r="D297" s="665" t="s">
        <v>2922</v>
      </c>
      <c r="E297" s="665" t="s">
        <v>2923</v>
      </c>
      <c r="F297" s="668"/>
      <c r="G297" s="668"/>
      <c r="H297" s="681">
        <v>0</v>
      </c>
      <c r="I297" s="668">
        <v>5</v>
      </c>
      <c r="J297" s="668">
        <v>603.04999999999995</v>
      </c>
      <c r="K297" s="681">
        <v>1</v>
      </c>
      <c r="L297" s="668">
        <v>5</v>
      </c>
      <c r="M297" s="669">
        <v>603.04999999999995</v>
      </c>
    </row>
    <row r="298" spans="1:13" ht="14.4" customHeight="1" x14ac:dyDescent="0.3">
      <c r="A298" s="664" t="s">
        <v>3195</v>
      </c>
      <c r="B298" s="665" t="s">
        <v>2925</v>
      </c>
      <c r="C298" s="665" t="s">
        <v>3297</v>
      </c>
      <c r="D298" s="665" t="s">
        <v>1691</v>
      </c>
      <c r="E298" s="665" t="s">
        <v>2929</v>
      </c>
      <c r="F298" s="668"/>
      <c r="G298" s="668"/>
      <c r="H298" s="681">
        <v>0</v>
      </c>
      <c r="I298" s="668">
        <v>2</v>
      </c>
      <c r="J298" s="668">
        <v>1472.66</v>
      </c>
      <c r="K298" s="681">
        <v>1</v>
      </c>
      <c r="L298" s="668">
        <v>2</v>
      </c>
      <c r="M298" s="669">
        <v>1472.66</v>
      </c>
    </row>
    <row r="299" spans="1:13" ht="14.4" customHeight="1" x14ac:dyDescent="0.3">
      <c r="A299" s="664" t="s">
        <v>3195</v>
      </c>
      <c r="B299" s="665" t="s">
        <v>2925</v>
      </c>
      <c r="C299" s="665" t="s">
        <v>1690</v>
      </c>
      <c r="D299" s="665" t="s">
        <v>1691</v>
      </c>
      <c r="E299" s="665" t="s">
        <v>2932</v>
      </c>
      <c r="F299" s="668"/>
      <c r="G299" s="668"/>
      <c r="H299" s="681">
        <v>0</v>
      </c>
      <c r="I299" s="668">
        <v>4</v>
      </c>
      <c r="J299" s="668">
        <v>3694.96</v>
      </c>
      <c r="K299" s="681">
        <v>1</v>
      </c>
      <c r="L299" s="668">
        <v>4</v>
      </c>
      <c r="M299" s="669">
        <v>3694.96</v>
      </c>
    </row>
    <row r="300" spans="1:13" ht="14.4" customHeight="1" x14ac:dyDescent="0.3">
      <c r="A300" s="664" t="s">
        <v>3195</v>
      </c>
      <c r="B300" s="665" t="s">
        <v>2925</v>
      </c>
      <c r="C300" s="665" t="s">
        <v>3545</v>
      </c>
      <c r="D300" s="665" t="s">
        <v>1691</v>
      </c>
      <c r="E300" s="665" t="s">
        <v>2930</v>
      </c>
      <c r="F300" s="668"/>
      <c r="G300" s="668"/>
      <c r="H300" s="681">
        <v>0</v>
      </c>
      <c r="I300" s="668">
        <v>1</v>
      </c>
      <c r="J300" s="668">
        <v>1154.68</v>
      </c>
      <c r="K300" s="681">
        <v>1</v>
      </c>
      <c r="L300" s="668">
        <v>1</v>
      </c>
      <c r="M300" s="669">
        <v>1154.68</v>
      </c>
    </row>
    <row r="301" spans="1:13" ht="14.4" customHeight="1" x14ac:dyDescent="0.3">
      <c r="A301" s="664" t="s">
        <v>3195</v>
      </c>
      <c r="B301" s="665" t="s">
        <v>2925</v>
      </c>
      <c r="C301" s="665" t="s">
        <v>3298</v>
      </c>
      <c r="D301" s="665" t="s">
        <v>1725</v>
      </c>
      <c r="E301" s="665" t="s">
        <v>2926</v>
      </c>
      <c r="F301" s="668"/>
      <c r="G301" s="668"/>
      <c r="H301" s="681">
        <v>0</v>
      </c>
      <c r="I301" s="668">
        <v>3</v>
      </c>
      <c r="J301" s="668">
        <v>4156.8599999999997</v>
      </c>
      <c r="K301" s="681">
        <v>1</v>
      </c>
      <c r="L301" s="668">
        <v>3</v>
      </c>
      <c r="M301" s="669">
        <v>4156.8599999999997</v>
      </c>
    </row>
    <row r="302" spans="1:13" ht="14.4" customHeight="1" x14ac:dyDescent="0.3">
      <c r="A302" s="664" t="s">
        <v>3195</v>
      </c>
      <c r="B302" s="665" t="s">
        <v>2925</v>
      </c>
      <c r="C302" s="665" t="s">
        <v>1945</v>
      </c>
      <c r="D302" s="665" t="s">
        <v>1691</v>
      </c>
      <c r="E302" s="665" t="s">
        <v>2929</v>
      </c>
      <c r="F302" s="668"/>
      <c r="G302" s="668"/>
      <c r="H302" s="681">
        <v>0</v>
      </c>
      <c r="I302" s="668">
        <v>1</v>
      </c>
      <c r="J302" s="668">
        <v>815.1</v>
      </c>
      <c r="K302" s="681">
        <v>1</v>
      </c>
      <c r="L302" s="668">
        <v>1</v>
      </c>
      <c r="M302" s="669">
        <v>815.1</v>
      </c>
    </row>
    <row r="303" spans="1:13" ht="14.4" customHeight="1" x14ac:dyDescent="0.3">
      <c r="A303" s="664" t="s">
        <v>3195</v>
      </c>
      <c r="B303" s="665" t="s">
        <v>2934</v>
      </c>
      <c r="C303" s="665" t="s">
        <v>3794</v>
      </c>
      <c r="D303" s="665" t="s">
        <v>3795</v>
      </c>
      <c r="E303" s="665" t="s">
        <v>3480</v>
      </c>
      <c r="F303" s="668">
        <v>3</v>
      </c>
      <c r="G303" s="668">
        <v>300.33</v>
      </c>
      <c r="H303" s="681">
        <v>1</v>
      </c>
      <c r="I303" s="668"/>
      <c r="J303" s="668"/>
      <c r="K303" s="681">
        <v>0</v>
      </c>
      <c r="L303" s="668">
        <v>3</v>
      </c>
      <c r="M303" s="669">
        <v>300.33</v>
      </c>
    </row>
    <row r="304" spans="1:13" ht="14.4" customHeight="1" x14ac:dyDescent="0.3">
      <c r="A304" s="664" t="s">
        <v>3195</v>
      </c>
      <c r="B304" s="665" t="s">
        <v>2934</v>
      </c>
      <c r="C304" s="665" t="s">
        <v>1914</v>
      </c>
      <c r="D304" s="665" t="s">
        <v>2935</v>
      </c>
      <c r="E304" s="665" t="s">
        <v>2936</v>
      </c>
      <c r="F304" s="668"/>
      <c r="G304" s="668"/>
      <c r="H304" s="681">
        <v>0</v>
      </c>
      <c r="I304" s="668">
        <v>35</v>
      </c>
      <c r="J304" s="668">
        <v>3270.05</v>
      </c>
      <c r="K304" s="681">
        <v>1</v>
      </c>
      <c r="L304" s="668">
        <v>35</v>
      </c>
      <c r="M304" s="669">
        <v>3270.05</v>
      </c>
    </row>
    <row r="305" spans="1:13" ht="14.4" customHeight="1" x14ac:dyDescent="0.3">
      <c r="A305" s="664" t="s">
        <v>3195</v>
      </c>
      <c r="B305" s="665" t="s">
        <v>2934</v>
      </c>
      <c r="C305" s="665" t="s">
        <v>3796</v>
      </c>
      <c r="D305" s="665" t="s">
        <v>3410</v>
      </c>
      <c r="E305" s="665"/>
      <c r="F305" s="668">
        <v>3</v>
      </c>
      <c r="G305" s="668">
        <v>0</v>
      </c>
      <c r="H305" s="681"/>
      <c r="I305" s="668"/>
      <c r="J305" s="668"/>
      <c r="K305" s="681"/>
      <c r="L305" s="668">
        <v>3</v>
      </c>
      <c r="M305" s="669">
        <v>0</v>
      </c>
    </row>
    <row r="306" spans="1:13" ht="14.4" customHeight="1" x14ac:dyDescent="0.3">
      <c r="A306" s="664" t="s">
        <v>3195</v>
      </c>
      <c r="B306" s="665" t="s">
        <v>2934</v>
      </c>
      <c r="C306" s="665" t="s">
        <v>3799</v>
      </c>
      <c r="D306" s="665" t="s">
        <v>2935</v>
      </c>
      <c r="E306" s="665" t="s">
        <v>3480</v>
      </c>
      <c r="F306" s="668">
        <v>1</v>
      </c>
      <c r="G306" s="668">
        <v>0</v>
      </c>
      <c r="H306" s="681"/>
      <c r="I306" s="668"/>
      <c r="J306" s="668"/>
      <c r="K306" s="681"/>
      <c r="L306" s="668">
        <v>1</v>
      </c>
      <c r="M306" s="669">
        <v>0</v>
      </c>
    </row>
    <row r="307" spans="1:13" ht="14.4" customHeight="1" x14ac:dyDescent="0.3">
      <c r="A307" s="664" t="s">
        <v>3195</v>
      </c>
      <c r="B307" s="665" t="s">
        <v>2941</v>
      </c>
      <c r="C307" s="665" t="s">
        <v>1662</v>
      </c>
      <c r="D307" s="665" t="s">
        <v>1663</v>
      </c>
      <c r="E307" s="665" t="s">
        <v>2943</v>
      </c>
      <c r="F307" s="668"/>
      <c r="G307" s="668"/>
      <c r="H307" s="681">
        <v>0</v>
      </c>
      <c r="I307" s="668">
        <v>25</v>
      </c>
      <c r="J307" s="668">
        <v>1800</v>
      </c>
      <c r="K307" s="681">
        <v>1</v>
      </c>
      <c r="L307" s="668">
        <v>25</v>
      </c>
      <c r="M307" s="669">
        <v>1800</v>
      </c>
    </row>
    <row r="308" spans="1:13" ht="14.4" customHeight="1" x14ac:dyDescent="0.3">
      <c r="A308" s="664" t="s">
        <v>3195</v>
      </c>
      <c r="B308" s="665" t="s">
        <v>2941</v>
      </c>
      <c r="C308" s="665" t="s">
        <v>3384</v>
      </c>
      <c r="D308" s="665" t="s">
        <v>3385</v>
      </c>
      <c r="E308" s="665" t="s">
        <v>2943</v>
      </c>
      <c r="F308" s="668">
        <v>1</v>
      </c>
      <c r="G308" s="668">
        <v>72</v>
      </c>
      <c r="H308" s="681">
        <v>1</v>
      </c>
      <c r="I308" s="668"/>
      <c r="J308" s="668"/>
      <c r="K308" s="681">
        <v>0</v>
      </c>
      <c r="L308" s="668">
        <v>1</v>
      </c>
      <c r="M308" s="669">
        <v>72</v>
      </c>
    </row>
    <row r="309" spans="1:13" ht="14.4" customHeight="1" x14ac:dyDescent="0.3">
      <c r="A309" s="664" t="s">
        <v>3195</v>
      </c>
      <c r="B309" s="665" t="s">
        <v>4891</v>
      </c>
      <c r="C309" s="665" t="s">
        <v>3849</v>
      </c>
      <c r="D309" s="665" t="s">
        <v>3850</v>
      </c>
      <c r="E309" s="665" t="s">
        <v>3851</v>
      </c>
      <c r="F309" s="668">
        <v>1</v>
      </c>
      <c r="G309" s="668">
        <v>0</v>
      </c>
      <c r="H309" s="681"/>
      <c r="I309" s="668"/>
      <c r="J309" s="668"/>
      <c r="K309" s="681"/>
      <c r="L309" s="668">
        <v>1</v>
      </c>
      <c r="M309" s="669">
        <v>0</v>
      </c>
    </row>
    <row r="310" spans="1:13" ht="14.4" customHeight="1" x14ac:dyDescent="0.3">
      <c r="A310" s="664" t="s">
        <v>3195</v>
      </c>
      <c r="B310" s="665" t="s">
        <v>2949</v>
      </c>
      <c r="C310" s="665" t="s">
        <v>1709</v>
      </c>
      <c r="D310" s="665" t="s">
        <v>2950</v>
      </c>
      <c r="E310" s="665" t="s">
        <v>2951</v>
      </c>
      <c r="F310" s="668"/>
      <c r="G310" s="668"/>
      <c r="H310" s="681">
        <v>0</v>
      </c>
      <c r="I310" s="668">
        <v>1</v>
      </c>
      <c r="J310" s="668">
        <v>65.540000000000006</v>
      </c>
      <c r="K310" s="681">
        <v>1</v>
      </c>
      <c r="L310" s="668">
        <v>1</v>
      </c>
      <c r="M310" s="669">
        <v>65.540000000000006</v>
      </c>
    </row>
    <row r="311" spans="1:13" ht="14.4" customHeight="1" x14ac:dyDescent="0.3">
      <c r="A311" s="664" t="s">
        <v>3195</v>
      </c>
      <c r="B311" s="665" t="s">
        <v>2949</v>
      </c>
      <c r="C311" s="665" t="s">
        <v>4147</v>
      </c>
      <c r="D311" s="665" t="s">
        <v>2950</v>
      </c>
      <c r="E311" s="665" t="s">
        <v>4148</v>
      </c>
      <c r="F311" s="668"/>
      <c r="G311" s="668"/>
      <c r="H311" s="681">
        <v>0</v>
      </c>
      <c r="I311" s="668">
        <v>1</v>
      </c>
      <c r="J311" s="668">
        <v>229.38</v>
      </c>
      <c r="K311" s="681">
        <v>1</v>
      </c>
      <c r="L311" s="668">
        <v>1</v>
      </c>
      <c r="M311" s="669">
        <v>229.38</v>
      </c>
    </row>
    <row r="312" spans="1:13" ht="14.4" customHeight="1" x14ac:dyDescent="0.3">
      <c r="A312" s="664" t="s">
        <v>3195</v>
      </c>
      <c r="B312" s="665" t="s">
        <v>2952</v>
      </c>
      <c r="C312" s="665" t="s">
        <v>3208</v>
      </c>
      <c r="D312" s="665" t="s">
        <v>3209</v>
      </c>
      <c r="E312" s="665" t="s">
        <v>3210</v>
      </c>
      <c r="F312" s="668">
        <v>6</v>
      </c>
      <c r="G312" s="668">
        <v>98.28</v>
      </c>
      <c r="H312" s="681">
        <v>1</v>
      </c>
      <c r="I312" s="668"/>
      <c r="J312" s="668"/>
      <c r="K312" s="681">
        <v>0</v>
      </c>
      <c r="L312" s="668">
        <v>6</v>
      </c>
      <c r="M312" s="669">
        <v>98.28</v>
      </c>
    </row>
    <row r="313" spans="1:13" ht="14.4" customHeight="1" x14ac:dyDescent="0.3">
      <c r="A313" s="664" t="s">
        <v>3195</v>
      </c>
      <c r="B313" s="665" t="s">
        <v>2952</v>
      </c>
      <c r="C313" s="665" t="s">
        <v>3707</v>
      </c>
      <c r="D313" s="665" t="s">
        <v>3209</v>
      </c>
      <c r="E313" s="665" t="s">
        <v>3708</v>
      </c>
      <c r="F313" s="668">
        <v>1</v>
      </c>
      <c r="G313" s="668">
        <v>0</v>
      </c>
      <c r="H313" s="681"/>
      <c r="I313" s="668"/>
      <c r="J313" s="668"/>
      <c r="K313" s="681"/>
      <c r="L313" s="668">
        <v>1</v>
      </c>
      <c r="M313" s="669">
        <v>0</v>
      </c>
    </row>
    <row r="314" spans="1:13" ht="14.4" customHeight="1" x14ac:dyDescent="0.3">
      <c r="A314" s="664" t="s">
        <v>3195</v>
      </c>
      <c r="B314" s="665" t="s">
        <v>2952</v>
      </c>
      <c r="C314" s="665" t="s">
        <v>1698</v>
      </c>
      <c r="D314" s="665" t="s">
        <v>1699</v>
      </c>
      <c r="E314" s="665" t="s">
        <v>2954</v>
      </c>
      <c r="F314" s="668"/>
      <c r="G314" s="668"/>
      <c r="H314" s="681">
        <v>0</v>
      </c>
      <c r="I314" s="668">
        <v>36</v>
      </c>
      <c r="J314" s="668">
        <v>1263.96</v>
      </c>
      <c r="K314" s="681">
        <v>1</v>
      </c>
      <c r="L314" s="668">
        <v>36</v>
      </c>
      <c r="M314" s="669">
        <v>1263.96</v>
      </c>
    </row>
    <row r="315" spans="1:13" ht="14.4" customHeight="1" x14ac:dyDescent="0.3">
      <c r="A315" s="664" t="s">
        <v>3195</v>
      </c>
      <c r="B315" s="665" t="s">
        <v>2952</v>
      </c>
      <c r="C315" s="665" t="s">
        <v>1701</v>
      </c>
      <c r="D315" s="665" t="s">
        <v>1702</v>
      </c>
      <c r="E315" s="665" t="s">
        <v>2955</v>
      </c>
      <c r="F315" s="668"/>
      <c r="G315" s="668"/>
      <c r="H315" s="681">
        <v>0</v>
      </c>
      <c r="I315" s="668">
        <v>5</v>
      </c>
      <c r="J315" s="668">
        <v>351.15</v>
      </c>
      <c r="K315" s="681">
        <v>1</v>
      </c>
      <c r="L315" s="668">
        <v>5</v>
      </c>
      <c r="M315" s="669">
        <v>351.15</v>
      </c>
    </row>
    <row r="316" spans="1:13" ht="14.4" customHeight="1" x14ac:dyDescent="0.3">
      <c r="A316" s="664" t="s">
        <v>3195</v>
      </c>
      <c r="B316" s="665" t="s">
        <v>2956</v>
      </c>
      <c r="C316" s="665" t="s">
        <v>3791</v>
      </c>
      <c r="D316" s="665" t="s">
        <v>3473</v>
      </c>
      <c r="E316" s="665" t="s">
        <v>2958</v>
      </c>
      <c r="F316" s="668">
        <v>1</v>
      </c>
      <c r="G316" s="668">
        <v>35.11</v>
      </c>
      <c r="H316" s="681">
        <v>1</v>
      </c>
      <c r="I316" s="668"/>
      <c r="J316" s="668"/>
      <c r="K316" s="681">
        <v>0</v>
      </c>
      <c r="L316" s="668">
        <v>1</v>
      </c>
      <c r="M316" s="669">
        <v>35.11</v>
      </c>
    </row>
    <row r="317" spans="1:13" ht="14.4" customHeight="1" x14ac:dyDescent="0.3">
      <c r="A317" s="664" t="s">
        <v>3195</v>
      </c>
      <c r="B317" s="665" t="s">
        <v>2956</v>
      </c>
      <c r="C317" s="665" t="s">
        <v>3792</v>
      </c>
      <c r="D317" s="665" t="s">
        <v>3471</v>
      </c>
      <c r="E317" s="665" t="s">
        <v>3793</v>
      </c>
      <c r="F317" s="668">
        <v>1</v>
      </c>
      <c r="G317" s="668">
        <v>0</v>
      </c>
      <c r="H317" s="681"/>
      <c r="I317" s="668"/>
      <c r="J317" s="668"/>
      <c r="K317" s="681"/>
      <c r="L317" s="668">
        <v>1</v>
      </c>
      <c r="M317" s="669">
        <v>0</v>
      </c>
    </row>
    <row r="318" spans="1:13" ht="14.4" customHeight="1" x14ac:dyDescent="0.3">
      <c r="A318" s="664" t="s">
        <v>3195</v>
      </c>
      <c r="B318" s="665" t="s">
        <v>2959</v>
      </c>
      <c r="C318" s="665" t="s">
        <v>3858</v>
      </c>
      <c r="D318" s="665" t="s">
        <v>2960</v>
      </c>
      <c r="E318" s="665" t="s">
        <v>2969</v>
      </c>
      <c r="F318" s="668"/>
      <c r="G318" s="668"/>
      <c r="H318" s="681">
        <v>0</v>
      </c>
      <c r="I318" s="668">
        <v>1</v>
      </c>
      <c r="J318" s="668">
        <v>15.55</v>
      </c>
      <c r="K318" s="681">
        <v>1</v>
      </c>
      <c r="L318" s="668">
        <v>1</v>
      </c>
      <c r="M318" s="669">
        <v>15.55</v>
      </c>
    </row>
    <row r="319" spans="1:13" ht="14.4" customHeight="1" x14ac:dyDescent="0.3">
      <c r="A319" s="664" t="s">
        <v>3195</v>
      </c>
      <c r="B319" s="665" t="s">
        <v>2959</v>
      </c>
      <c r="C319" s="665" t="s">
        <v>1845</v>
      </c>
      <c r="D319" s="665" t="s">
        <v>2960</v>
      </c>
      <c r="E319" s="665" t="s">
        <v>2961</v>
      </c>
      <c r="F319" s="668"/>
      <c r="G319" s="668"/>
      <c r="H319" s="681">
        <v>0</v>
      </c>
      <c r="I319" s="668">
        <v>1</v>
      </c>
      <c r="J319" s="668">
        <v>31.09</v>
      </c>
      <c r="K319" s="681">
        <v>1</v>
      </c>
      <c r="L319" s="668">
        <v>1</v>
      </c>
      <c r="M319" s="669">
        <v>31.09</v>
      </c>
    </row>
    <row r="320" spans="1:13" ht="14.4" customHeight="1" x14ac:dyDescent="0.3">
      <c r="A320" s="664" t="s">
        <v>3195</v>
      </c>
      <c r="B320" s="665" t="s">
        <v>2965</v>
      </c>
      <c r="C320" s="665" t="s">
        <v>3871</v>
      </c>
      <c r="D320" s="665" t="s">
        <v>1767</v>
      </c>
      <c r="E320" s="665" t="s">
        <v>3872</v>
      </c>
      <c r="F320" s="668">
        <v>2</v>
      </c>
      <c r="G320" s="668">
        <v>0</v>
      </c>
      <c r="H320" s="681"/>
      <c r="I320" s="668"/>
      <c r="J320" s="668"/>
      <c r="K320" s="681"/>
      <c r="L320" s="668">
        <v>2</v>
      </c>
      <c r="M320" s="669">
        <v>0</v>
      </c>
    </row>
    <row r="321" spans="1:13" ht="14.4" customHeight="1" x14ac:dyDescent="0.3">
      <c r="A321" s="664" t="s">
        <v>3195</v>
      </c>
      <c r="B321" s="665" t="s">
        <v>2965</v>
      </c>
      <c r="C321" s="665" t="s">
        <v>3243</v>
      </c>
      <c r="D321" s="665" t="s">
        <v>1767</v>
      </c>
      <c r="E321" s="665" t="s">
        <v>2954</v>
      </c>
      <c r="F321" s="668"/>
      <c r="G321" s="668"/>
      <c r="H321" s="681">
        <v>0</v>
      </c>
      <c r="I321" s="668">
        <v>23</v>
      </c>
      <c r="J321" s="668">
        <v>1110.2099999999998</v>
      </c>
      <c r="K321" s="681">
        <v>1</v>
      </c>
      <c r="L321" s="668">
        <v>23</v>
      </c>
      <c r="M321" s="669">
        <v>1110.2099999999998</v>
      </c>
    </row>
    <row r="322" spans="1:13" ht="14.4" customHeight="1" x14ac:dyDescent="0.3">
      <c r="A322" s="664" t="s">
        <v>3195</v>
      </c>
      <c r="B322" s="665" t="s">
        <v>2965</v>
      </c>
      <c r="C322" s="665" t="s">
        <v>3563</v>
      </c>
      <c r="D322" s="665" t="s">
        <v>1855</v>
      </c>
      <c r="E322" s="665" t="s">
        <v>2955</v>
      </c>
      <c r="F322" s="668"/>
      <c r="G322" s="668"/>
      <c r="H322" s="681">
        <v>0</v>
      </c>
      <c r="I322" s="668">
        <v>2</v>
      </c>
      <c r="J322" s="668">
        <v>193.06</v>
      </c>
      <c r="K322" s="681">
        <v>1</v>
      </c>
      <c r="L322" s="668">
        <v>2</v>
      </c>
      <c r="M322" s="669">
        <v>193.06</v>
      </c>
    </row>
    <row r="323" spans="1:13" ht="14.4" customHeight="1" x14ac:dyDescent="0.3">
      <c r="A323" s="664" t="s">
        <v>3195</v>
      </c>
      <c r="B323" s="665" t="s">
        <v>2965</v>
      </c>
      <c r="C323" s="665" t="s">
        <v>3873</v>
      </c>
      <c r="D323" s="665" t="s">
        <v>3565</v>
      </c>
      <c r="E323" s="665" t="s">
        <v>3790</v>
      </c>
      <c r="F323" s="668">
        <v>1</v>
      </c>
      <c r="G323" s="668">
        <v>0</v>
      </c>
      <c r="H323" s="681"/>
      <c r="I323" s="668"/>
      <c r="J323" s="668"/>
      <c r="K323" s="681"/>
      <c r="L323" s="668">
        <v>1</v>
      </c>
      <c r="M323" s="669">
        <v>0</v>
      </c>
    </row>
    <row r="324" spans="1:13" ht="14.4" customHeight="1" x14ac:dyDescent="0.3">
      <c r="A324" s="664" t="s">
        <v>3195</v>
      </c>
      <c r="B324" s="665" t="s">
        <v>2967</v>
      </c>
      <c r="C324" s="665" t="s">
        <v>1677</v>
      </c>
      <c r="D324" s="665" t="s">
        <v>2968</v>
      </c>
      <c r="E324" s="665" t="s">
        <v>2969</v>
      </c>
      <c r="F324" s="668"/>
      <c r="G324" s="668"/>
      <c r="H324" s="681">
        <v>0</v>
      </c>
      <c r="I324" s="668">
        <v>1</v>
      </c>
      <c r="J324" s="668">
        <v>96.53</v>
      </c>
      <c r="K324" s="681">
        <v>1</v>
      </c>
      <c r="L324" s="668">
        <v>1</v>
      </c>
      <c r="M324" s="669">
        <v>96.53</v>
      </c>
    </row>
    <row r="325" spans="1:13" ht="14.4" customHeight="1" x14ac:dyDescent="0.3">
      <c r="A325" s="664" t="s">
        <v>3195</v>
      </c>
      <c r="B325" s="665" t="s">
        <v>2967</v>
      </c>
      <c r="C325" s="665" t="s">
        <v>3313</v>
      </c>
      <c r="D325" s="665" t="s">
        <v>2968</v>
      </c>
      <c r="E325" s="665" t="s">
        <v>3314</v>
      </c>
      <c r="F325" s="668"/>
      <c r="G325" s="668"/>
      <c r="H325" s="681"/>
      <c r="I325" s="668">
        <v>3</v>
      </c>
      <c r="J325" s="668">
        <v>0</v>
      </c>
      <c r="K325" s="681"/>
      <c r="L325" s="668">
        <v>3</v>
      </c>
      <c r="M325" s="669">
        <v>0</v>
      </c>
    </row>
    <row r="326" spans="1:13" ht="14.4" customHeight="1" x14ac:dyDescent="0.3">
      <c r="A326" s="664" t="s">
        <v>3195</v>
      </c>
      <c r="B326" s="665" t="s">
        <v>2967</v>
      </c>
      <c r="C326" s="665" t="s">
        <v>1654</v>
      </c>
      <c r="D326" s="665" t="s">
        <v>2968</v>
      </c>
      <c r="E326" s="665" t="s">
        <v>2971</v>
      </c>
      <c r="F326" s="668"/>
      <c r="G326" s="668"/>
      <c r="H326" s="681">
        <v>0</v>
      </c>
      <c r="I326" s="668">
        <v>5</v>
      </c>
      <c r="J326" s="668">
        <v>80.45</v>
      </c>
      <c r="K326" s="681">
        <v>1</v>
      </c>
      <c r="L326" s="668">
        <v>5</v>
      </c>
      <c r="M326" s="669">
        <v>80.45</v>
      </c>
    </row>
    <row r="327" spans="1:13" ht="14.4" customHeight="1" x14ac:dyDescent="0.3">
      <c r="A327" s="664" t="s">
        <v>3195</v>
      </c>
      <c r="B327" s="665" t="s">
        <v>2967</v>
      </c>
      <c r="C327" s="665" t="s">
        <v>3315</v>
      </c>
      <c r="D327" s="665" t="s">
        <v>2968</v>
      </c>
      <c r="E327" s="665" t="s">
        <v>3316</v>
      </c>
      <c r="F327" s="668"/>
      <c r="G327" s="668"/>
      <c r="H327" s="681"/>
      <c r="I327" s="668">
        <v>3</v>
      </c>
      <c r="J327" s="668">
        <v>0</v>
      </c>
      <c r="K327" s="681"/>
      <c r="L327" s="668">
        <v>3</v>
      </c>
      <c r="M327" s="669">
        <v>0</v>
      </c>
    </row>
    <row r="328" spans="1:13" ht="14.4" customHeight="1" x14ac:dyDescent="0.3">
      <c r="A328" s="664" t="s">
        <v>3195</v>
      </c>
      <c r="B328" s="665" t="s">
        <v>2967</v>
      </c>
      <c r="C328" s="665" t="s">
        <v>1716</v>
      </c>
      <c r="D328" s="665" t="s">
        <v>2968</v>
      </c>
      <c r="E328" s="665" t="s">
        <v>2972</v>
      </c>
      <c r="F328" s="668"/>
      <c r="G328" s="668"/>
      <c r="H328" s="681">
        <v>0</v>
      </c>
      <c r="I328" s="668">
        <v>22</v>
      </c>
      <c r="J328" s="668">
        <v>1061.94</v>
      </c>
      <c r="K328" s="681">
        <v>1</v>
      </c>
      <c r="L328" s="668">
        <v>22</v>
      </c>
      <c r="M328" s="669">
        <v>1061.94</v>
      </c>
    </row>
    <row r="329" spans="1:13" ht="14.4" customHeight="1" x14ac:dyDescent="0.3">
      <c r="A329" s="664" t="s">
        <v>3195</v>
      </c>
      <c r="B329" s="665" t="s">
        <v>2967</v>
      </c>
      <c r="C329" s="665" t="s">
        <v>3884</v>
      </c>
      <c r="D329" s="665" t="s">
        <v>2968</v>
      </c>
      <c r="E329" s="665" t="s">
        <v>3885</v>
      </c>
      <c r="F329" s="668">
        <v>1</v>
      </c>
      <c r="G329" s="668">
        <v>0</v>
      </c>
      <c r="H329" s="681"/>
      <c r="I329" s="668"/>
      <c r="J329" s="668"/>
      <c r="K329" s="681"/>
      <c r="L329" s="668">
        <v>1</v>
      </c>
      <c r="M329" s="669">
        <v>0</v>
      </c>
    </row>
    <row r="330" spans="1:13" ht="14.4" customHeight="1" x14ac:dyDescent="0.3">
      <c r="A330" s="664" t="s">
        <v>3195</v>
      </c>
      <c r="B330" s="665" t="s">
        <v>2967</v>
      </c>
      <c r="C330" s="665" t="s">
        <v>3886</v>
      </c>
      <c r="D330" s="665" t="s">
        <v>3887</v>
      </c>
      <c r="E330" s="665" t="s">
        <v>3314</v>
      </c>
      <c r="F330" s="668">
        <v>2</v>
      </c>
      <c r="G330" s="668">
        <v>31.22</v>
      </c>
      <c r="H330" s="681">
        <v>1</v>
      </c>
      <c r="I330" s="668"/>
      <c r="J330" s="668"/>
      <c r="K330" s="681">
        <v>0</v>
      </c>
      <c r="L330" s="668">
        <v>2</v>
      </c>
      <c r="M330" s="669">
        <v>31.22</v>
      </c>
    </row>
    <row r="331" spans="1:13" ht="14.4" customHeight="1" x14ac:dyDescent="0.3">
      <c r="A331" s="664" t="s">
        <v>3195</v>
      </c>
      <c r="B331" s="665" t="s">
        <v>2973</v>
      </c>
      <c r="C331" s="665" t="s">
        <v>1770</v>
      </c>
      <c r="D331" s="665" t="s">
        <v>2974</v>
      </c>
      <c r="E331" s="665" t="s">
        <v>2975</v>
      </c>
      <c r="F331" s="668"/>
      <c r="G331" s="668"/>
      <c r="H331" s="681">
        <v>0</v>
      </c>
      <c r="I331" s="668">
        <v>1</v>
      </c>
      <c r="J331" s="668">
        <v>87.41</v>
      </c>
      <c r="K331" s="681">
        <v>1</v>
      </c>
      <c r="L331" s="668">
        <v>1</v>
      </c>
      <c r="M331" s="669">
        <v>87.41</v>
      </c>
    </row>
    <row r="332" spans="1:13" ht="14.4" customHeight="1" x14ac:dyDescent="0.3">
      <c r="A332" s="664" t="s">
        <v>3195</v>
      </c>
      <c r="B332" s="665" t="s">
        <v>2973</v>
      </c>
      <c r="C332" s="665" t="s">
        <v>1787</v>
      </c>
      <c r="D332" s="665" t="s">
        <v>2974</v>
      </c>
      <c r="E332" s="665" t="s">
        <v>2976</v>
      </c>
      <c r="F332" s="668"/>
      <c r="G332" s="668"/>
      <c r="H332" s="681">
        <v>0</v>
      </c>
      <c r="I332" s="668">
        <v>2</v>
      </c>
      <c r="J332" s="668">
        <v>349.62</v>
      </c>
      <c r="K332" s="681">
        <v>1</v>
      </c>
      <c r="L332" s="668">
        <v>2</v>
      </c>
      <c r="M332" s="669">
        <v>349.62</v>
      </c>
    </row>
    <row r="333" spans="1:13" ht="14.4" customHeight="1" x14ac:dyDescent="0.3">
      <c r="A333" s="664" t="s">
        <v>3195</v>
      </c>
      <c r="B333" s="665" t="s">
        <v>2973</v>
      </c>
      <c r="C333" s="665" t="s">
        <v>3875</v>
      </c>
      <c r="D333" s="665" t="s">
        <v>3876</v>
      </c>
      <c r="E333" s="665" t="s">
        <v>3877</v>
      </c>
      <c r="F333" s="668">
        <v>1</v>
      </c>
      <c r="G333" s="668">
        <v>0</v>
      </c>
      <c r="H333" s="681"/>
      <c r="I333" s="668"/>
      <c r="J333" s="668"/>
      <c r="K333" s="681"/>
      <c r="L333" s="668">
        <v>1</v>
      </c>
      <c r="M333" s="669">
        <v>0</v>
      </c>
    </row>
    <row r="334" spans="1:13" ht="14.4" customHeight="1" x14ac:dyDescent="0.3">
      <c r="A334" s="664" t="s">
        <v>3195</v>
      </c>
      <c r="B334" s="665" t="s">
        <v>4892</v>
      </c>
      <c r="C334" s="665" t="s">
        <v>3889</v>
      </c>
      <c r="D334" s="665" t="s">
        <v>3890</v>
      </c>
      <c r="E334" s="665" t="s">
        <v>3891</v>
      </c>
      <c r="F334" s="668">
        <v>1</v>
      </c>
      <c r="G334" s="668">
        <v>0</v>
      </c>
      <c r="H334" s="681"/>
      <c r="I334" s="668"/>
      <c r="J334" s="668"/>
      <c r="K334" s="681"/>
      <c r="L334" s="668">
        <v>1</v>
      </c>
      <c r="M334" s="669">
        <v>0</v>
      </c>
    </row>
    <row r="335" spans="1:13" ht="14.4" customHeight="1" x14ac:dyDescent="0.3">
      <c r="A335" s="664" t="s">
        <v>3195</v>
      </c>
      <c r="B335" s="665" t="s">
        <v>4893</v>
      </c>
      <c r="C335" s="665" t="s">
        <v>3766</v>
      </c>
      <c r="D335" s="665" t="s">
        <v>3767</v>
      </c>
      <c r="E335" s="665" t="s">
        <v>3768</v>
      </c>
      <c r="F335" s="668"/>
      <c r="G335" s="668"/>
      <c r="H335" s="681">
        <v>0</v>
      </c>
      <c r="I335" s="668">
        <v>1</v>
      </c>
      <c r="J335" s="668">
        <v>32.200000000000003</v>
      </c>
      <c r="K335" s="681">
        <v>1</v>
      </c>
      <c r="L335" s="668">
        <v>1</v>
      </c>
      <c r="M335" s="669">
        <v>32.200000000000003</v>
      </c>
    </row>
    <row r="336" spans="1:13" ht="14.4" customHeight="1" x14ac:dyDescent="0.3">
      <c r="A336" s="664" t="s">
        <v>3195</v>
      </c>
      <c r="B336" s="665" t="s">
        <v>2978</v>
      </c>
      <c r="C336" s="665" t="s">
        <v>1830</v>
      </c>
      <c r="D336" s="665" t="s">
        <v>2979</v>
      </c>
      <c r="E336" s="665" t="s">
        <v>2980</v>
      </c>
      <c r="F336" s="668"/>
      <c r="G336" s="668"/>
      <c r="H336" s="681">
        <v>0</v>
      </c>
      <c r="I336" s="668">
        <v>1</v>
      </c>
      <c r="J336" s="668">
        <v>117.46</v>
      </c>
      <c r="K336" s="681">
        <v>1</v>
      </c>
      <c r="L336" s="668">
        <v>1</v>
      </c>
      <c r="M336" s="669">
        <v>117.46</v>
      </c>
    </row>
    <row r="337" spans="1:13" ht="14.4" customHeight="1" x14ac:dyDescent="0.3">
      <c r="A337" s="664" t="s">
        <v>3195</v>
      </c>
      <c r="B337" s="665" t="s">
        <v>2985</v>
      </c>
      <c r="C337" s="665" t="s">
        <v>3364</v>
      </c>
      <c r="D337" s="665" t="s">
        <v>3365</v>
      </c>
      <c r="E337" s="665" t="s">
        <v>3366</v>
      </c>
      <c r="F337" s="668">
        <v>1</v>
      </c>
      <c r="G337" s="668">
        <v>87.23</v>
      </c>
      <c r="H337" s="681">
        <v>1</v>
      </c>
      <c r="I337" s="668"/>
      <c r="J337" s="668"/>
      <c r="K337" s="681">
        <v>0</v>
      </c>
      <c r="L337" s="668">
        <v>1</v>
      </c>
      <c r="M337" s="669">
        <v>87.23</v>
      </c>
    </row>
    <row r="338" spans="1:13" ht="14.4" customHeight="1" x14ac:dyDescent="0.3">
      <c r="A338" s="664" t="s">
        <v>3195</v>
      </c>
      <c r="B338" s="665" t="s">
        <v>2985</v>
      </c>
      <c r="C338" s="665" t="s">
        <v>3603</v>
      </c>
      <c r="D338" s="665" t="s">
        <v>3365</v>
      </c>
      <c r="E338" s="665" t="s">
        <v>2987</v>
      </c>
      <c r="F338" s="668">
        <v>2</v>
      </c>
      <c r="G338" s="668">
        <v>0</v>
      </c>
      <c r="H338" s="681"/>
      <c r="I338" s="668"/>
      <c r="J338" s="668"/>
      <c r="K338" s="681"/>
      <c r="L338" s="668">
        <v>2</v>
      </c>
      <c r="M338" s="669">
        <v>0</v>
      </c>
    </row>
    <row r="339" spans="1:13" ht="14.4" customHeight="1" x14ac:dyDescent="0.3">
      <c r="A339" s="664" t="s">
        <v>3195</v>
      </c>
      <c r="B339" s="665" t="s">
        <v>2985</v>
      </c>
      <c r="C339" s="665" t="s">
        <v>3601</v>
      </c>
      <c r="D339" s="665" t="s">
        <v>3602</v>
      </c>
      <c r="E339" s="665" t="s">
        <v>3366</v>
      </c>
      <c r="F339" s="668">
        <v>1</v>
      </c>
      <c r="G339" s="668">
        <v>87.23</v>
      </c>
      <c r="H339" s="681">
        <v>1</v>
      </c>
      <c r="I339" s="668"/>
      <c r="J339" s="668"/>
      <c r="K339" s="681">
        <v>0</v>
      </c>
      <c r="L339" s="668">
        <v>1</v>
      </c>
      <c r="M339" s="669">
        <v>87.23</v>
      </c>
    </row>
    <row r="340" spans="1:13" ht="14.4" customHeight="1" x14ac:dyDescent="0.3">
      <c r="A340" s="664" t="s">
        <v>3195</v>
      </c>
      <c r="B340" s="665" t="s">
        <v>2985</v>
      </c>
      <c r="C340" s="665" t="s">
        <v>3913</v>
      </c>
      <c r="D340" s="665" t="s">
        <v>3600</v>
      </c>
      <c r="E340" s="665" t="s">
        <v>3914</v>
      </c>
      <c r="F340" s="668">
        <v>1</v>
      </c>
      <c r="G340" s="668">
        <v>0</v>
      </c>
      <c r="H340" s="681"/>
      <c r="I340" s="668"/>
      <c r="J340" s="668"/>
      <c r="K340" s="681"/>
      <c r="L340" s="668">
        <v>1</v>
      </c>
      <c r="M340" s="669">
        <v>0</v>
      </c>
    </row>
    <row r="341" spans="1:13" ht="14.4" customHeight="1" x14ac:dyDescent="0.3">
      <c r="A341" s="664" t="s">
        <v>3195</v>
      </c>
      <c r="B341" s="665" t="s">
        <v>2988</v>
      </c>
      <c r="C341" s="665" t="s">
        <v>1834</v>
      </c>
      <c r="D341" s="665" t="s">
        <v>2989</v>
      </c>
      <c r="E341" s="665" t="s">
        <v>2990</v>
      </c>
      <c r="F341" s="668"/>
      <c r="G341" s="668"/>
      <c r="H341" s="681">
        <v>0</v>
      </c>
      <c r="I341" s="668">
        <v>18</v>
      </c>
      <c r="J341" s="668">
        <v>5015.5199999999995</v>
      </c>
      <c r="K341" s="681">
        <v>1</v>
      </c>
      <c r="L341" s="668">
        <v>18</v>
      </c>
      <c r="M341" s="669">
        <v>5015.5199999999995</v>
      </c>
    </row>
    <row r="342" spans="1:13" ht="14.4" customHeight="1" x14ac:dyDescent="0.3">
      <c r="A342" s="664" t="s">
        <v>3195</v>
      </c>
      <c r="B342" s="665" t="s">
        <v>2988</v>
      </c>
      <c r="C342" s="665" t="s">
        <v>3688</v>
      </c>
      <c r="D342" s="665" t="s">
        <v>1931</v>
      </c>
      <c r="E342" s="665" t="s">
        <v>3689</v>
      </c>
      <c r="F342" s="668"/>
      <c r="G342" s="668"/>
      <c r="H342" s="681">
        <v>0</v>
      </c>
      <c r="I342" s="668">
        <v>1</v>
      </c>
      <c r="J342" s="668">
        <v>117.73</v>
      </c>
      <c r="K342" s="681">
        <v>1</v>
      </c>
      <c r="L342" s="668">
        <v>1</v>
      </c>
      <c r="M342" s="669">
        <v>117.73</v>
      </c>
    </row>
    <row r="343" spans="1:13" ht="14.4" customHeight="1" x14ac:dyDescent="0.3">
      <c r="A343" s="664" t="s">
        <v>3195</v>
      </c>
      <c r="B343" s="665" t="s">
        <v>2988</v>
      </c>
      <c r="C343" s="665" t="s">
        <v>3686</v>
      </c>
      <c r="D343" s="665" t="s">
        <v>1931</v>
      </c>
      <c r="E343" s="665" t="s">
        <v>3687</v>
      </c>
      <c r="F343" s="668"/>
      <c r="G343" s="668"/>
      <c r="H343" s="681">
        <v>0</v>
      </c>
      <c r="I343" s="668">
        <v>1</v>
      </c>
      <c r="J343" s="668">
        <v>117.73</v>
      </c>
      <c r="K343" s="681">
        <v>1</v>
      </c>
      <c r="L343" s="668">
        <v>1</v>
      </c>
      <c r="M343" s="669">
        <v>117.73</v>
      </c>
    </row>
    <row r="344" spans="1:13" ht="14.4" customHeight="1" x14ac:dyDescent="0.3">
      <c r="A344" s="664" t="s">
        <v>3195</v>
      </c>
      <c r="B344" s="665" t="s">
        <v>2988</v>
      </c>
      <c r="C344" s="665" t="s">
        <v>1751</v>
      </c>
      <c r="D344" s="665" t="s">
        <v>2989</v>
      </c>
      <c r="E344" s="665" t="s">
        <v>2955</v>
      </c>
      <c r="F344" s="668"/>
      <c r="G344" s="668"/>
      <c r="H344" s="681">
        <v>0</v>
      </c>
      <c r="I344" s="668">
        <v>1</v>
      </c>
      <c r="J344" s="668">
        <v>58.86</v>
      </c>
      <c r="K344" s="681">
        <v>1</v>
      </c>
      <c r="L344" s="668">
        <v>1</v>
      </c>
      <c r="M344" s="669">
        <v>58.86</v>
      </c>
    </row>
    <row r="345" spans="1:13" ht="14.4" customHeight="1" x14ac:dyDescent="0.3">
      <c r="A345" s="664" t="s">
        <v>3195</v>
      </c>
      <c r="B345" s="665" t="s">
        <v>2988</v>
      </c>
      <c r="C345" s="665" t="s">
        <v>1754</v>
      </c>
      <c r="D345" s="665" t="s">
        <v>2989</v>
      </c>
      <c r="E345" s="665" t="s">
        <v>2992</v>
      </c>
      <c r="F345" s="668"/>
      <c r="G345" s="668"/>
      <c r="H345" s="681">
        <v>0</v>
      </c>
      <c r="I345" s="668">
        <v>9</v>
      </c>
      <c r="J345" s="668">
        <v>1059.57</v>
      </c>
      <c r="K345" s="681">
        <v>1</v>
      </c>
      <c r="L345" s="668">
        <v>9</v>
      </c>
      <c r="M345" s="669">
        <v>1059.57</v>
      </c>
    </row>
    <row r="346" spans="1:13" ht="14.4" customHeight="1" x14ac:dyDescent="0.3">
      <c r="A346" s="664" t="s">
        <v>3195</v>
      </c>
      <c r="B346" s="665" t="s">
        <v>2988</v>
      </c>
      <c r="C346" s="665" t="s">
        <v>1819</v>
      </c>
      <c r="D346" s="665" t="s">
        <v>2989</v>
      </c>
      <c r="E346" s="665" t="s">
        <v>2994</v>
      </c>
      <c r="F346" s="668"/>
      <c r="G346" s="668"/>
      <c r="H346" s="681">
        <v>0</v>
      </c>
      <c r="I346" s="668">
        <v>45</v>
      </c>
      <c r="J346" s="668">
        <v>8150.85</v>
      </c>
      <c r="K346" s="681">
        <v>1</v>
      </c>
      <c r="L346" s="668">
        <v>45</v>
      </c>
      <c r="M346" s="669">
        <v>8150.85</v>
      </c>
    </row>
    <row r="347" spans="1:13" ht="14.4" customHeight="1" x14ac:dyDescent="0.3">
      <c r="A347" s="664" t="s">
        <v>3195</v>
      </c>
      <c r="B347" s="665" t="s">
        <v>2988</v>
      </c>
      <c r="C347" s="665" t="s">
        <v>3691</v>
      </c>
      <c r="D347" s="665" t="s">
        <v>3692</v>
      </c>
      <c r="E347" s="665" t="s">
        <v>2994</v>
      </c>
      <c r="F347" s="668">
        <v>1</v>
      </c>
      <c r="G347" s="668">
        <v>181.13</v>
      </c>
      <c r="H347" s="681">
        <v>1</v>
      </c>
      <c r="I347" s="668"/>
      <c r="J347" s="668"/>
      <c r="K347" s="681">
        <v>0</v>
      </c>
      <c r="L347" s="668">
        <v>1</v>
      </c>
      <c r="M347" s="669">
        <v>181.13</v>
      </c>
    </row>
    <row r="348" spans="1:13" ht="14.4" customHeight="1" x14ac:dyDescent="0.3">
      <c r="A348" s="664" t="s">
        <v>3195</v>
      </c>
      <c r="B348" s="665" t="s">
        <v>2988</v>
      </c>
      <c r="C348" s="665" t="s">
        <v>3690</v>
      </c>
      <c r="D348" s="665" t="s">
        <v>3402</v>
      </c>
      <c r="E348" s="665" t="s">
        <v>2990</v>
      </c>
      <c r="F348" s="668"/>
      <c r="G348" s="668"/>
      <c r="H348" s="681">
        <v>0</v>
      </c>
      <c r="I348" s="668">
        <v>1</v>
      </c>
      <c r="J348" s="668">
        <v>298.95999999999998</v>
      </c>
      <c r="K348" s="681">
        <v>1</v>
      </c>
      <c r="L348" s="668">
        <v>1</v>
      </c>
      <c r="M348" s="669">
        <v>298.95999999999998</v>
      </c>
    </row>
    <row r="349" spans="1:13" ht="14.4" customHeight="1" x14ac:dyDescent="0.3">
      <c r="A349" s="664" t="s">
        <v>3195</v>
      </c>
      <c r="B349" s="665" t="s">
        <v>2988</v>
      </c>
      <c r="C349" s="665" t="s">
        <v>3693</v>
      </c>
      <c r="D349" s="665" t="s">
        <v>3404</v>
      </c>
      <c r="E349" s="665" t="s">
        <v>2994</v>
      </c>
      <c r="F349" s="668">
        <v>1</v>
      </c>
      <c r="G349" s="668">
        <v>181.13</v>
      </c>
      <c r="H349" s="681">
        <v>1</v>
      </c>
      <c r="I349" s="668"/>
      <c r="J349" s="668"/>
      <c r="K349" s="681">
        <v>0</v>
      </c>
      <c r="L349" s="668">
        <v>1</v>
      </c>
      <c r="M349" s="669">
        <v>181.13</v>
      </c>
    </row>
    <row r="350" spans="1:13" ht="14.4" customHeight="1" x14ac:dyDescent="0.3">
      <c r="A350" s="664" t="s">
        <v>3195</v>
      </c>
      <c r="B350" s="665" t="s">
        <v>2988</v>
      </c>
      <c r="C350" s="665" t="s">
        <v>3694</v>
      </c>
      <c r="D350" s="665" t="s">
        <v>3695</v>
      </c>
      <c r="E350" s="665" t="s">
        <v>2992</v>
      </c>
      <c r="F350" s="668">
        <v>1</v>
      </c>
      <c r="G350" s="668">
        <v>0</v>
      </c>
      <c r="H350" s="681"/>
      <c r="I350" s="668"/>
      <c r="J350" s="668"/>
      <c r="K350" s="681"/>
      <c r="L350" s="668">
        <v>1</v>
      </c>
      <c r="M350" s="669">
        <v>0</v>
      </c>
    </row>
    <row r="351" spans="1:13" ht="14.4" customHeight="1" x14ac:dyDescent="0.3">
      <c r="A351" s="664" t="s">
        <v>3195</v>
      </c>
      <c r="B351" s="665" t="s">
        <v>2996</v>
      </c>
      <c r="C351" s="665" t="s">
        <v>1780</v>
      </c>
      <c r="D351" s="665" t="s">
        <v>2997</v>
      </c>
      <c r="E351" s="665" t="s">
        <v>2992</v>
      </c>
      <c r="F351" s="668"/>
      <c r="G351" s="668"/>
      <c r="H351" s="681">
        <v>0</v>
      </c>
      <c r="I351" s="668">
        <v>2</v>
      </c>
      <c r="J351" s="668">
        <v>362.26</v>
      </c>
      <c r="K351" s="681">
        <v>1</v>
      </c>
      <c r="L351" s="668">
        <v>2</v>
      </c>
      <c r="M351" s="669">
        <v>362.26</v>
      </c>
    </row>
    <row r="352" spans="1:13" ht="14.4" customHeight="1" x14ac:dyDescent="0.3">
      <c r="A352" s="664" t="s">
        <v>3195</v>
      </c>
      <c r="B352" s="665" t="s">
        <v>2996</v>
      </c>
      <c r="C352" s="665" t="s">
        <v>3573</v>
      </c>
      <c r="D352" s="665" t="s">
        <v>2997</v>
      </c>
      <c r="E352" s="665" t="s">
        <v>2994</v>
      </c>
      <c r="F352" s="668"/>
      <c r="G352" s="668"/>
      <c r="H352" s="681">
        <v>0</v>
      </c>
      <c r="I352" s="668">
        <v>6</v>
      </c>
      <c r="J352" s="668">
        <v>1671.8399999999997</v>
      </c>
      <c r="K352" s="681">
        <v>1</v>
      </c>
      <c r="L352" s="668">
        <v>6</v>
      </c>
      <c r="M352" s="669">
        <v>1671.8399999999997</v>
      </c>
    </row>
    <row r="353" spans="1:13" ht="14.4" customHeight="1" x14ac:dyDescent="0.3">
      <c r="A353" s="664" t="s">
        <v>3195</v>
      </c>
      <c r="B353" s="665" t="s">
        <v>3000</v>
      </c>
      <c r="C353" s="665" t="s">
        <v>3697</v>
      </c>
      <c r="D353" s="665" t="s">
        <v>3698</v>
      </c>
      <c r="E353" s="665" t="s">
        <v>3699</v>
      </c>
      <c r="F353" s="668">
        <v>1</v>
      </c>
      <c r="G353" s="668">
        <v>0</v>
      </c>
      <c r="H353" s="681"/>
      <c r="I353" s="668"/>
      <c r="J353" s="668"/>
      <c r="K353" s="681"/>
      <c r="L353" s="668">
        <v>1</v>
      </c>
      <c r="M353" s="669">
        <v>0</v>
      </c>
    </row>
    <row r="354" spans="1:13" ht="14.4" customHeight="1" x14ac:dyDescent="0.3">
      <c r="A354" s="664" t="s">
        <v>3195</v>
      </c>
      <c r="B354" s="665" t="s">
        <v>3003</v>
      </c>
      <c r="C354" s="665" t="s">
        <v>1669</v>
      </c>
      <c r="D354" s="665" t="s">
        <v>1670</v>
      </c>
      <c r="E354" s="665" t="s">
        <v>3004</v>
      </c>
      <c r="F354" s="668"/>
      <c r="G354" s="668"/>
      <c r="H354" s="681">
        <v>0</v>
      </c>
      <c r="I354" s="668">
        <v>2</v>
      </c>
      <c r="J354" s="668">
        <v>263.08</v>
      </c>
      <c r="K354" s="681">
        <v>1</v>
      </c>
      <c r="L354" s="668">
        <v>2</v>
      </c>
      <c r="M354" s="669">
        <v>263.08</v>
      </c>
    </row>
    <row r="355" spans="1:13" ht="14.4" customHeight="1" x14ac:dyDescent="0.3">
      <c r="A355" s="664" t="s">
        <v>3195</v>
      </c>
      <c r="B355" s="665" t="s">
        <v>3003</v>
      </c>
      <c r="C355" s="665" t="s">
        <v>3323</v>
      </c>
      <c r="D355" s="665" t="s">
        <v>3324</v>
      </c>
      <c r="E355" s="665" t="s">
        <v>3325</v>
      </c>
      <c r="F355" s="668">
        <v>7</v>
      </c>
      <c r="G355" s="668">
        <v>920.78</v>
      </c>
      <c r="H355" s="681">
        <v>1</v>
      </c>
      <c r="I355" s="668"/>
      <c r="J355" s="668"/>
      <c r="K355" s="681">
        <v>0</v>
      </c>
      <c r="L355" s="668">
        <v>7</v>
      </c>
      <c r="M355" s="669">
        <v>920.78</v>
      </c>
    </row>
    <row r="356" spans="1:13" ht="14.4" customHeight="1" x14ac:dyDescent="0.3">
      <c r="A356" s="664" t="s">
        <v>3195</v>
      </c>
      <c r="B356" s="665" t="s">
        <v>3003</v>
      </c>
      <c r="C356" s="665" t="s">
        <v>3909</v>
      </c>
      <c r="D356" s="665" t="s">
        <v>3910</v>
      </c>
      <c r="E356" s="665" t="s">
        <v>3591</v>
      </c>
      <c r="F356" s="668">
        <v>1</v>
      </c>
      <c r="G356" s="668">
        <v>0</v>
      </c>
      <c r="H356" s="681"/>
      <c r="I356" s="668"/>
      <c r="J356" s="668"/>
      <c r="K356" s="681"/>
      <c r="L356" s="668">
        <v>1</v>
      </c>
      <c r="M356" s="669">
        <v>0</v>
      </c>
    </row>
    <row r="357" spans="1:13" ht="14.4" customHeight="1" x14ac:dyDescent="0.3">
      <c r="A357" s="664" t="s">
        <v>3195</v>
      </c>
      <c r="B357" s="665" t="s">
        <v>3003</v>
      </c>
      <c r="C357" s="665" t="s">
        <v>3906</v>
      </c>
      <c r="D357" s="665" t="s">
        <v>3907</v>
      </c>
      <c r="E357" s="665" t="s">
        <v>3908</v>
      </c>
      <c r="F357" s="668">
        <v>1</v>
      </c>
      <c r="G357" s="668">
        <v>0</v>
      </c>
      <c r="H357" s="681"/>
      <c r="I357" s="668"/>
      <c r="J357" s="668"/>
      <c r="K357" s="681"/>
      <c r="L357" s="668">
        <v>1</v>
      </c>
      <c r="M357" s="669">
        <v>0</v>
      </c>
    </row>
    <row r="358" spans="1:13" ht="14.4" customHeight="1" x14ac:dyDescent="0.3">
      <c r="A358" s="664" t="s">
        <v>3195</v>
      </c>
      <c r="B358" s="665" t="s">
        <v>3003</v>
      </c>
      <c r="C358" s="665" t="s">
        <v>3911</v>
      </c>
      <c r="D358" s="665" t="s">
        <v>3912</v>
      </c>
      <c r="E358" s="665" t="s">
        <v>3591</v>
      </c>
      <c r="F358" s="668">
        <v>1</v>
      </c>
      <c r="G358" s="668">
        <v>0</v>
      </c>
      <c r="H358" s="681"/>
      <c r="I358" s="668"/>
      <c r="J358" s="668"/>
      <c r="K358" s="681"/>
      <c r="L358" s="668">
        <v>1</v>
      </c>
      <c r="M358" s="669">
        <v>0</v>
      </c>
    </row>
    <row r="359" spans="1:13" ht="14.4" customHeight="1" x14ac:dyDescent="0.3">
      <c r="A359" s="664" t="s">
        <v>3195</v>
      </c>
      <c r="B359" s="665" t="s">
        <v>4908</v>
      </c>
      <c r="C359" s="665" t="s">
        <v>3732</v>
      </c>
      <c r="D359" s="665" t="s">
        <v>3733</v>
      </c>
      <c r="E359" s="665" t="s">
        <v>3212</v>
      </c>
      <c r="F359" s="668">
        <v>1</v>
      </c>
      <c r="G359" s="668">
        <v>0</v>
      </c>
      <c r="H359" s="681"/>
      <c r="I359" s="668"/>
      <c r="J359" s="668"/>
      <c r="K359" s="681"/>
      <c r="L359" s="668">
        <v>1</v>
      </c>
      <c r="M359" s="669">
        <v>0</v>
      </c>
    </row>
    <row r="360" spans="1:13" ht="14.4" customHeight="1" x14ac:dyDescent="0.3">
      <c r="A360" s="664" t="s">
        <v>3195</v>
      </c>
      <c r="B360" s="665" t="s">
        <v>4908</v>
      </c>
      <c r="C360" s="665" t="s">
        <v>3734</v>
      </c>
      <c r="D360" s="665" t="s">
        <v>3735</v>
      </c>
      <c r="E360" s="665" t="s">
        <v>2954</v>
      </c>
      <c r="F360" s="668">
        <v>1</v>
      </c>
      <c r="G360" s="668">
        <v>0</v>
      </c>
      <c r="H360" s="681"/>
      <c r="I360" s="668"/>
      <c r="J360" s="668"/>
      <c r="K360" s="681"/>
      <c r="L360" s="668">
        <v>1</v>
      </c>
      <c r="M360" s="669">
        <v>0</v>
      </c>
    </row>
    <row r="361" spans="1:13" ht="14.4" customHeight="1" x14ac:dyDescent="0.3">
      <c r="A361" s="664" t="s">
        <v>3195</v>
      </c>
      <c r="B361" s="665" t="s">
        <v>3010</v>
      </c>
      <c r="C361" s="665" t="s">
        <v>3821</v>
      </c>
      <c r="D361" s="665" t="s">
        <v>3011</v>
      </c>
      <c r="E361" s="665" t="s">
        <v>3822</v>
      </c>
      <c r="F361" s="668"/>
      <c r="G361" s="668"/>
      <c r="H361" s="681"/>
      <c r="I361" s="668">
        <v>1</v>
      </c>
      <c r="J361" s="668">
        <v>0</v>
      </c>
      <c r="K361" s="681"/>
      <c r="L361" s="668">
        <v>1</v>
      </c>
      <c r="M361" s="669">
        <v>0</v>
      </c>
    </row>
    <row r="362" spans="1:13" ht="14.4" customHeight="1" x14ac:dyDescent="0.3">
      <c r="A362" s="664" t="s">
        <v>3195</v>
      </c>
      <c r="B362" s="665" t="s">
        <v>3010</v>
      </c>
      <c r="C362" s="665" t="s">
        <v>3823</v>
      </c>
      <c r="D362" s="665" t="s">
        <v>3011</v>
      </c>
      <c r="E362" s="665" t="s">
        <v>3824</v>
      </c>
      <c r="F362" s="668">
        <v>1</v>
      </c>
      <c r="G362" s="668">
        <v>0</v>
      </c>
      <c r="H362" s="681"/>
      <c r="I362" s="668"/>
      <c r="J362" s="668"/>
      <c r="K362" s="681"/>
      <c r="L362" s="668">
        <v>1</v>
      </c>
      <c r="M362" s="669">
        <v>0</v>
      </c>
    </row>
    <row r="363" spans="1:13" ht="14.4" customHeight="1" x14ac:dyDescent="0.3">
      <c r="A363" s="664" t="s">
        <v>3195</v>
      </c>
      <c r="B363" s="665" t="s">
        <v>3010</v>
      </c>
      <c r="C363" s="665" t="s">
        <v>1955</v>
      </c>
      <c r="D363" s="665" t="s">
        <v>1956</v>
      </c>
      <c r="E363" s="665" t="s">
        <v>3013</v>
      </c>
      <c r="F363" s="668"/>
      <c r="G363" s="668"/>
      <c r="H363" s="681">
        <v>0</v>
      </c>
      <c r="I363" s="668">
        <v>2</v>
      </c>
      <c r="J363" s="668">
        <v>158.06</v>
      </c>
      <c r="K363" s="681">
        <v>1</v>
      </c>
      <c r="L363" s="668">
        <v>2</v>
      </c>
      <c r="M363" s="669">
        <v>158.06</v>
      </c>
    </row>
    <row r="364" spans="1:13" ht="14.4" customHeight="1" x14ac:dyDescent="0.3">
      <c r="A364" s="664" t="s">
        <v>3195</v>
      </c>
      <c r="B364" s="665" t="s">
        <v>3010</v>
      </c>
      <c r="C364" s="665" t="s">
        <v>3499</v>
      </c>
      <c r="D364" s="665" t="s">
        <v>3011</v>
      </c>
      <c r="E364" s="665" t="s">
        <v>3500</v>
      </c>
      <c r="F364" s="668">
        <v>3</v>
      </c>
      <c r="G364" s="668">
        <v>237.09</v>
      </c>
      <c r="H364" s="681">
        <v>1</v>
      </c>
      <c r="I364" s="668"/>
      <c r="J364" s="668"/>
      <c r="K364" s="681">
        <v>0</v>
      </c>
      <c r="L364" s="668">
        <v>3</v>
      </c>
      <c r="M364" s="669">
        <v>237.09</v>
      </c>
    </row>
    <row r="365" spans="1:13" ht="14.4" customHeight="1" x14ac:dyDescent="0.3">
      <c r="A365" s="664" t="s">
        <v>3195</v>
      </c>
      <c r="B365" s="665" t="s">
        <v>3010</v>
      </c>
      <c r="C365" s="665" t="s">
        <v>3825</v>
      </c>
      <c r="D365" s="665" t="s">
        <v>1956</v>
      </c>
      <c r="E365" s="665" t="s">
        <v>3826</v>
      </c>
      <c r="F365" s="668">
        <v>1</v>
      </c>
      <c r="G365" s="668">
        <v>0</v>
      </c>
      <c r="H365" s="681"/>
      <c r="I365" s="668"/>
      <c r="J365" s="668"/>
      <c r="K365" s="681"/>
      <c r="L365" s="668">
        <v>1</v>
      </c>
      <c r="M365" s="669">
        <v>0</v>
      </c>
    </row>
    <row r="366" spans="1:13" ht="14.4" customHeight="1" x14ac:dyDescent="0.3">
      <c r="A366" s="664" t="s">
        <v>3195</v>
      </c>
      <c r="B366" s="665" t="s">
        <v>3025</v>
      </c>
      <c r="C366" s="665" t="s">
        <v>2147</v>
      </c>
      <c r="D366" s="665" t="s">
        <v>1933</v>
      </c>
      <c r="E366" s="665" t="s">
        <v>3026</v>
      </c>
      <c r="F366" s="668"/>
      <c r="G366" s="668"/>
      <c r="H366" s="681">
        <v>0</v>
      </c>
      <c r="I366" s="668">
        <v>2</v>
      </c>
      <c r="J366" s="668">
        <v>308.72000000000003</v>
      </c>
      <c r="K366" s="681">
        <v>1</v>
      </c>
      <c r="L366" s="668">
        <v>2</v>
      </c>
      <c r="M366" s="669">
        <v>308.72000000000003</v>
      </c>
    </row>
    <row r="367" spans="1:13" ht="14.4" customHeight="1" x14ac:dyDescent="0.3">
      <c r="A367" s="664" t="s">
        <v>3195</v>
      </c>
      <c r="B367" s="665" t="s">
        <v>3025</v>
      </c>
      <c r="C367" s="665" t="s">
        <v>1932</v>
      </c>
      <c r="D367" s="665" t="s">
        <v>1933</v>
      </c>
      <c r="E367" s="665" t="s">
        <v>3027</v>
      </c>
      <c r="F367" s="668"/>
      <c r="G367" s="668"/>
      <c r="H367" s="681">
        <v>0</v>
      </c>
      <c r="I367" s="668">
        <v>1</v>
      </c>
      <c r="J367" s="668">
        <v>225.06</v>
      </c>
      <c r="K367" s="681">
        <v>1</v>
      </c>
      <c r="L367" s="668">
        <v>1</v>
      </c>
      <c r="M367" s="669">
        <v>225.06</v>
      </c>
    </row>
    <row r="368" spans="1:13" ht="14.4" customHeight="1" x14ac:dyDescent="0.3">
      <c r="A368" s="664" t="s">
        <v>3195</v>
      </c>
      <c r="B368" s="665" t="s">
        <v>3039</v>
      </c>
      <c r="C368" s="665" t="s">
        <v>2159</v>
      </c>
      <c r="D368" s="665" t="s">
        <v>3040</v>
      </c>
      <c r="E368" s="665" t="s">
        <v>3041</v>
      </c>
      <c r="F368" s="668"/>
      <c r="G368" s="668"/>
      <c r="H368" s="681">
        <v>0</v>
      </c>
      <c r="I368" s="668">
        <v>5</v>
      </c>
      <c r="J368" s="668">
        <v>352.70000000000005</v>
      </c>
      <c r="K368" s="681">
        <v>1</v>
      </c>
      <c r="L368" s="668">
        <v>5</v>
      </c>
      <c r="M368" s="669">
        <v>352.70000000000005</v>
      </c>
    </row>
    <row r="369" spans="1:13" ht="14.4" customHeight="1" x14ac:dyDescent="0.3">
      <c r="A369" s="664" t="s">
        <v>3195</v>
      </c>
      <c r="B369" s="665" t="s">
        <v>4909</v>
      </c>
      <c r="C369" s="665" t="s">
        <v>4403</v>
      </c>
      <c r="D369" s="665" t="s">
        <v>1452</v>
      </c>
      <c r="E369" s="665" t="s">
        <v>3231</v>
      </c>
      <c r="F369" s="668"/>
      <c r="G369" s="668"/>
      <c r="H369" s="681">
        <v>0</v>
      </c>
      <c r="I369" s="668">
        <v>3</v>
      </c>
      <c r="J369" s="668">
        <v>133.38</v>
      </c>
      <c r="K369" s="681">
        <v>1</v>
      </c>
      <c r="L369" s="668">
        <v>3</v>
      </c>
      <c r="M369" s="669">
        <v>133.38</v>
      </c>
    </row>
    <row r="370" spans="1:13" ht="14.4" customHeight="1" x14ac:dyDescent="0.3">
      <c r="A370" s="664" t="s">
        <v>3195</v>
      </c>
      <c r="B370" s="665" t="s">
        <v>4909</v>
      </c>
      <c r="C370" s="665" t="s">
        <v>4404</v>
      </c>
      <c r="D370" s="665" t="s">
        <v>1452</v>
      </c>
      <c r="E370" s="665" t="s">
        <v>4405</v>
      </c>
      <c r="F370" s="668"/>
      <c r="G370" s="668"/>
      <c r="H370" s="681">
        <v>0</v>
      </c>
      <c r="I370" s="668">
        <v>3</v>
      </c>
      <c r="J370" s="668">
        <v>579.78</v>
      </c>
      <c r="K370" s="681">
        <v>1</v>
      </c>
      <c r="L370" s="668">
        <v>3</v>
      </c>
      <c r="M370" s="669">
        <v>579.78</v>
      </c>
    </row>
    <row r="371" spans="1:13" ht="14.4" customHeight="1" x14ac:dyDescent="0.3">
      <c r="A371" s="664" t="s">
        <v>3195</v>
      </c>
      <c r="B371" s="665" t="s">
        <v>4909</v>
      </c>
      <c r="C371" s="665" t="s">
        <v>4406</v>
      </c>
      <c r="D371" s="665" t="s">
        <v>4407</v>
      </c>
      <c r="E371" s="665" t="s">
        <v>4408</v>
      </c>
      <c r="F371" s="668">
        <v>3</v>
      </c>
      <c r="G371" s="668">
        <v>109.62</v>
      </c>
      <c r="H371" s="681">
        <v>1</v>
      </c>
      <c r="I371" s="668"/>
      <c r="J371" s="668"/>
      <c r="K371" s="681">
        <v>0</v>
      </c>
      <c r="L371" s="668">
        <v>3</v>
      </c>
      <c r="M371" s="669">
        <v>109.62</v>
      </c>
    </row>
    <row r="372" spans="1:13" ht="14.4" customHeight="1" x14ac:dyDescent="0.3">
      <c r="A372" s="664" t="s">
        <v>3195</v>
      </c>
      <c r="B372" s="665" t="s">
        <v>3086</v>
      </c>
      <c r="C372" s="665" t="s">
        <v>1738</v>
      </c>
      <c r="D372" s="665" t="s">
        <v>3087</v>
      </c>
      <c r="E372" s="665" t="s">
        <v>3088</v>
      </c>
      <c r="F372" s="668"/>
      <c r="G372" s="668"/>
      <c r="H372" s="681">
        <v>0</v>
      </c>
      <c r="I372" s="668">
        <v>1</v>
      </c>
      <c r="J372" s="668">
        <v>424.24</v>
      </c>
      <c r="K372" s="681">
        <v>1</v>
      </c>
      <c r="L372" s="668">
        <v>1</v>
      </c>
      <c r="M372" s="669">
        <v>424.24</v>
      </c>
    </row>
    <row r="373" spans="1:13" ht="14.4" customHeight="1" x14ac:dyDescent="0.3">
      <c r="A373" s="664" t="s">
        <v>3195</v>
      </c>
      <c r="B373" s="665" t="s">
        <v>3093</v>
      </c>
      <c r="C373" s="665" t="s">
        <v>3669</v>
      </c>
      <c r="D373" s="665" t="s">
        <v>3670</v>
      </c>
      <c r="E373" s="665" t="s">
        <v>3671</v>
      </c>
      <c r="F373" s="668">
        <v>1</v>
      </c>
      <c r="G373" s="668">
        <v>9.4</v>
      </c>
      <c r="H373" s="681">
        <v>1</v>
      </c>
      <c r="I373" s="668"/>
      <c r="J373" s="668"/>
      <c r="K373" s="681">
        <v>0</v>
      </c>
      <c r="L373" s="668">
        <v>1</v>
      </c>
      <c r="M373" s="669">
        <v>9.4</v>
      </c>
    </row>
    <row r="374" spans="1:13" ht="14.4" customHeight="1" x14ac:dyDescent="0.3">
      <c r="A374" s="664" t="s">
        <v>3195</v>
      </c>
      <c r="B374" s="665" t="s">
        <v>3093</v>
      </c>
      <c r="C374" s="665" t="s">
        <v>1746</v>
      </c>
      <c r="D374" s="665" t="s">
        <v>1747</v>
      </c>
      <c r="E374" s="665" t="s">
        <v>3094</v>
      </c>
      <c r="F374" s="668"/>
      <c r="G374" s="668"/>
      <c r="H374" s="681">
        <v>0</v>
      </c>
      <c r="I374" s="668">
        <v>1</v>
      </c>
      <c r="J374" s="668">
        <v>4.7</v>
      </c>
      <c r="K374" s="681">
        <v>1</v>
      </c>
      <c r="L374" s="668">
        <v>1</v>
      </c>
      <c r="M374" s="669">
        <v>4.7</v>
      </c>
    </row>
    <row r="375" spans="1:13" ht="14.4" customHeight="1" x14ac:dyDescent="0.3">
      <c r="A375" s="664" t="s">
        <v>3195</v>
      </c>
      <c r="B375" s="665" t="s">
        <v>3093</v>
      </c>
      <c r="C375" s="665" t="s">
        <v>3672</v>
      </c>
      <c r="D375" s="665" t="s">
        <v>3673</v>
      </c>
      <c r="E375" s="665" t="s">
        <v>3094</v>
      </c>
      <c r="F375" s="668">
        <v>1</v>
      </c>
      <c r="G375" s="668">
        <v>4.7</v>
      </c>
      <c r="H375" s="681">
        <v>1</v>
      </c>
      <c r="I375" s="668"/>
      <c r="J375" s="668"/>
      <c r="K375" s="681">
        <v>0</v>
      </c>
      <c r="L375" s="668">
        <v>1</v>
      </c>
      <c r="M375" s="669">
        <v>4.7</v>
      </c>
    </row>
    <row r="376" spans="1:13" ht="14.4" customHeight="1" x14ac:dyDescent="0.3">
      <c r="A376" s="664" t="s">
        <v>3195</v>
      </c>
      <c r="B376" s="665" t="s">
        <v>3102</v>
      </c>
      <c r="C376" s="665" t="s">
        <v>1862</v>
      </c>
      <c r="D376" s="665" t="s">
        <v>1863</v>
      </c>
      <c r="E376" s="665" t="s">
        <v>2992</v>
      </c>
      <c r="F376" s="668"/>
      <c r="G376" s="668"/>
      <c r="H376" s="681">
        <v>0</v>
      </c>
      <c r="I376" s="668">
        <v>1</v>
      </c>
      <c r="J376" s="668">
        <v>85.16</v>
      </c>
      <c r="K376" s="681">
        <v>1</v>
      </c>
      <c r="L376" s="668">
        <v>1</v>
      </c>
      <c r="M376" s="669">
        <v>85.16</v>
      </c>
    </row>
    <row r="377" spans="1:13" ht="14.4" customHeight="1" x14ac:dyDescent="0.3">
      <c r="A377" s="664" t="s">
        <v>3195</v>
      </c>
      <c r="B377" s="665" t="s">
        <v>4903</v>
      </c>
      <c r="C377" s="665" t="s">
        <v>3700</v>
      </c>
      <c r="D377" s="665" t="s">
        <v>3701</v>
      </c>
      <c r="E377" s="665" t="s">
        <v>3702</v>
      </c>
      <c r="F377" s="668"/>
      <c r="G377" s="668"/>
      <c r="H377" s="681">
        <v>0</v>
      </c>
      <c r="I377" s="668">
        <v>1</v>
      </c>
      <c r="J377" s="668">
        <v>155.69999999999999</v>
      </c>
      <c r="K377" s="681">
        <v>1</v>
      </c>
      <c r="L377" s="668">
        <v>1</v>
      </c>
      <c r="M377" s="669">
        <v>155.69999999999999</v>
      </c>
    </row>
    <row r="378" spans="1:13" ht="14.4" customHeight="1" x14ac:dyDescent="0.3">
      <c r="A378" s="664" t="s">
        <v>3195</v>
      </c>
      <c r="B378" s="665" t="s">
        <v>3110</v>
      </c>
      <c r="C378" s="665" t="s">
        <v>1805</v>
      </c>
      <c r="D378" s="665" t="s">
        <v>1806</v>
      </c>
      <c r="E378" s="665" t="s">
        <v>3111</v>
      </c>
      <c r="F378" s="668"/>
      <c r="G378" s="668"/>
      <c r="H378" s="681">
        <v>0</v>
      </c>
      <c r="I378" s="668">
        <v>2</v>
      </c>
      <c r="J378" s="668">
        <v>127.5</v>
      </c>
      <c r="K378" s="681">
        <v>1</v>
      </c>
      <c r="L378" s="668">
        <v>2</v>
      </c>
      <c r="M378" s="669">
        <v>127.5</v>
      </c>
    </row>
    <row r="379" spans="1:13" ht="14.4" customHeight="1" x14ac:dyDescent="0.3">
      <c r="A379" s="664" t="s">
        <v>3195</v>
      </c>
      <c r="B379" s="665" t="s">
        <v>4910</v>
      </c>
      <c r="C379" s="665" t="s">
        <v>3737</v>
      </c>
      <c r="D379" s="665" t="s">
        <v>3738</v>
      </c>
      <c r="E379" s="665" t="s">
        <v>3739</v>
      </c>
      <c r="F379" s="668">
        <v>1</v>
      </c>
      <c r="G379" s="668">
        <v>0</v>
      </c>
      <c r="H379" s="681"/>
      <c r="I379" s="668"/>
      <c r="J379" s="668"/>
      <c r="K379" s="681"/>
      <c r="L379" s="668">
        <v>1</v>
      </c>
      <c r="M379" s="669">
        <v>0</v>
      </c>
    </row>
    <row r="380" spans="1:13" ht="14.4" customHeight="1" x14ac:dyDescent="0.3">
      <c r="A380" s="664" t="s">
        <v>3195</v>
      </c>
      <c r="B380" s="665" t="s">
        <v>3164</v>
      </c>
      <c r="C380" s="665" t="s">
        <v>3944</v>
      </c>
      <c r="D380" s="665" t="s">
        <v>3165</v>
      </c>
      <c r="E380" s="665" t="s">
        <v>4911</v>
      </c>
      <c r="F380" s="668">
        <v>1</v>
      </c>
      <c r="G380" s="668">
        <v>700.7</v>
      </c>
      <c r="H380" s="681">
        <v>1</v>
      </c>
      <c r="I380" s="668"/>
      <c r="J380" s="668"/>
      <c r="K380" s="681">
        <v>0</v>
      </c>
      <c r="L380" s="668">
        <v>1</v>
      </c>
      <c r="M380" s="669">
        <v>700.7</v>
      </c>
    </row>
    <row r="381" spans="1:13" ht="14.4" customHeight="1" x14ac:dyDescent="0.3">
      <c r="A381" s="664" t="s">
        <v>3195</v>
      </c>
      <c r="B381" s="665" t="s">
        <v>3117</v>
      </c>
      <c r="C381" s="665" t="s">
        <v>581</v>
      </c>
      <c r="D381" s="665" t="s">
        <v>578</v>
      </c>
      <c r="E381" s="665" t="s">
        <v>3118</v>
      </c>
      <c r="F381" s="668">
        <v>1</v>
      </c>
      <c r="G381" s="668">
        <v>0</v>
      </c>
      <c r="H381" s="681"/>
      <c r="I381" s="668"/>
      <c r="J381" s="668"/>
      <c r="K381" s="681"/>
      <c r="L381" s="668">
        <v>1</v>
      </c>
      <c r="M381" s="669">
        <v>0</v>
      </c>
    </row>
    <row r="382" spans="1:13" ht="14.4" customHeight="1" x14ac:dyDescent="0.3">
      <c r="A382" s="664" t="s">
        <v>3195</v>
      </c>
      <c r="B382" s="665" t="s">
        <v>4912</v>
      </c>
      <c r="C382" s="665" t="s">
        <v>3675</v>
      </c>
      <c r="D382" s="665" t="s">
        <v>3676</v>
      </c>
      <c r="E382" s="665" t="s">
        <v>3677</v>
      </c>
      <c r="F382" s="668">
        <v>1</v>
      </c>
      <c r="G382" s="668">
        <v>0</v>
      </c>
      <c r="H382" s="681"/>
      <c r="I382" s="668"/>
      <c r="J382" s="668"/>
      <c r="K382" s="681"/>
      <c r="L382" s="668">
        <v>1</v>
      </c>
      <c r="M382" s="669">
        <v>0</v>
      </c>
    </row>
    <row r="383" spans="1:13" ht="14.4" customHeight="1" x14ac:dyDescent="0.3">
      <c r="A383" s="664" t="s">
        <v>3195</v>
      </c>
      <c r="B383" s="665" t="s">
        <v>3119</v>
      </c>
      <c r="C383" s="665" t="s">
        <v>2571</v>
      </c>
      <c r="D383" s="665" t="s">
        <v>1729</v>
      </c>
      <c r="E383" s="665" t="s">
        <v>3167</v>
      </c>
      <c r="F383" s="668"/>
      <c r="G383" s="668"/>
      <c r="H383" s="681">
        <v>0</v>
      </c>
      <c r="I383" s="668">
        <v>1</v>
      </c>
      <c r="J383" s="668">
        <v>138.31</v>
      </c>
      <c r="K383" s="681">
        <v>1</v>
      </c>
      <c r="L383" s="668">
        <v>1</v>
      </c>
      <c r="M383" s="669">
        <v>138.31</v>
      </c>
    </row>
    <row r="384" spans="1:13" ht="14.4" customHeight="1" x14ac:dyDescent="0.3">
      <c r="A384" s="664" t="s">
        <v>3195</v>
      </c>
      <c r="B384" s="665" t="s">
        <v>3119</v>
      </c>
      <c r="C384" s="665" t="s">
        <v>1732</v>
      </c>
      <c r="D384" s="665" t="s">
        <v>1729</v>
      </c>
      <c r="E384" s="665" t="s">
        <v>2955</v>
      </c>
      <c r="F384" s="668"/>
      <c r="G384" s="668"/>
      <c r="H384" s="681">
        <v>0</v>
      </c>
      <c r="I384" s="668">
        <v>1</v>
      </c>
      <c r="J384" s="668">
        <v>69.16</v>
      </c>
      <c r="K384" s="681">
        <v>1</v>
      </c>
      <c r="L384" s="668">
        <v>1</v>
      </c>
      <c r="M384" s="669">
        <v>69.16</v>
      </c>
    </row>
    <row r="385" spans="1:13" ht="14.4" customHeight="1" x14ac:dyDescent="0.3">
      <c r="A385" s="664" t="s">
        <v>3195</v>
      </c>
      <c r="B385" s="665" t="s">
        <v>3119</v>
      </c>
      <c r="C385" s="665" t="s">
        <v>3716</v>
      </c>
      <c r="D385" s="665" t="s">
        <v>3423</v>
      </c>
      <c r="E385" s="665" t="s">
        <v>3619</v>
      </c>
      <c r="F385" s="668">
        <v>1</v>
      </c>
      <c r="G385" s="668">
        <v>115.26</v>
      </c>
      <c r="H385" s="681">
        <v>1</v>
      </c>
      <c r="I385" s="668"/>
      <c r="J385" s="668"/>
      <c r="K385" s="681">
        <v>0</v>
      </c>
      <c r="L385" s="668">
        <v>1</v>
      </c>
      <c r="M385" s="669">
        <v>115.26</v>
      </c>
    </row>
    <row r="386" spans="1:13" ht="14.4" customHeight="1" x14ac:dyDescent="0.3">
      <c r="A386" s="664" t="s">
        <v>3195</v>
      </c>
      <c r="B386" s="665" t="s">
        <v>4897</v>
      </c>
      <c r="C386" s="665" t="s">
        <v>4392</v>
      </c>
      <c r="D386" s="665" t="s">
        <v>4203</v>
      </c>
      <c r="E386" s="665" t="s">
        <v>4001</v>
      </c>
      <c r="F386" s="668"/>
      <c r="G386" s="668"/>
      <c r="H386" s="681">
        <v>0</v>
      </c>
      <c r="I386" s="668">
        <v>1</v>
      </c>
      <c r="J386" s="668">
        <v>69.16</v>
      </c>
      <c r="K386" s="681">
        <v>1</v>
      </c>
      <c r="L386" s="668">
        <v>1</v>
      </c>
      <c r="M386" s="669">
        <v>69.16</v>
      </c>
    </row>
    <row r="387" spans="1:13" ht="14.4" customHeight="1" x14ac:dyDescent="0.3">
      <c r="A387" s="664" t="s">
        <v>3195</v>
      </c>
      <c r="B387" s="665" t="s">
        <v>4897</v>
      </c>
      <c r="C387" s="665" t="s">
        <v>4202</v>
      </c>
      <c r="D387" s="665" t="s">
        <v>4203</v>
      </c>
      <c r="E387" s="665" t="s">
        <v>4204</v>
      </c>
      <c r="F387" s="668"/>
      <c r="G387" s="668"/>
      <c r="H387" s="681">
        <v>0</v>
      </c>
      <c r="I387" s="668">
        <v>2</v>
      </c>
      <c r="J387" s="668">
        <v>414.9</v>
      </c>
      <c r="K387" s="681">
        <v>1</v>
      </c>
      <c r="L387" s="668">
        <v>2</v>
      </c>
      <c r="M387" s="669">
        <v>414.9</v>
      </c>
    </row>
    <row r="388" spans="1:13" ht="14.4" customHeight="1" x14ac:dyDescent="0.3">
      <c r="A388" s="664" t="s">
        <v>3195</v>
      </c>
      <c r="B388" s="665" t="s">
        <v>4897</v>
      </c>
      <c r="C388" s="665" t="s">
        <v>3814</v>
      </c>
      <c r="D388" s="665" t="s">
        <v>3490</v>
      </c>
      <c r="E388" s="665" t="s">
        <v>2954</v>
      </c>
      <c r="F388" s="668">
        <v>1</v>
      </c>
      <c r="G388" s="668">
        <v>0</v>
      </c>
      <c r="H388" s="681"/>
      <c r="I388" s="668"/>
      <c r="J388" s="668"/>
      <c r="K388" s="681"/>
      <c r="L388" s="668">
        <v>1</v>
      </c>
      <c r="M388" s="669">
        <v>0</v>
      </c>
    </row>
    <row r="389" spans="1:13" ht="14.4" customHeight="1" x14ac:dyDescent="0.3">
      <c r="A389" s="664" t="s">
        <v>3195</v>
      </c>
      <c r="B389" s="665" t="s">
        <v>4898</v>
      </c>
      <c r="C389" s="665" t="s">
        <v>3718</v>
      </c>
      <c r="D389" s="665" t="s">
        <v>3719</v>
      </c>
      <c r="E389" s="665" t="s">
        <v>2954</v>
      </c>
      <c r="F389" s="668"/>
      <c r="G389" s="668"/>
      <c r="H389" s="681">
        <v>0</v>
      </c>
      <c r="I389" s="668">
        <v>1</v>
      </c>
      <c r="J389" s="668">
        <v>69.16</v>
      </c>
      <c r="K389" s="681">
        <v>1</v>
      </c>
      <c r="L389" s="668">
        <v>1</v>
      </c>
      <c r="M389" s="669">
        <v>69.16</v>
      </c>
    </row>
    <row r="390" spans="1:13" ht="14.4" customHeight="1" x14ac:dyDescent="0.3">
      <c r="A390" s="664" t="s">
        <v>3195</v>
      </c>
      <c r="B390" s="665" t="s">
        <v>2904</v>
      </c>
      <c r="C390" s="665" t="s">
        <v>1734</v>
      </c>
      <c r="D390" s="665" t="s">
        <v>2905</v>
      </c>
      <c r="E390" s="665" t="s">
        <v>2906</v>
      </c>
      <c r="F390" s="668"/>
      <c r="G390" s="668"/>
      <c r="H390" s="681">
        <v>0</v>
      </c>
      <c r="I390" s="668">
        <v>2</v>
      </c>
      <c r="J390" s="668">
        <v>107.14</v>
      </c>
      <c r="K390" s="681">
        <v>1</v>
      </c>
      <c r="L390" s="668">
        <v>2</v>
      </c>
      <c r="M390" s="669">
        <v>107.14</v>
      </c>
    </row>
    <row r="391" spans="1:13" ht="14.4" customHeight="1" x14ac:dyDescent="0.3">
      <c r="A391" s="664" t="s">
        <v>3196</v>
      </c>
      <c r="B391" s="665" t="s">
        <v>2952</v>
      </c>
      <c r="C391" s="665" t="s">
        <v>1928</v>
      </c>
      <c r="D391" s="665" t="s">
        <v>1699</v>
      </c>
      <c r="E391" s="665" t="s">
        <v>2953</v>
      </c>
      <c r="F391" s="668"/>
      <c r="G391" s="668"/>
      <c r="H391" s="681">
        <v>0</v>
      </c>
      <c r="I391" s="668">
        <v>2</v>
      </c>
      <c r="J391" s="668">
        <v>210.64</v>
      </c>
      <c r="K391" s="681">
        <v>1</v>
      </c>
      <c r="L391" s="668">
        <v>2</v>
      </c>
      <c r="M391" s="669">
        <v>210.64</v>
      </c>
    </row>
    <row r="392" spans="1:13" ht="14.4" customHeight="1" x14ac:dyDescent="0.3">
      <c r="A392" s="664" t="s">
        <v>3196</v>
      </c>
      <c r="B392" s="665" t="s">
        <v>2952</v>
      </c>
      <c r="C392" s="665" t="s">
        <v>1698</v>
      </c>
      <c r="D392" s="665" t="s">
        <v>1699</v>
      </c>
      <c r="E392" s="665" t="s">
        <v>2954</v>
      </c>
      <c r="F392" s="668"/>
      <c r="G392" s="668"/>
      <c r="H392" s="681">
        <v>0</v>
      </c>
      <c r="I392" s="668">
        <v>4</v>
      </c>
      <c r="J392" s="668">
        <v>140.44</v>
      </c>
      <c r="K392" s="681">
        <v>1</v>
      </c>
      <c r="L392" s="668">
        <v>4</v>
      </c>
      <c r="M392" s="669">
        <v>140.44</v>
      </c>
    </row>
    <row r="393" spans="1:13" ht="14.4" customHeight="1" x14ac:dyDescent="0.3">
      <c r="A393" s="664" t="s">
        <v>3196</v>
      </c>
      <c r="B393" s="665" t="s">
        <v>3095</v>
      </c>
      <c r="C393" s="665" t="s">
        <v>1673</v>
      </c>
      <c r="D393" s="665" t="s">
        <v>570</v>
      </c>
      <c r="E393" s="665" t="s">
        <v>3099</v>
      </c>
      <c r="F393" s="668"/>
      <c r="G393" s="668"/>
      <c r="H393" s="681"/>
      <c r="I393" s="668">
        <v>25</v>
      </c>
      <c r="J393" s="668">
        <v>0</v>
      </c>
      <c r="K393" s="681"/>
      <c r="L393" s="668">
        <v>25</v>
      </c>
      <c r="M393" s="669">
        <v>0</v>
      </c>
    </row>
    <row r="394" spans="1:13" ht="14.4" customHeight="1" x14ac:dyDescent="0.3">
      <c r="A394" s="664" t="s">
        <v>3197</v>
      </c>
      <c r="B394" s="665" t="s">
        <v>3039</v>
      </c>
      <c r="C394" s="665" t="s">
        <v>2159</v>
      </c>
      <c r="D394" s="665" t="s">
        <v>3040</v>
      </c>
      <c r="E394" s="665" t="s">
        <v>3041</v>
      </c>
      <c r="F394" s="668"/>
      <c r="G394" s="668"/>
      <c r="H394" s="681">
        <v>0</v>
      </c>
      <c r="I394" s="668">
        <v>2</v>
      </c>
      <c r="J394" s="668">
        <v>141.08000000000001</v>
      </c>
      <c r="K394" s="681">
        <v>1</v>
      </c>
      <c r="L394" s="668">
        <v>2</v>
      </c>
      <c r="M394" s="669">
        <v>141.08000000000001</v>
      </c>
    </row>
    <row r="395" spans="1:13" ht="14.4" customHeight="1" x14ac:dyDescent="0.3">
      <c r="A395" s="664" t="s">
        <v>3197</v>
      </c>
      <c r="B395" s="665" t="s">
        <v>3039</v>
      </c>
      <c r="C395" s="665" t="s">
        <v>4842</v>
      </c>
      <c r="D395" s="665" t="s">
        <v>3040</v>
      </c>
      <c r="E395" s="665" t="s">
        <v>4843</v>
      </c>
      <c r="F395" s="668"/>
      <c r="G395" s="668"/>
      <c r="H395" s="681">
        <v>0</v>
      </c>
      <c r="I395" s="668">
        <v>1</v>
      </c>
      <c r="J395" s="668">
        <v>141.09</v>
      </c>
      <c r="K395" s="681">
        <v>1</v>
      </c>
      <c r="L395" s="668">
        <v>1</v>
      </c>
      <c r="M395" s="669">
        <v>141.09</v>
      </c>
    </row>
    <row r="396" spans="1:13" ht="14.4" customHeight="1" x14ac:dyDescent="0.3">
      <c r="A396" s="664" t="s">
        <v>3197</v>
      </c>
      <c r="B396" s="665" t="s">
        <v>3110</v>
      </c>
      <c r="C396" s="665" t="s">
        <v>1805</v>
      </c>
      <c r="D396" s="665" t="s">
        <v>1806</v>
      </c>
      <c r="E396" s="665" t="s">
        <v>3111</v>
      </c>
      <c r="F396" s="668"/>
      <c r="G396" s="668"/>
      <c r="H396" s="681">
        <v>0</v>
      </c>
      <c r="I396" s="668">
        <v>1</v>
      </c>
      <c r="J396" s="668">
        <v>63.75</v>
      </c>
      <c r="K396" s="681">
        <v>1</v>
      </c>
      <c r="L396" s="668">
        <v>1</v>
      </c>
      <c r="M396" s="669">
        <v>63.75</v>
      </c>
    </row>
    <row r="397" spans="1:13" ht="14.4" customHeight="1" x14ac:dyDescent="0.3">
      <c r="A397" s="664" t="s">
        <v>3198</v>
      </c>
      <c r="B397" s="665" t="s">
        <v>2895</v>
      </c>
      <c r="C397" s="665" t="s">
        <v>4583</v>
      </c>
      <c r="D397" s="665" t="s">
        <v>2897</v>
      </c>
      <c r="E397" s="665" t="s">
        <v>2900</v>
      </c>
      <c r="F397" s="668"/>
      <c r="G397" s="668"/>
      <c r="H397" s="681">
        <v>0</v>
      </c>
      <c r="I397" s="668">
        <v>9</v>
      </c>
      <c r="J397" s="668">
        <v>1852.56</v>
      </c>
      <c r="K397" s="681">
        <v>1</v>
      </c>
      <c r="L397" s="668">
        <v>9</v>
      </c>
      <c r="M397" s="669">
        <v>1852.56</v>
      </c>
    </row>
    <row r="398" spans="1:13" ht="14.4" customHeight="1" x14ac:dyDescent="0.3">
      <c r="A398" s="664" t="s">
        <v>3198</v>
      </c>
      <c r="B398" s="665" t="s">
        <v>2895</v>
      </c>
      <c r="C398" s="665" t="s">
        <v>3558</v>
      </c>
      <c r="D398" s="665" t="s">
        <v>2897</v>
      </c>
      <c r="E398" s="665" t="s">
        <v>3559</v>
      </c>
      <c r="F398" s="668"/>
      <c r="G398" s="668"/>
      <c r="H398" s="681">
        <v>0</v>
      </c>
      <c r="I398" s="668">
        <v>1</v>
      </c>
      <c r="J398" s="668">
        <v>28.81</v>
      </c>
      <c r="K398" s="681">
        <v>1</v>
      </c>
      <c r="L398" s="668">
        <v>1</v>
      </c>
      <c r="M398" s="669">
        <v>28.81</v>
      </c>
    </row>
    <row r="399" spans="1:13" ht="14.4" customHeight="1" x14ac:dyDescent="0.3">
      <c r="A399" s="664" t="s">
        <v>3198</v>
      </c>
      <c r="B399" s="665" t="s">
        <v>2895</v>
      </c>
      <c r="C399" s="665" t="s">
        <v>1705</v>
      </c>
      <c r="D399" s="665" t="s">
        <v>2897</v>
      </c>
      <c r="E399" s="665" t="s">
        <v>2899</v>
      </c>
      <c r="F399" s="668"/>
      <c r="G399" s="668"/>
      <c r="H399" s="681">
        <v>0</v>
      </c>
      <c r="I399" s="668">
        <v>1</v>
      </c>
      <c r="J399" s="668">
        <v>57.64</v>
      </c>
      <c r="K399" s="681">
        <v>1</v>
      </c>
      <c r="L399" s="668">
        <v>1</v>
      </c>
      <c r="M399" s="669">
        <v>57.64</v>
      </c>
    </row>
    <row r="400" spans="1:13" ht="14.4" customHeight="1" x14ac:dyDescent="0.3">
      <c r="A400" s="664" t="s">
        <v>3198</v>
      </c>
      <c r="B400" s="665" t="s">
        <v>2895</v>
      </c>
      <c r="C400" s="665" t="s">
        <v>3309</v>
      </c>
      <c r="D400" s="665" t="s">
        <v>2897</v>
      </c>
      <c r="E400" s="665" t="s">
        <v>3310</v>
      </c>
      <c r="F400" s="668"/>
      <c r="G400" s="668"/>
      <c r="H400" s="681"/>
      <c r="I400" s="668">
        <v>5</v>
      </c>
      <c r="J400" s="668">
        <v>0</v>
      </c>
      <c r="K400" s="681"/>
      <c r="L400" s="668">
        <v>5</v>
      </c>
      <c r="M400" s="669">
        <v>0</v>
      </c>
    </row>
    <row r="401" spans="1:13" ht="14.4" customHeight="1" x14ac:dyDescent="0.3">
      <c r="A401" s="664" t="s">
        <v>3198</v>
      </c>
      <c r="B401" s="665" t="s">
        <v>2895</v>
      </c>
      <c r="C401" s="665" t="s">
        <v>4584</v>
      </c>
      <c r="D401" s="665" t="s">
        <v>2897</v>
      </c>
      <c r="E401" s="665" t="s">
        <v>4585</v>
      </c>
      <c r="F401" s="668"/>
      <c r="G401" s="668"/>
      <c r="H401" s="681"/>
      <c r="I401" s="668">
        <v>1</v>
      </c>
      <c r="J401" s="668">
        <v>0</v>
      </c>
      <c r="K401" s="681"/>
      <c r="L401" s="668">
        <v>1</v>
      </c>
      <c r="M401" s="669">
        <v>0</v>
      </c>
    </row>
    <row r="402" spans="1:13" ht="14.4" customHeight="1" x14ac:dyDescent="0.3">
      <c r="A402" s="664" t="s">
        <v>3198</v>
      </c>
      <c r="B402" s="665" t="s">
        <v>2895</v>
      </c>
      <c r="C402" s="665" t="s">
        <v>4586</v>
      </c>
      <c r="D402" s="665" t="s">
        <v>2897</v>
      </c>
      <c r="E402" s="665" t="s">
        <v>4587</v>
      </c>
      <c r="F402" s="668"/>
      <c r="G402" s="668"/>
      <c r="H402" s="681"/>
      <c r="I402" s="668">
        <v>1</v>
      </c>
      <c r="J402" s="668">
        <v>0</v>
      </c>
      <c r="K402" s="681"/>
      <c r="L402" s="668">
        <v>1</v>
      </c>
      <c r="M402" s="669">
        <v>0</v>
      </c>
    </row>
    <row r="403" spans="1:13" ht="14.4" customHeight="1" x14ac:dyDescent="0.3">
      <c r="A403" s="664" t="s">
        <v>3198</v>
      </c>
      <c r="B403" s="665" t="s">
        <v>2913</v>
      </c>
      <c r="C403" s="665" t="s">
        <v>1921</v>
      </c>
      <c r="D403" s="665" t="s">
        <v>1922</v>
      </c>
      <c r="E403" s="665" t="s">
        <v>2914</v>
      </c>
      <c r="F403" s="668"/>
      <c r="G403" s="668"/>
      <c r="H403" s="681">
        <v>0</v>
      </c>
      <c r="I403" s="668">
        <v>1</v>
      </c>
      <c r="J403" s="668">
        <v>86.41</v>
      </c>
      <c r="K403" s="681">
        <v>1</v>
      </c>
      <c r="L403" s="668">
        <v>1</v>
      </c>
      <c r="M403" s="669">
        <v>86.41</v>
      </c>
    </row>
    <row r="404" spans="1:13" ht="14.4" customHeight="1" x14ac:dyDescent="0.3">
      <c r="A404" s="664" t="s">
        <v>3198</v>
      </c>
      <c r="B404" s="665" t="s">
        <v>2913</v>
      </c>
      <c r="C404" s="665" t="s">
        <v>4542</v>
      </c>
      <c r="D404" s="665" t="s">
        <v>3521</v>
      </c>
      <c r="E404" s="665" t="s">
        <v>4543</v>
      </c>
      <c r="F404" s="668">
        <v>2</v>
      </c>
      <c r="G404" s="668">
        <v>0</v>
      </c>
      <c r="H404" s="681"/>
      <c r="I404" s="668"/>
      <c r="J404" s="668"/>
      <c r="K404" s="681"/>
      <c r="L404" s="668">
        <v>2</v>
      </c>
      <c r="M404" s="669">
        <v>0</v>
      </c>
    </row>
    <row r="405" spans="1:13" ht="14.4" customHeight="1" x14ac:dyDescent="0.3">
      <c r="A405" s="664" t="s">
        <v>3198</v>
      </c>
      <c r="B405" s="665" t="s">
        <v>2916</v>
      </c>
      <c r="C405" s="665" t="s">
        <v>3450</v>
      </c>
      <c r="D405" s="665" t="s">
        <v>2917</v>
      </c>
      <c r="E405" s="665" t="s">
        <v>3420</v>
      </c>
      <c r="F405" s="668"/>
      <c r="G405" s="668"/>
      <c r="H405" s="681">
        <v>0</v>
      </c>
      <c r="I405" s="668">
        <v>1</v>
      </c>
      <c r="J405" s="668">
        <v>46.25</v>
      </c>
      <c r="K405" s="681">
        <v>1</v>
      </c>
      <c r="L405" s="668">
        <v>1</v>
      </c>
      <c r="M405" s="669">
        <v>46.25</v>
      </c>
    </row>
    <row r="406" spans="1:13" ht="14.4" customHeight="1" x14ac:dyDescent="0.3">
      <c r="A406" s="664" t="s">
        <v>3198</v>
      </c>
      <c r="B406" s="665" t="s">
        <v>2916</v>
      </c>
      <c r="C406" s="665" t="s">
        <v>4500</v>
      </c>
      <c r="D406" s="665" t="s">
        <v>3756</v>
      </c>
      <c r="E406" s="665" t="s">
        <v>3420</v>
      </c>
      <c r="F406" s="668">
        <v>3</v>
      </c>
      <c r="G406" s="668">
        <v>138.75</v>
      </c>
      <c r="H406" s="681">
        <v>1</v>
      </c>
      <c r="I406" s="668"/>
      <c r="J406" s="668"/>
      <c r="K406" s="681">
        <v>0</v>
      </c>
      <c r="L406" s="668">
        <v>3</v>
      </c>
      <c r="M406" s="669">
        <v>138.75</v>
      </c>
    </row>
    <row r="407" spans="1:13" ht="14.4" customHeight="1" x14ac:dyDescent="0.3">
      <c r="A407" s="664" t="s">
        <v>3198</v>
      </c>
      <c r="B407" s="665" t="s">
        <v>2919</v>
      </c>
      <c r="C407" s="665" t="s">
        <v>4269</v>
      </c>
      <c r="D407" s="665" t="s">
        <v>2920</v>
      </c>
      <c r="E407" s="665" t="s">
        <v>4270</v>
      </c>
      <c r="F407" s="668"/>
      <c r="G407" s="668"/>
      <c r="H407" s="681">
        <v>0</v>
      </c>
      <c r="I407" s="668">
        <v>1</v>
      </c>
      <c r="J407" s="668">
        <v>93.75</v>
      </c>
      <c r="K407" s="681">
        <v>1</v>
      </c>
      <c r="L407" s="668">
        <v>1</v>
      </c>
      <c r="M407" s="669">
        <v>93.75</v>
      </c>
    </row>
    <row r="408" spans="1:13" ht="14.4" customHeight="1" x14ac:dyDescent="0.3">
      <c r="A408" s="664" t="s">
        <v>3198</v>
      </c>
      <c r="B408" s="665" t="s">
        <v>2919</v>
      </c>
      <c r="C408" s="665" t="s">
        <v>1748</v>
      </c>
      <c r="D408" s="665" t="s">
        <v>2920</v>
      </c>
      <c r="E408" s="665" t="s">
        <v>2921</v>
      </c>
      <c r="F408" s="668"/>
      <c r="G408" s="668"/>
      <c r="H408" s="681">
        <v>0</v>
      </c>
      <c r="I408" s="668">
        <v>2</v>
      </c>
      <c r="J408" s="668">
        <v>369.48</v>
      </c>
      <c r="K408" s="681">
        <v>1</v>
      </c>
      <c r="L408" s="668">
        <v>2</v>
      </c>
      <c r="M408" s="669">
        <v>369.48</v>
      </c>
    </row>
    <row r="409" spans="1:13" ht="14.4" customHeight="1" x14ac:dyDescent="0.3">
      <c r="A409" s="664" t="s">
        <v>3198</v>
      </c>
      <c r="B409" s="665" t="s">
        <v>2919</v>
      </c>
      <c r="C409" s="665" t="s">
        <v>1827</v>
      </c>
      <c r="D409" s="665" t="s">
        <v>2922</v>
      </c>
      <c r="E409" s="665" t="s">
        <v>2923</v>
      </c>
      <c r="F409" s="668"/>
      <c r="G409" s="668"/>
      <c r="H409" s="681">
        <v>0</v>
      </c>
      <c r="I409" s="668">
        <v>6</v>
      </c>
      <c r="J409" s="668">
        <v>723.66</v>
      </c>
      <c r="K409" s="681">
        <v>1</v>
      </c>
      <c r="L409" s="668">
        <v>6</v>
      </c>
      <c r="M409" s="669">
        <v>723.66</v>
      </c>
    </row>
    <row r="410" spans="1:13" ht="14.4" customHeight="1" x14ac:dyDescent="0.3">
      <c r="A410" s="664" t="s">
        <v>3198</v>
      </c>
      <c r="B410" s="665" t="s">
        <v>2919</v>
      </c>
      <c r="C410" s="665" t="s">
        <v>1762</v>
      </c>
      <c r="D410" s="665" t="s">
        <v>2922</v>
      </c>
      <c r="E410" s="665" t="s">
        <v>2924</v>
      </c>
      <c r="F410" s="668"/>
      <c r="G410" s="668"/>
      <c r="H410" s="681">
        <v>0</v>
      </c>
      <c r="I410" s="668">
        <v>6</v>
      </c>
      <c r="J410" s="668">
        <v>1108.44</v>
      </c>
      <c r="K410" s="681">
        <v>1</v>
      </c>
      <c r="L410" s="668">
        <v>6</v>
      </c>
      <c r="M410" s="669">
        <v>1108.44</v>
      </c>
    </row>
    <row r="411" spans="1:13" ht="14.4" customHeight="1" x14ac:dyDescent="0.3">
      <c r="A411" s="664" t="s">
        <v>3198</v>
      </c>
      <c r="B411" s="665" t="s">
        <v>2925</v>
      </c>
      <c r="C411" s="665" t="s">
        <v>3964</v>
      </c>
      <c r="D411" s="665" t="s">
        <v>1725</v>
      </c>
      <c r="E411" s="665" t="s">
        <v>3965</v>
      </c>
      <c r="F411" s="668"/>
      <c r="G411" s="668"/>
      <c r="H411" s="681">
        <v>0</v>
      </c>
      <c r="I411" s="668">
        <v>4</v>
      </c>
      <c r="J411" s="668">
        <v>1108.48</v>
      </c>
      <c r="K411" s="681">
        <v>1</v>
      </c>
      <c r="L411" s="668">
        <v>4</v>
      </c>
      <c r="M411" s="669">
        <v>1108.48</v>
      </c>
    </row>
    <row r="412" spans="1:13" ht="14.4" customHeight="1" x14ac:dyDescent="0.3">
      <c r="A412" s="664" t="s">
        <v>3198</v>
      </c>
      <c r="B412" s="665" t="s">
        <v>2925</v>
      </c>
      <c r="C412" s="665" t="s">
        <v>1724</v>
      </c>
      <c r="D412" s="665" t="s">
        <v>1725</v>
      </c>
      <c r="E412" s="665" t="s">
        <v>2933</v>
      </c>
      <c r="F412" s="668"/>
      <c r="G412" s="668"/>
      <c r="H412" s="681">
        <v>0</v>
      </c>
      <c r="I412" s="668">
        <v>3</v>
      </c>
      <c r="J412" s="668">
        <v>5542.47</v>
      </c>
      <c r="K412" s="681">
        <v>1</v>
      </c>
      <c r="L412" s="668">
        <v>3</v>
      </c>
      <c r="M412" s="669">
        <v>5542.47</v>
      </c>
    </row>
    <row r="413" spans="1:13" ht="14.4" customHeight="1" x14ac:dyDescent="0.3">
      <c r="A413" s="664" t="s">
        <v>3198</v>
      </c>
      <c r="B413" s="665" t="s">
        <v>2925</v>
      </c>
      <c r="C413" s="665" t="s">
        <v>1937</v>
      </c>
      <c r="D413" s="665" t="s">
        <v>1725</v>
      </c>
      <c r="E413" s="665" t="s">
        <v>2926</v>
      </c>
      <c r="F413" s="668"/>
      <c r="G413" s="668"/>
      <c r="H413" s="681">
        <v>0</v>
      </c>
      <c r="I413" s="668">
        <v>1</v>
      </c>
      <c r="J413" s="668">
        <v>1385.62</v>
      </c>
      <c r="K413" s="681">
        <v>1</v>
      </c>
      <c r="L413" s="668">
        <v>1</v>
      </c>
      <c r="M413" s="669">
        <v>1385.62</v>
      </c>
    </row>
    <row r="414" spans="1:13" ht="14.4" customHeight="1" x14ac:dyDescent="0.3">
      <c r="A414" s="664" t="s">
        <v>3198</v>
      </c>
      <c r="B414" s="665" t="s">
        <v>2925</v>
      </c>
      <c r="C414" s="665" t="s">
        <v>1946</v>
      </c>
      <c r="D414" s="665" t="s">
        <v>1725</v>
      </c>
      <c r="E414" s="665" t="s">
        <v>2927</v>
      </c>
      <c r="F414" s="668"/>
      <c r="G414" s="668"/>
      <c r="H414" s="681">
        <v>0</v>
      </c>
      <c r="I414" s="668">
        <v>1</v>
      </c>
      <c r="J414" s="668">
        <v>2309.36</v>
      </c>
      <c r="K414" s="681">
        <v>1</v>
      </c>
      <c r="L414" s="668">
        <v>1</v>
      </c>
      <c r="M414" s="669">
        <v>2309.36</v>
      </c>
    </row>
    <row r="415" spans="1:13" ht="14.4" customHeight="1" x14ac:dyDescent="0.3">
      <c r="A415" s="664" t="s">
        <v>3198</v>
      </c>
      <c r="B415" s="665" t="s">
        <v>2925</v>
      </c>
      <c r="C415" s="665" t="s">
        <v>4570</v>
      </c>
      <c r="D415" s="665" t="s">
        <v>1725</v>
      </c>
      <c r="E415" s="665" t="s">
        <v>3965</v>
      </c>
      <c r="F415" s="668"/>
      <c r="G415" s="668"/>
      <c r="H415" s="681">
        <v>0</v>
      </c>
      <c r="I415" s="668">
        <v>3</v>
      </c>
      <c r="J415" s="668">
        <v>831.36</v>
      </c>
      <c r="K415" s="681">
        <v>1</v>
      </c>
      <c r="L415" s="668">
        <v>3</v>
      </c>
      <c r="M415" s="669">
        <v>831.36</v>
      </c>
    </row>
    <row r="416" spans="1:13" ht="14.4" customHeight="1" x14ac:dyDescent="0.3">
      <c r="A416" s="664" t="s">
        <v>3198</v>
      </c>
      <c r="B416" s="665" t="s">
        <v>2934</v>
      </c>
      <c r="C416" s="665" t="s">
        <v>1914</v>
      </c>
      <c r="D416" s="665" t="s">
        <v>2935</v>
      </c>
      <c r="E416" s="665" t="s">
        <v>2936</v>
      </c>
      <c r="F416" s="668"/>
      <c r="G416" s="668"/>
      <c r="H416" s="681">
        <v>0</v>
      </c>
      <c r="I416" s="668">
        <v>3</v>
      </c>
      <c r="J416" s="668">
        <v>280.29000000000002</v>
      </c>
      <c r="K416" s="681">
        <v>1</v>
      </c>
      <c r="L416" s="668">
        <v>3</v>
      </c>
      <c r="M416" s="669">
        <v>280.29000000000002</v>
      </c>
    </row>
    <row r="417" spans="1:13" ht="14.4" customHeight="1" x14ac:dyDescent="0.3">
      <c r="A417" s="664" t="s">
        <v>3198</v>
      </c>
      <c r="B417" s="665" t="s">
        <v>2934</v>
      </c>
      <c r="C417" s="665" t="s">
        <v>1935</v>
      </c>
      <c r="D417" s="665" t="s">
        <v>2935</v>
      </c>
      <c r="E417" s="665" t="s">
        <v>2937</v>
      </c>
      <c r="F417" s="668"/>
      <c r="G417" s="668"/>
      <c r="H417" s="681">
        <v>0</v>
      </c>
      <c r="I417" s="668">
        <v>19</v>
      </c>
      <c r="J417" s="668">
        <v>3550.53</v>
      </c>
      <c r="K417" s="681">
        <v>1</v>
      </c>
      <c r="L417" s="668">
        <v>19</v>
      </c>
      <c r="M417" s="669">
        <v>3550.53</v>
      </c>
    </row>
    <row r="418" spans="1:13" ht="14.4" customHeight="1" x14ac:dyDescent="0.3">
      <c r="A418" s="664" t="s">
        <v>3198</v>
      </c>
      <c r="B418" s="665" t="s">
        <v>2941</v>
      </c>
      <c r="C418" s="665" t="s">
        <v>1666</v>
      </c>
      <c r="D418" s="665" t="s">
        <v>1663</v>
      </c>
      <c r="E418" s="665" t="s">
        <v>2944</v>
      </c>
      <c r="F418" s="668"/>
      <c r="G418" s="668"/>
      <c r="H418" s="681">
        <v>0</v>
      </c>
      <c r="I418" s="668">
        <v>20</v>
      </c>
      <c r="J418" s="668">
        <v>2880.2</v>
      </c>
      <c r="K418" s="681">
        <v>1</v>
      </c>
      <c r="L418" s="668">
        <v>20</v>
      </c>
      <c r="M418" s="669">
        <v>2880.2</v>
      </c>
    </row>
    <row r="419" spans="1:13" ht="14.4" customHeight="1" x14ac:dyDescent="0.3">
      <c r="A419" s="664" t="s">
        <v>3198</v>
      </c>
      <c r="B419" s="665" t="s">
        <v>2945</v>
      </c>
      <c r="C419" s="665" t="s">
        <v>573</v>
      </c>
      <c r="D419" s="665" t="s">
        <v>574</v>
      </c>
      <c r="E419" s="665" t="s">
        <v>2946</v>
      </c>
      <c r="F419" s="668">
        <v>9</v>
      </c>
      <c r="G419" s="668">
        <v>1181.8799999999999</v>
      </c>
      <c r="H419" s="681">
        <v>1</v>
      </c>
      <c r="I419" s="668"/>
      <c r="J419" s="668"/>
      <c r="K419" s="681">
        <v>0</v>
      </c>
      <c r="L419" s="668">
        <v>9</v>
      </c>
      <c r="M419" s="669">
        <v>1181.8799999999999</v>
      </c>
    </row>
    <row r="420" spans="1:13" ht="14.4" customHeight="1" x14ac:dyDescent="0.3">
      <c r="A420" s="664" t="s">
        <v>3198</v>
      </c>
      <c r="B420" s="665" t="s">
        <v>2945</v>
      </c>
      <c r="C420" s="665" t="s">
        <v>3976</v>
      </c>
      <c r="D420" s="665" t="s">
        <v>574</v>
      </c>
      <c r="E420" s="665" t="s">
        <v>3977</v>
      </c>
      <c r="F420" s="668">
        <v>5</v>
      </c>
      <c r="G420" s="668">
        <v>1969.7</v>
      </c>
      <c r="H420" s="681">
        <v>1</v>
      </c>
      <c r="I420" s="668"/>
      <c r="J420" s="668"/>
      <c r="K420" s="681">
        <v>0</v>
      </c>
      <c r="L420" s="668">
        <v>5</v>
      </c>
      <c r="M420" s="669">
        <v>1969.7</v>
      </c>
    </row>
    <row r="421" spans="1:13" ht="14.4" customHeight="1" x14ac:dyDescent="0.3">
      <c r="A421" s="664" t="s">
        <v>3198</v>
      </c>
      <c r="B421" s="665" t="s">
        <v>4891</v>
      </c>
      <c r="C421" s="665" t="s">
        <v>4557</v>
      </c>
      <c r="D421" s="665" t="s">
        <v>4558</v>
      </c>
      <c r="E421" s="665" t="s">
        <v>4559</v>
      </c>
      <c r="F421" s="668"/>
      <c r="G421" s="668"/>
      <c r="H421" s="681">
        <v>0</v>
      </c>
      <c r="I421" s="668">
        <v>8</v>
      </c>
      <c r="J421" s="668">
        <v>2812.08</v>
      </c>
      <c r="K421" s="681">
        <v>1</v>
      </c>
      <c r="L421" s="668">
        <v>8</v>
      </c>
      <c r="M421" s="669">
        <v>2812.08</v>
      </c>
    </row>
    <row r="422" spans="1:13" ht="14.4" customHeight="1" x14ac:dyDescent="0.3">
      <c r="A422" s="664" t="s">
        <v>3198</v>
      </c>
      <c r="B422" s="665" t="s">
        <v>4891</v>
      </c>
      <c r="C422" s="665" t="s">
        <v>4560</v>
      </c>
      <c r="D422" s="665" t="s">
        <v>3850</v>
      </c>
      <c r="E422" s="665" t="s">
        <v>4561</v>
      </c>
      <c r="F422" s="668">
        <v>6</v>
      </c>
      <c r="G422" s="668">
        <v>843.59999999999991</v>
      </c>
      <c r="H422" s="681">
        <v>1</v>
      </c>
      <c r="I422" s="668"/>
      <c r="J422" s="668"/>
      <c r="K422" s="681">
        <v>0</v>
      </c>
      <c r="L422" s="668">
        <v>6</v>
      </c>
      <c r="M422" s="669">
        <v>843.59999999999991</v>
      </c>
    </row>
    <row r="423" spans="1:13" ht="14.4" customHeight="1" x14ac:dyDescent="0.3">
      <c r="A423" s="664" t="s">
        <v>3198</v>
      </c>
      <c r="B423" s="665" t="s">
        <v>4891</v>
      </c>
      <c r="C423" s="665" t="s">
        <v>4562</v>
      </c>
      <c r="D423" s="665" t="s">
        <v>3850</v>
      </c>
      <c r="E423" s="665" t="s">
        <v>4563</v>
      </c>
      <c r="F423" s="668">
        <v>3</v>
      </c>
      <c r="G423" s="668">
        <v>1377.9</v>
      </c>
      <c r="H423" s="681">
        <v>1</v>
      </c>
      <c r="I423" s="668"/>
      <c r="J423" s="668"/>
      <c r="K423" s="681">
        <v>0</v>
      </c>
      <c r="L423" s="668">
        <v>3</v>
      </c>
      <c r="M423" s="669">
        <v>1377.9</v>
      </c>
    </row>
    <row r="424" spans="1:13" ht="14.4" customHeight="1" x14ac:dyDescent="0.3">
      <c r="A424" s="664" t="s">
        <v>3198</v>
      </c>
      <c r="B424" s="665" t="s">
        <v>2947</v>
      </c>
      <c r="C424" s="665" t="s">
        <v>4480</v>
      </c>
      <c r="D424" s="665" t="s">
        <v>4481</v>
      </c>
      <c r="E424" s="665" t="s">
        <v>2918</v>
      </c>
      <c r="F424" s="668"/>
      <c r="G424" s="668"/>
      <c r="H424" s="681">
        <v>0</v>
      </c>
      <c r="I424" s="668">
        <v>1</v>
      </c>
      <c r="J424" s="668">
        <v>65.77</v>
      </c>
      <c r="K424" s="681">
        <v>1</v>
      </c>
      <c r="L424" s="668">
        <v>1</v>
      </c>
      <c r="M424" s="669">
        <v>65.77</v>
      </c>
    </row>
    <row r="425" spans="1:13" ht="14.4" customHeight="1" x14ac:dyDescent="0.3">
      <c r="A425" s="664" t="s">
        <v>3198</v>
      </c>
      <c r="B425" s="665" t="s">
        <v>2949</v>
      </c>
      <c r="C425" s="665" t="s">
        <v>1709</v>
      </c>
      <c r="D425" s="665" t="s">
        <v>2950</v>
      </c>
      <c r="E425" s="665" t="s">
        <v>2951</v>
      </c>
      <c r="F425" s="668"/>
      <c r="G425" s="668"/>
      <c r="H425" s="681">
        <v>0</v>
      </c>
      <c r="I425" s="668">
        <v>6</v>
      </c>
      <c r="J425" s="668">
        <v>393.24</v>
      </c>
      <c r="K425" s="681">
        <v>1</v>
      </c>
      <c r="L425" s="668">
        <v>6</v>
      </c>
      <c r="M425" s="669">
        <v>393.24</v>
      </c>
    </row>
    <row r="426" spans="1:13" ht="14.4" customHeight="1" x14ac:dyDescent="0.3">
      <c r="A426" s="664" t="s">
        <v>3198</v>
      </c>
      <c r="B426" s="665" t="s">
        <v>2949</v>
      </c>
      <c r="C426" s="665" t="s">
        <v>4147</v>
      </c>
      <c r="D426" s="665" t="s">
        <v>2950</v>
      </c>
      <c r="E426" s="665" t="s">
        <v>4148</v>
      </c>
      <c r="F426" s="668"/>
      <c r="G426" s="668"/>
      <c r="H426" s="681">
        <v>0</v>
      </c>
      <c r="I426" s="668">
        <v>5</v>
      </c>
      <c r="J426" s="668">
        <v>1146.9000000000001</v>
      </c>
      <c r="K426" s="681">
        <v>1</v>
      </c>
      <c r="L426" s="668">
        <v>5</v>
      </c>
      <c r="M426" s="669">
        <v>1146.9000000000001</v>
      </c>
    </row>
    <row r="427" spans="1:13" ht="14.4" customHeight="1" x14ac:dyDescent="0.3">
      <c r="A427" s="664" t="s">
        <v>3198</v>
      </c>
      <c r="B427" s="665" t="s">
        <v>2952</v>
      </c>
      <c r="C427" s="665" t="s">
        <v>1928</v>
      </c>
      <c r="D427" s="665" t="s">
        <v>1699</v>
      </c>
      <c r="E427" s="665" t="s">
        <v>2953</v>
      </c>
      <c r="F427" s="668"/>
      <c r="G427" s="668"/>
      <c r="H427" s="681">
        <v>0</v>
      </c>
      <c r="I427" s="668">
        <v>23</v>
      </c>
      <c r="J427" s="668">
        <v>2422.3599999999997</v>
      </c>
      <c r="K427" s="681">
        <v>1</v>
      </c>
      <c r="L427" s="668">
        <v>23</v>
      </c>
      <c r="M427" s="669">
        <v>2422.3599999999997</v>
      </c>
    </row>
    <row r="428" spans="1:13" ht="14.4" customHeight="1" x14ac:dyDescent="0.3">
      <c r="A428" s="664" t="s">
        <v>3198</v>
      </c>
      <c r="B428" s="665" t="s">
        <v>2952</v>
      </c>
      <c r="C428" s="665" t="s">
        <v>3344</v>
      </c>
      <c r="D428" s="665" t="s">
        <v>1702</v>
      </c>
      <c r="E428" s="665" t="s">
        <v>2966</v>
      </c>
      <c r="F428" s="668"/>
      <c r="G428" s="668"/>
      <c r="H428" s="681">
        <v>0</v>
      </c>
      <c r="I428" s="668">
        <v>6</v>
      </c>
      <c r="J428" s="668">
        <v>1263.96</v>
      </c>
      <c r="K428" s="681">
        <v>1</v>
      </c>
      <c r="L428" s="668">
        <v>6</v>
      </c>
      <c r="M428" s="669">
        <v>1263.96</v>
      </c>
    </row>
    <row r="429" spans="1:13" ht="14.4" customHeight="1" x14ac:dyDescent="0.3">
      <c r="A429" s="664" t="s">
        <v>3198</v>
      </c>
      <c r="B429" s="665" t="s">
        <v>2952</v>
      </c>
      <c r="C429" s="665" t="s">
        <v>3208</v>
      </c>
      <c r="D429" s="665" t="s">
        <v>3209</v>
      </c>
      <c r="E429" s="665" t="s">
        <v>3210</v>
      </c>
      <c r="F429" s="668">
        <v>7</v>
      </c>
      <c r="G429" s="668">
        <v>114.66</v>
      </c>
      <c r="H429" s="681">
        <v>1</v>
      </c>
      <c r="I429" s="668"/>
      <c r="J429" s="668"/>
      <c r="K429" s="681">
        <v>0</v>
      </c>
      <c r="L429" s="668">
        <v>7</v>
      </c>
      <c r="M429" s="669">
        <v>114.66</v>
      </c>
    </row>
    <row r="430" spans="1:13" ht="14.4" customHeight="1" x14ac:dyDescent="0.3">
      <c r="A430" s="664" t="s">
        <v>3198</v>
      </c>
      <c r="B430" s="665" t="s">
        <v>2952</v>
      </c>
      <c r="C430" s="665" t="s">
        <v>3211</v>
      </c>
      <c r="D430" s="665" t="s">
        <v>3209</v>
      </c>
      <c r="E430" s="665" t="s">
        <v>3212</v>
      </c>
      <c r="F430" s="668">
        <v>27</v>
      </c>
      <c r="G430" s="668">
        <v>884.52</v>
      </c>
      <c r="H430" s="681">
        <v>1</v>
      </c>
      <c r="I430" s="668"/>
      <c r="J430" s="668"/>
      <c r="K430" s="681">
        <v>0</v>
      </c>
      <c r="L430" s="668">
        <v>27</v>
      </c>
      <c r="M430" s="669">
        <v>884.52</v>
      </c>
    </row>
    <row r="431" spans="1:13" ht="14.4" customHeight="1" x14ac:dyDescent="0.3">
      <c r="A431" s="664" t="s">
        <v>3198</v>
      </c>
      <c r="B431" s="665" t="s">
        <v>2952</v>
      </c>
      <c r="C431" s="665" t="s">
        <v>4457</v>
      </c>
      <c r="D431" s="665" t="s">
        <v>3209</v>
      </c>
      <c r="E431" s="665" t="s">
        <v>4458</v>
      </c>
      <c r="F431" s="668">
        <v>2</v>
      </c>
      <c r="G431" s="668">
        <v>131.08000000000001</v>
      </c>
      <c r="H431" s="681">
        <v>1</v>
      </c>
      <c r="I431" s="668"/>
      <c r="J431" s="668"/>
      <c r="K431" s="681">
        <v>0</v>
      </c>
      <c r="L431" s="668">
        <v>2</v>
      </c>
      <c r="M431" s="669">
        <v>131.08000000000001</v>
      </c>
    </row>
    <row r="432" spans="1:13" ht="14.4" customHeight="1" x14ac:dyDescent="0.3">
      <c r="A432" s="664" t="s">
        <v>3198</v>
      </c>
      <c r="B432" s="665" t="s">
        <v>2952</v>
      </c>
      <c r="C432" s="665" t="s">
        <v>1698</v>
      </c>
      <c r="D432" s="665" t="s">
        <v>1699</v>
      </c>
      <c r="E432" s="665" t="s">
        <v>2954</v>
      </c>
      <c r="F432" s="668"/>
      <c r="G432" s="668"/>
      <c r="H432" s="681">
        <v>0</v>
      </c>
      <c r="I432" s="668">
        <v>10</v>
      </c>
      <c r="J432" s="668">
        <v>351.1</v>
      </c>
      <c r="K432" s="681">
        <v>1</v>
      </c>
      <c r="L432" s="668">
        <v>10</v>
      </c>
      <c r="M432" s="669">
        <v>351.1</v>
      </c>
    </row>
    <row r="433" spans="1:13" ht="14.4" customHeight="1" x14ac:dyDescent="0.3">
      <c r="A433" s="664" t="s">
        <v>3198</v>
      </c>
      <c r="B433" s="665" t="s">
        <v>2952</v>
      </c>
      <c r="C433" s="665" t="s">
        <v>4459</v>
      </c>
      <c r="D433" s="665" t="s">
        <v>4460</v>
      </c>
      <c r="E433" s="665" t="s">
        <v>2955</v>
      </c>
      <c r="F433" s="668">
        <v>3</v>
      </c>
      <c r="G433" s="668">
        <v>210.69</v>
      </c>
      <c r="H433" s="681">
        <v>1</v>
      </c>
      <c r="I433" s="668"/>
      <c r="J433" s="668"/>
      <c r="K433" s="681">
        <v>0</v>
      </c>
      <c r="L433" s="668">
        <v>3</v>
      </c>
      <c r="M433" s="669">
        <v>210.69</v>
      </c>
    </row>
    <row r="434" spans="1:13" ht="14.4" customHeight="1" x14ac:dyDescent="0.3">
      <c r="A434" s="664" t="s">
        <v>3198</v>
      </c>
      <c r="B434" s="665" t="s">
        <v>2959</v>
      </c>
      <c r="C434" s="665" t="s">
        <v>1845</v>
      </c>
      <c r="D434" s="665" t="s">
        <v>2960</v>
      </c>
      <c r="E434" s="665" t="s">
        <v>2961</v>
      </c>
      <c r="F434" s="668"/>
      <c r="G434" s="668"/>
      <c r="H434" s="681">
        <v>0</v>
      </c>
      <c r="I434" s="668">
        <v>1</v>
      </c>
      <c r="J434" s="668">
        <v>31.09</v>
      </c>
      <c r="K434" s="681">
        <v>1</v>
      </c>
      <c r="L434" s="668">
        <v>1</v>
      </c>
      <c r="M434" s="669">
        <v>31.09</v>
      </c>
    </row>
    <row r="435" spans="1:13" ht="14.4" customHeight="1" x14ac:dyDescent="0.3">
      <c r="A435" s="664" t="s">
        <v>3198</v>
      </c>
      <c r="B435" s="665" t="s">
        <v>2959</v>
      </c>
      <c r="C435" s="665" t="s">
        <v>1877</v>
      </c>
      <c r="D435" s="665" t="s">
        <v>2960</v>
      </c>
      <c r="E435" s="665" t="s">
        <v>2962</v>
      </c>
      <c r="F435" s="668"/>
      <c r="G435" s="668"/>
      <c r="H435" s="681">
        <v>0</v>
      </c>
      <c r="I435" s="668">
        <v>5</v>
      </c>
      <c r="J435" s="668">
        <v>518.20000000000005</v>
      </c>
      <c r="K435" s="681">
        <v>1</v>
      </c>
      <c r="L435" s="668">
        <v>5</v>
      </c>
      <c r="M435" s="669">
        <v>518.20000000000005</v>
      </c>
    </row>
    <row r="436" spans="1:13" ht="14.4" customHeight="1" x14ac:dyDescent="0.3">
      <c r="A436" s="664" t="s">
        <v>3198</v>
      </c>
      <c r="B436" s="665" t="s">
        <v>2963</v>
      </c>
      <c r="C436" s="665" t="s">
        <v>1887</v>
      </c>
      <c r="D436" s="665" t="s">
        <v>1888</v>
      </c>
      <c r="E436" s="665" t="s">
        <v>2964</v>
      </c>
      <c r="F436" s="668"/>
      <c r="G436" s="668"/>
      <c r="H436" s="681">
        <v>0</v>
      </c>
      <c r="I436" s="668">
        <v>3</v>
      </c>
      <c r="J436" s="668">
        <v>754.56000000000006</v>
      </c>
      <c r="K436" s="681">
        <v>1</v>
      </c>
      <c r="L436" s="668">
        <v>3</v>
      </c>
      <c r="M436" s="669">
        <v>754.56000000000006</v>
      </c>
    </row>
    <row r="437" spans="1:13" ht="14.4" customHeight="1" x14ac:dyDescent="0.3">
      <c r="A437" s="664" t="s">
        <v>3198</v>
      </c>
      <c r="B437" s="665" t="s">
        <v>2963</v>
      </c>
      <c r="C437" s="665" t="s">
        <v>4267</v>
      </c>
      <c r="D437" s="665" t="s">
        <v>1888</v>
      </c>
      <c r="E437" s="665" t="s">
        <v>4268</v>
      </c>
      <c r="F437" s="668"/>
      <c r="G437" s="668"/>
      <c r="H437" s="681">
        <v>0</v>
      </c>
      <c r="I437" s="668">
        <v>2</v>
      </c>
      <c r="J437" s="668">
        <v>1006.04</v>
      </c>
      <c r="K437" s="681">
        <v>1</v>
      </c>
      <c r="L437" s="668">
        <v>2</v>
      </c>
      <c r="M437" s="669">
        <v>1006.04</v>
      </c>
    </row>
    <row r="438" spans="1:13" ht="14.4" customHeight="1" x14ac:dyDescent="0.3">
      <c r="A438" s="664" t="s">
        <v>3198</v>
      </c>
      <c r="B438" s="665" t="s">
        <v>2963</v>
      </c>
      <c r="C438" s="665" t="s">
        <v>4655</v>
      </c>
      <c r="D438" s="665" t="s">
        <v>3934</v>
      </c>
      <c r="E438" s="665" t="s">
        <v>3636</v>
      </c>
      <c r="F438" s="668">
        <v>2</v>
      </c>
      <c r="G438" s="668">
        <v>301.8</v>
      </c>
      <c r="H438" s="681">
        <v>1</v>
      </c>
      <c r="I438" s="668"/>
      <c r="J438" s="668"/>
      <c r="K438" s="681">
        <v>0</v>
      </c>
      <c r="L438" s="668">
        <v>2</v>
      </c>
      <c r="M438" s="669">
        <v>301.8</v>
      </c>
    </row>
    <row r="439" spans="1:13" ht="14.4" customHeight="1" x14ac:dyDescent="0.3">
      <c r="A439" s="664" t="s">
        <v>3198</v>
      </c>
      <c r="B439" s="665" t="s">
        <v>2963</v>
      </c>
      <c r="C439" s="665" t="s">
        <v>4656</v>
      </c>
      <c r="D439" s="665" t="s">
        <v>3934</v>
      </c>
      <c r="E439" s="665" t="s">
        <v>4657</v>
      </c>
      <c r="F439" s="668">
        <v>1</v>
      </c>
      <c r="G439" s="668">
        <v>503.02</v>
      </c>
      <c r="H439" s="681">
        <v>1</v>
      </c>
      <c r="I439" s="668"/>
      <c r="J439" s="668"/>
      <c r="K439" s="681">
        <v>0</v>
      </c>
      <c r="L439" s="668">
        <v>1</v>
      </c>
      <c r="M439" s="669">
        <v>503.02</v>
      </c>
    </row>
    <row r="440" spans="1:13" ht="14.4" customHeight="1" x14ac:dyDescent="0.3">
      <c r="A440" s="664" t="s">
        <v>3198</v>
      </c>
      <c r="B440" s="665" t="s">
        <v>2965</v>
      </c>
      <c r="C440" s="665" t="s">
        <v>3243</v>
      </c>
      <c r="D440" s="665" t="s">
        <v>1767</v>
      </c>
      <c r="E440" s="665" t="s">
        <v>2954</v>
      </c>
      <c r="F440" s="668"/>
      <c r="G440" s="668"/>
      <c r="H440" s="681">
        <v>0</v>
      </c>
      <c r="I440" s="668">
        <v>1</v>
      </c>
      <c r="J440" s="668">
        <v>48.27</v>
      </c>
      <c r="K440" s="681">
        <v>1</v>
      </c>
      <c r="L440" s="668">
        <v>1</v>
      </c>
      <c r="M440" s="669">
        <v>48.27</v>
      </c>
    </row>
    <row r="441" spans="1:13" ht="14.4" customHeight="1" x14ac:dyDescent="0.3">
      <c r="A441" s="664" t="s">
        <v>3198</v>
      </c>
      <c r="B441" s="665" t="s">
        <v>2965</v>
      </c>
      <c r="C441" s="665" t="s">
        <v>1766</v>
      </c>
      <c r="D441" s="665" t="s">
        <v>1767</v>
      </c>
      <c r="E441" s="665" t="s">
        <v>2953</v>
      </c>
      <c r="F441" s="668"/>
      <c r="G441" s="668"/>
      <c r="H441" s="681">
        <v>0</v>
      </c>
      <c r="I441" s="668">
        <v>10</v>
      </c>
      <c r="J441" s="668">
        <v>1448.1</v>
      </c>
      <c r="K441" s="681">
        <v>1</v>
      </c>
      <c r="L441" s="668">
        <v>10</v>
      </c>
      <c r="M441" s="669">
        <v>1448.1</v>
      </c>
    </row>
    <row r="442" spans="1:13" ht="14.4" customHeight="1" x14ac:dyDescent="0.3">
      <c r="A442" s="664" t="s">
        <v>3198</v>
      </c>
      <c r="B442" s="665" t="s">
        <v>2965</v>
      </c>
      <c r="C442" s="665" t="s">
        <v>1854</v>
      </c>
      <c r="D442" s="665" t="s">
        <v>1855</v>
      </c>
      <c r="E442" s="665" t="s">
        <v>2966</v>
      </c>
      <c r="F442" s="668"/>
      <c r="G442" s="668"/>
      <c r="H442" s="681">
        <v>0</v>
      </c>
      <c r="I442" s="668">
        <v>3</v>
      </c>
      <c r="J442" s="668">
        <v>868.86</v>
      </c>
      <c r="K442" s="681">
        <v>1</v>
      </c>
      <c r="L442" s="668">
        <v>3</v>
      </c>
      <c r="M442" s="669">
        <v>868.86</v>
      </c>
    </row>
    <row r="443" spans="1:13" ht="14.4" customHeight="1" x14ac:dyDescent="0.3">
      <c r="A443" s="664" t="s">
        <v>3198</v>
      </c>
      <c r="B443" s="665" t="s">
        <v>2965</v>
      </c>
      <c r="C443" s="665" t="s">
        <v>4234</v>
      </c>
      <c r="D443" s="665" t="s">
        <v>4235</v>
      </c>
      <c r="E443" s="665" t="s">
        <v>4236</v>
      </c>
      <c r="F443" s="668"/>
      <c r="G443" s="668"/>
      <c r="H443" s="681">
        <v>0</v>
      </c>
      <c r="I443" s="668">
        <v>2</v>
      </c>
      <c r="J443" s="668">
        <v>643.58000000000004</v>
      </c>
      <c r="K443" s="681">
        <v>1</v>
      </c>
      <c r="L443" s="668">
        <v>2</v>
      </c>
      <c r="M443" s="669">
        <v>643.58000000000004</v>
      </c>
    </row>
    <row r="444" spans="1:13" ht="14.4" customHeight="1" x14ac:dyDescent="0.3">
      <c r="A444" s="664" t="s">
        <v>3198</v>
      </c>
      <c r="B444" s="665" t="s">
        <v>2967</v>
      </c>
      <c r="C444" s="665" t="s">
        <v>1677</v>
      </c>
      <c r="D444" s="665" t="s">
        <v>2968</v>
      </c>
      <c r="E444" s="665" t="s">
        <v>2969</v>
      </c>
      <c r="F444" s="668"/>
      <c r="G444" s="668"/>
      <c r="H444" s="681">
        <v>0</v>
      </c>
      <c r="I444" s="668">
        <v>23</v>
      </c>
      <c r="J444" s="668">
        <v>2220.1900000000005</v>
      </c>
      <c r="K444" s="681">
        <v>1</v>
      </c>
      <c r="L444" s="668">
        <v>23</v>
      </c>
      <c r="M444" s="669">
        <v>2220.1900000000005</v>
      </c>
    </row>
    <row r="445" spans="1:13" ht="14.4" customHeight="1" x14ac:dyDescent="0.3">
      <c r="A445" s="664" t="s">
        <v>3198</v>
      </c>
      <c r="B445" s="665" t="s">
        <v>2967</v>
      </c>
      <c r="C445" s="665" t="s">
        <v>1651</v>
      </c>
      <c r="D445" s="665" t="s">
        <v>2968</v>
      </c>
      <c r="E445" s="665" t="s">
        <v>2970</v>
      </c>
      <c r="F445" s="668"/>
      <c r="G445" s="668"/>
      <c r="H445" s="681">
        <v>0</v>
      </c>
      <c r="I445" s="668">
        <v>42</v>
      </c>
      <c r="J445" s="668">
        <v>437.22</v>
      </c>
      <c r="K445" s="681">
        <v>1</v>
      </c>
      <c r="L445" s="668">
        <v>42</v>
      </c>
      <c r="M445" s="669">
        <v>437.22</v>
      </c>
    </row>
    <row r="446" spans="1:13" ht="14.4" customHeight="1" x14ac:dyDescent="0.3">
      <c r="A446" s="664" t="s">
        <v>3198</v>
      </c>
      <c r="B446" s="665" t="s">
        <v>2967</v>
      </c>
      <c r="C446" s="665" t="s">
        <v>1654</v>
      </c>
      <c r="D446" s="665" t="s">
        <v>2968</v>
      </c>
      <c r="E446" s="665" t="s">
        <v>2971</v>
      </c>
      <c r="F446" s="668"/>
      <c r="G446" s="668"/>
      <c r="H446" s="681">
        <v>0</v>
      </c>
      <c r="I446" s="668">
        <v>18</v>
      </c>
      <c r="J446" s="668">
        <v>289.62</v>
      </c>
      <c r="K446" s="681">
        <v>1</v>
      </c>
      <c r="L446" s="668">
        <v>18</v>
      </c>
      <c r="M446" s="669">
        <v>289.62</v>
      </c>
    </row>
    <row r="447" spans="1:13" ht="14.4" customHeight="1" x14ac:dyDescent="0.3">
      <c r="A447" s="664" t="s">
        <v>3198</v>
      </c>
      <c r="B447" s="665" t="s">
        <v>2967</v>
      </c>
      <c r="C447" s="665" t="s">
        <v>1716</v>
      </c>
      <c r="D447" s="665" t="s">
        <v>2968</v>
      </c>
      <c r="E447" s="665" t="s">
        <v>2972</v>
      </c>
      <c r="F447" s="668"/>
      <c r="G447" s="668"/>
      <c r="H447" s="681">
        <v>0</v>
      </c>
      <c r="I447" s="668">
        <v>6</v>
      </c>
      <c r="J447" s="668">
        <v>289.62</v>
      </c>
      <c r="K447" s="681">
        <v>1</v>
      </c>
      <c r="L447" s="668">
        <v>6</v>
      </c>
      <c r="M447" s="669">
        <v>289.62</v>
      </c>
    </row>
    <row r="448" spans="1:13" ht="14.4" customHeight="1" x14ac:dyDescent="0.3">
      <c r="A448" s="664" t="s">
        <v>3198</v>
      </c>
      <c r="B448" s="665" t="s">
        <v>2967</v>
      </c>
      <c r="C448" s="665" t="s">
        <v>3989</v>
      </c>
      <c r="D448" s="665" t="s">
        <v>2968</v>
      </c>
      <c r="E448" s="665" t="s">
        <v>3990</v>
      </c>
      <c r="F448" s="668"/>
      <c r="G448" s="668"/>
      <c r="H448" s="681"/>
      <c r="I448" s="668">
        <v>24</v>
      </c>
      <c r="J448" s="668">
        <v>0</v>
      </c>
      <c r="K448" s="681"/>
      <c r="L448" s="668">
        <v>24</v>
      </c>
      <c r="M448" s="669">
        <v>0</v>
      </c>
    </row>
    <row r="449" spans="1:13" ht="14.4" customHeight="1" x14ac:dyDescent="0.3">
      <c r="A449" s="664" t="s">
        <v>3198</v>
      </c>
      <c r="B449" s="665" t="s">
        <v>2967</v>
      </c>
      <c r="C449" s="665" t="s">
        <v>4598</v>
      </c>
      <c r="D449" s="665" t="s">
        <v>2968</v>
      </c>
      <c r="E449" s="665" t="s">
        <v>2924</v>
      </c>
      <c r="F449" s="668">
        <v>2</v>
      </c>
      <c r="G449" s="668">
        <v>321.77999999999997</v>
      </c>
      <c r="H449" s="681">
        <v>1</v>
      </c>
      <c r="I449" s="668"/>
      <c r="J449" s="668"/>
      <c r="K449" s="681">
        <v>0</v>
      </c>
      <c r="L449" s="668">
        <v>2</v>
      </c>
      <c r="M449" s="669">
        <v>321.77999999999997</v>
      </c>
    </row>
    <row r="450" spans="1:13" ht="14.4" customHeight="1" x14ac:dyDescent="0.3">
      <c r="A450" s="664" t="s">
        <v>3198</v>
      </c>
      <c r="B450" s="665" t="s">
        <v>2967</v>
      </c>
      <c r="C450" s="665" t="s">
        <v>4045</v>
      </c>
      <c r="D450" s="665" t="s">
        <v>4046</v>
      </c>
      <c r="E450" s="665" t="s">
        <v>2969</v>
      </c>
      <c r="F450" s="668">
        <v>3</v>
      </c>
      <c r="G450" s="668">
        <v>289.59000000000003</v>
      </c>
      <c r="H450" s="681">
        <v>1</v>
      </c>
      <c r="I450" s="668"/>
      <c r="J450" s="668"/>
      <c r="K450" s="681">
        <v>0</v>
      </c>
      <c r="L450" s="668">
        <v>3</v>
      </c>
      <c r="M450" s="669">
        <v>289.59000000000003</v>
      </c>
    </row>
    <row r="451" spans="1:13" ht="14.4" customHeight="1" x14ac:dyDescent="0.3">
      <c r="A451" s="664" t="s">
        <v>3198</v>
      </c>
      <c r="B451" s="665" t="s">
        <v>2973</v>
      </c>
      <c r="C451" s="665" t="s">
        <v>4237</v>
      </c>
      <c r="D451" s="665" t="s">
        <v>2974</v>
      </c>
      <c r="E451" s="665" t="s">
        <v>4238</v>
      </c>
      <c r="F451" s="668"/>
      <c r="G451" s="668"/>
      <c r="H451" s="681">
        <v>0</v>
      </c>
      <c r="I451" s="668">
        <v>4</v>
      </c>
      <c r="J451" s="668">
        <v>1078.51</v>
      </c>
      <c r="K451" s="681">
        <v>1</v>
      </c>
      <c r="L451" s="668">
        <v>4</v>
      </c>
      <c r="M451" s="669">
        <v>1078.51</v>
      </c>
    </row>
    <row r="452" spans="1:13" ht="14.4" customHeight="1" x14ac:dyDescent="0.3">
      <c r="A452" s="664" t="s">
        <v>3198</v>
      </c>
      <c r="B452" s="665" t="s">
        <v>2973</v>
      </c>
      <c r="C452" s="665" t="s">
        <v>1857</v>
      </c>
      <c r="D452" s="665" t="s">
        <v>2974</v>
      </c>
      <c r="E452" s="665" t="s">
        <v>2977</v>
      </c>
      <c r="F452" s="668"/>
      <c r="G452" s="668"/>
      <c r="H452" s="681">
        <v>0</v>
      </c>
      <c r="I452" s="668">
        <v>14</v>
      </c>
      <c r="J452" s="668">
        <v>7401.47</v>
      </c>
      <c r="K452" s="681">
        <v>1</v>
      </c>
      <c r="L452" s="668">
        <v>14</v>
      </c>
      <c r="M452" s="669">
        <v>7401.47</v>
      </c>
    </row>
    <row r="453" spans="1:13" ht="14.4" customHeight="1" x14ac:dyDescent="0.3">
      <c r="A453" s="664" t="s">
        <v>3198</v>
      </c>
      <c r="B453" s="665" t="s">
        <v>4892</v>
      </c>
      <c r="C453" s="665" t="s">
        <v>4599</v>
      </c>
      <c r="D453" s="665" t="s">
        <v>4248</v>
      </c>
      <c r="E453" s="665" t="s">
        <v>4600</v>
      </c>
      <c r="F453" s="668"/>
      <c r="G453" s="668"/>
      <c r="H453" s="681">
        <v>0</v>
      </c>
      <c r="I453" s="668">
        <v>3</v>
      </c>
      <c r="J453" s="668">
        <v>307.38</v>
      </c>
      <c r="K453" s="681">
        <v>1</v>
      </c>
      <c r="L453" s="668">
        <v>3</v>
      </c>
      <c r="M453" s="669">
        <v>307.38</v>
      </c>
    </row>
    <row r="454" spans="1:13" ht="14.4" customHeight="1" x14ac:dyDescent="0.3">
      <c r="A454" s="664" t="s">
        <v>3198</v>
      </c>
      <c r="B454" s="665" t="s">
        <v>4892</v>
      </c>
      <c r="C454" s="665" t="s">
        <v>4247</v>
      </c>
      <c r="D454" s="665" t="s">
        <v>4248</v>
      </c>
      <c r="E454" s="665" t="s">
        <v>4249</v>
      </c>
      <c r="F454" s="668"/>
      <c r="G454" s="668"/>
      <c r="H454" s="681">
        <v>0</v>
      </c>
      <c r="I454" s="668">
        <v>1</v>
      </c>
      <c r="J454" s="668">
        <v>341.53</v>
      </c>
      <c r="K454" s="681">
        <v>1</v>
      </c>
      <c r="L454" s="668">
        <v>1</v>
      </c>
      <c r="M454" s="669">
        <v>341.53</v>
      </c>
    </row>
    <row r="455" spans="1:13" ht="14.4" customHeight="1" x14ac:dyDescent="0.3">
      <c r="A455" s="664" t="s">
        <v>3198</v>
      </c>
      <c r="B455" s="665" t="s">
        <v>4893</v>
      </c>
      <c r="C455" s="665" t="s">
        <v>4181</v>
      </c>
      <c r="D455" s="665" t="s">
        <v>4182</v>
      </c>
      <c r="E455" s="665" t="s">
        <v>4183</v>
      </c>
      <c r="F455" s="668"/>
      <c r="G455" s="668"/>
      <c r="H455" s="681">
        <v>0</v>
      </c>
      <c r="I455" s="668">
        <v>3</v>
      </c>
      <c r="J455" s="668">
        <v>414.81000000000006</v>
      </c>
      <c r="K455" s="681">
        <v>1</v>
      </c>
      <c r="L455" s="668">
        <v>3</v>
      </c>
      <c r="M455" s="669">
        <v>414.81000000000006</v>
      </c>
    </row>
    <row r="456" spans="1:13" ht="14.4" customHeight="1" x14ac:dyDescent="0.3">
      <c r="A456" s="664" t="s">
        <v>3198</v>
      </c>
      <c r="B456" s="665" t="s">
        <v>2978</v>
      </c>
      <c r="C456" s="665" t="s">
        <v>4588</v>
      </c>
      <c r="D456" s="665" t="s">
        <v>2979</v>
      </c>
      <c r="E456" s="665" t="s">
        <v>4589</v>
      </c>
      <c r="F456" s="668"/>
      <c r="G456" s="668"/>
      <c r="H456" s="681">
        <v>0</v>
      </c>
      <c r="I456" s="668">
        <v>3</v>
      </c>
      <c r="J456" s="668">
        <v>1843.44</v>
      </c>
      <c r="K456" s="681">
        <v>1</v>
      </c>
      <c r="L456" s="668">
        <v>3</v>
      </c>
      <c r="M456" s="669">
        <v>1843.44</v>
      </c>
    </row>
    <row r="457" spans="1:13" ht="14.4" customHeight="1" x14ac:dyDescent="0.3">
      <c r="A457" s="664" t="s">
        <v>3198</v>
      </c>
      <c r="B457" s="665" t="s">
        <v>2978</v>
      </c>
      <c r="C457" s="665" t="s">
        <v>4592</v>
      </c>
      <c r="D457" s="665" t="s">
        <v>2979</v>
      </c>
      <c r="E457" s="665" t="s">
        <v>4593</v>
      </c>
      <c r="F457" s="668"/>
      <c r="G457" s="668"/>
      <c r="H457" s="681">
        <v>0</v>
      </c>
      <c r="I457" s="668">
        <v>2</v>
      </c>
      <c r="J457" s="668">
        <v>1484.34</v>
      </c>
      <c r="K457" s="681">
        <v>1</v>
      </c>
      <c r="L457" s="668">
        <v>2</v>
      </c>
      <c r="M457" s="669">
        <v>1484.34</v>
      </c>
    </row>
    <row r="458" spans="1:13" ht="14.4" customHeight="1" x14ac:dyDescent="0.3">
      <c r="A458" s="664" t="s">
        <v>3198</v>
      </c>
      <c r="B458" s="665" t="s">
        <v>2978</v>
      </c>
      <c r="C458" s="665" t="s">
        <v>4590</v>
      </c>
      <c r="D458" s="665" t="s">
        <v>2979</v>
      </c>
      <c r="E458" s="665" t="s">
        <v>4591</v>
      </c>
      <c r="F458" s="668"/>
      <c r="G458" s="668"/>
      <c r="H458" s="681">
        <v>0</v>
      </c>
      <c r="I458" s="668">
        <v>12</v>
      </c>
      <c r="J458" s="668">
        <v>9828.84</v>
      </c>
      <c r="K458" s="681">
        <v>1</v>
      </c>
      <c r="L458" s="668">
        <v>12</v>
      </c>
      <c r="M458" s="669">
        <v>9828.84</v>
      </c>
    </row>
    <row r="459" spans="1:13" ht="14.4" customHeight="1" x14ac:dyDescent="0.3">
      <c r="A459" s="664" t="s">
        <v>3198</v>
      </c>
      <c r="B459" s="665" t="s">
        <v>2983</v>
      </c>
      <c r="C459" s="665" t="s">
        <v>4010</v>
      </c>
      <c r="D459" s="665" t="s">
        <v>1911</v>
      </c>
      <c r="E459" s="665" t="s">
        <v>4011</v>
      </c>
      <c r="F459" s="668"/>
      <c r="G459" s="668"/>
      <c r="H459" s="681">
        <v>0</v>
      </c>
      <c r="I459" s="668">
        <v>1</v>
      </c>
      <c r="J459" s="668">
        <v>54.98</v>
      </c>
      <c r="K459" s="681">
        <v>1</v>
      </c>
      <c r="L459" s="668">
        <v>1</v>
      </c>
      <c r="M459" s="669">
        <v>54.98</v>
      </c>
    </row>
    <row r="460" spans="1:13" ht="14.4" customHeight="1" x14ac:dyDescent="0.3">
      <c r="A460" s="664" t="s">
        <v>3198</v>
      </c>
      <c r="B460" s="665" t="s">
        <v>2983</v>
      </c>
      <c r="C460" s="665" t="s">
        <v>4208</v>
      </c>
      <c r="D460" s="665" t="s">
        <v>1911</v>
      </c>
      <c r="E460" s="665" t="s">
        <v>4209</v>
      </c>
      <c r="F460" s="668"/>
      <c r="G460" s="668"/>
      <c r="H460" s="681"/>
      <c r="I460" s="668">
        <v>1</v>
      </c>
      <c r="J460" s="668">
        <v>0</v>
      </c>
      <c r="K460" s="681"/>
      <c r="L460" s="668">
        <v>1</v>
      </c>
      <c r="M460" s="669">
        <v>0</v>
      </c>
    </row>
    <row r="461" spans="1:13" ht="14.4" customHeight="1" x14ac:dyDescent="0.3">
      <c r="A461" s="664" t="s">
        <v>3198</v>
      </c>
      <c r="B461" s="665" t="s">
        <v>2985</v>
      </c>
      <c r="C461" s="665" t="s">
        <v>4117</v>
      </c>
      <c r="D461" s="665" t="s">
        <v>2986</v>
      </c>
      <c r="E461" s="665" t="s">
        <v>4079</v>
      </c>
      <c r="F461" s="668"/>
      <c r="G461" s="668"/>
      <c r="H461" s="681">
        <v>0</v>
      </c>
      <c r="I461" s="668">
        <v>6</v>
      </c>
      <c r="J461" s="668">
        <v>1979.1799999999998</v>
      </c>
      <c r="K461" s="681">
        <v>1</v>
      </c>
      <c r="L461" s="668">
        <v>6</v>
      </c>
      <c r="M461" s="669">
        <v>1979.1799999999998</v>
      </c>
    </row>
    <row r="462" spans="1:13" ht="14.4" customHeight="1" x14ac:dyDescent="0.3">
      <c r="A462" s="664" t="s">
        <v>3198</v>
      </c>
      <c r="B462" s="665" t="s">
        <v>4894</v>
      </c>
      <c r="C462" s="665" t="s">
        <v>4213</v>
      </c>
      <c r="D462" s="665" t="s">
        <v>4214</v>
      </c>
      <c r="E462" s="665" t="s">
        <v>4215</v>
      </c>
      <c r="F462" s="668"/>
      <c r="G462" s="668"/>
      <c r="H462" s="681">
        <v>0</v>
      </c>
      <c r="I462" s="668">
        <v>1</v>
      </c>
      <c r="J462" s="668">
        <v>145.66999999999999</v>
      </c>
      <c r="K462" s="681">
        <v>1</v>
      </c>
      <c r="L462" s="668">
        <v>1</v>
      </c>
      <c r="M462" s="669">
        <v>145.66999999999999</v>
      </c>
    </row>
    <row r="463" spans="1:13" ht="14.4" customHeight="1" x14ac:dyDescent="0.3">
      <c r="A463" s="664" t="s">
        <v>3198</v>
      </c>
      <c r="B463" s="665" t="s">
        <v>4895</v>
      </c>
      <c r="C463" s="665" t="s">
        <v>4624</v>
      </c>
      <c r="D463" s="665" t="s">
        <v>4625</v>
      </c>
      <c r="E463" s="665" t="s">
        <v>2951</v>
      </c>
      <c r="F463" s="668">
        <v>14</v>
      </c>
      <c r="G463" s="668">
        <v>219.8</v>
      </c>
      <c r="H463" s="681">
        <v>1</v>
      </c>
      <c r="I463" s="668"/>
      <c r="J463" s="668"/>
      <c r="K463" s="681">
        <v>0</v>
      </c>
      <c r="L463" s="668">
        <v>14</v>
      </c>
      <c r="M463" s="669">
        <v>219.8</v>
      </c>
    </row>
    <row r="464" spans="1:13" ht="14.4" customHeight="1" x14ac:dyDescent="0.3">
      <c r="A464" s="664" t="s">
        <v>3198</v>
      </c>
      <c r="B464" s="665" t="s">
        <v>2988</v>
      </c>
      <c r="C464" s="665" t="s">
        <v>1834</v>
      </c>
      <c r="D464" s="665" t="s">
        <v>2989</v>
      </c>
      <c r="E464" s="665" t="s">
        <v>2990</v>
      </c>
      <c r="F464" s="668"/>
      <c r="G464" s="668"/>
      <c r="H464" s="681">
        <v>0</v>
      </c>
      <c r="I464" s="668">
        <v>36</v>
      </c>
      <c r="J464" s="668">
        <v>10031.040000000001</v>
      </c>
      <c r="K464" s="681">
        <v>1</v>
      </c>
      <c r="L464" s="668">
        <v>36</v>
      </c>
      <c r="M464" s="669">
        <v>10031.040000000001</v>
      </c>
    </row>
    <row r="465" spans="1:13" ht="14.4" customHeight="1" x14ac:dyDescent="0.3">
      <c r="A465" s="664" t="s">
        <v>3198</v>
      </c>
      <c r="B465" s="665" t="s">
        <v>2988</v>
      </c>
      <c r="C465" s="665" t="s">
        <v>4451</v>
      </c>
      <c r="D465" s="665" t="s">
        <v>3394</v>
      </c>
      <c r="E465" s="665" t="s">
        <v>4452</v>
      </c>
      <c r="F465" s="668"/>
      <c r="G465" s="668"/>
      <c r="H465" s="681">
        <v>0</v>
      </c>
      <c r="I465" s="668">
        <v>1</v>
      </c>
      <c r="J465" s="668">
        <v>543.36</v>
      </c>
      <c r="K465" s="681">
        <v>1</v>
      </c>
      <c r="L465" s="668">
        <v>1</v>
      </c>
      <c r="M465" s="669">
        <v>543.36</v>
      </c>
    </row>
    <row r="466" spans="1:13" ht="14.4" customHeight="1" x14ac:dyDescent="0.3">
      <c r="A466" s="664" t="s">
        <v>3198</v>
      </c>
      <c r="B466" s="665" t="s">
        <v>2988</v>
      </c>
      <c r="C466" s="665" t="s">
        <v>1751</v>
      </c>
      <c r="D466" s="665" t="s">
        <v>2989</v>
      </c>
      <c r="E466" s="665" t="s">
        <v>2955</v>
      </c>
      <c r="F466" s="668"/>
      <c r="G466" s="668"/>
      <c r="H466" s="681">
        <v>0</v>
      </c>
      <c r="I466" s="668">
        <v>3</v>
      </c>
      <c r="J466" s="668">
        <v>176.57999999999998</v>
      </c>
      <c r="K466" s="681">
        <v>1</v>
      </c>
      <c r="L466" s="668">
        <v>3</v>
      </c>
      <c r="M466" s="669">
        <v>176.57999999999998</v>
      </c>
    </row>
    <row r="467" spans="1:13" ht="14.4" customHeight="1" x14ac:dyDescent="0.3">
      <c r="A467" s="664" t="s">
        <v>3198</v>
      </c>
      <c r="B467" s="665" t="s">
        <v>2988</v>
      </c>
      <c r="C467" s="665" t="s">
        <v>4453</v>
      </c>
      <c r="D467" s="665" t="s">
        <v>2989</v>
      </c>
      <c r="E467" s="665" t="s">
        <v>4258</v>
      </c>
      <c r="F467" s="668"/>
      <c r="G467" s="668"/>
      <c r="H467" s="681">
        <v>0</v>
      </c>
      <c r="I467" s="668">
        <v>11</v>
      </c>
      <c r="J467" s="668">
        <v>2158.31</v>
      </c>
      <c r="K467" s="681">
        <v>1</v>
      </c>
      <c r="L467" s="668">
        <v>11</v>
      </c>
      <c r="M467" s="669">
        <v>2158.31</v>
      </c>
    </row>
    <row r="468" spans="1:13" ht="14.4" customHeight="1" x14ac:dyDescent="0.3">
      <c r="A468" s="664" t="s">
        <v>3198</v>
      </c>
      <c r="B468" s="665" t="s">
        <v>2988</v>
      </c>
      <c r="C468" s="665" t="s">
        <v>1758</v>
      </c>
      <c r="D468" s="665" t="s">
        <v>2989</v>
      </c>
      <c r="E468" s="665" t="s">
        <v>2993</v>
      </c>
      <c r="F468" s="668"/>
      <c r="G468" s="668"/>
      <c r="H468" s="681">
        <v>0</v>
      </c>
      <c r="I468" s="668">
        <v>20</v>
      </c>
      <c r="J468" s="668">
        <v>7848.4000000000005</v>
      </c>
      <c r="K468" s="681">
        <v>1</v>
      </c>
      <c r="L468" s="668">
        <v>20</v>
      </c>
      <c r="M468" s="669">
        <v>7848.4000000000005</v>
      </c>
    </row>
    <row r="469" spans="1:13" ht="14.4" customHeight="1" x14ac:dyDescent="0.3">
      <c r="A469" s="664" t="s">
        <v>3198</v>
      </c>
      <c r="B469" s="665" t="s">
        <v>2988</v>
      </c>
      <c r="C469" s="665" t="s">
        <v>1819</v>
      </c>
      <c r="D469" s="665" t="s">
        <v>2989</v>
      </c>
      <c r="E469" s="665" t="s">
        <v>2994</v>
      </c>
      <c r="F469" s="668"/>
      <c r="G469" s="668"/>
      <c r="H469" s="681">
        <v>0</v>
      </c>
      <c r="I469" s="668">
        <v>5</v>
      </c>
      <c r="J469" s="668">
        <v>905.65</v>
      </c>
      <c r="K469" s="681">
        <v>1</v>
      </c>
      <c r="L469" s="668">
        <v>5</v>
      </c>
      <c r="M469" s="669">
        <v>905.65</v>
      </c>
    </row>
    <row r="470" spans="1:13" ht="14.4" customHeight="1" x14ac:dyDescent="0.3">
      <c r="A470" s="664" t="s">
        <v>3198</v>
      </c>
      <c r="B470" s="665" t="s">
        <v>2988</v>
      </c>
      <c r="C470" s="665" t="s">
        <v>1823</v>
      </c>
      <c r="D470" s="665" t="s">
        <v>2989</v>
      </c>
      <c r="E470" s="665" t="s">
        <v>2995</v>
      </c>
      <c r="F470" s="668"/>
      <c r="G470" s="668"/>
      <c r="H470" s="681">
        <v>0</v>
      </c>
      <c r="I470" s="668">
        <v>21</v>
      </c>
      <c r="J470" s="668">
        <v>12678.33</v>
      </c>
      <c r="K470" s="681">
        <v>1</v>
      </c>
      <c r="L470" s="668">
        <v>21</v>
      </c>
      <c r="M470" s="669">
        <v>12678.33</v>
      </c>
    </row>
    <row r="471" spans="1:13" ht="14.4" customHeight="1" x14ac:dyDescent="0.3">
      <c r="A471" s="664" t="s">
        <v>3198</v>
      </c>
      <c r="B471" s="665" t="s">
        <v>2996</v>
      </c>
      <c r="C471" s="665" t="s">
        <v>4605</v>
      </c>
      <c r="D471" s="665" t="s">
        <v>2997</v>
      </c>
      <c r="E471" s="665" t="s">
        <v>2966</v>
      </c>
      <c r="F471" s="668"/>
      <c r="G471" s="668"/>
      <c r="H471" s="681">
        <v>0</v>
      </c>
      <c r="I471" s="668">
        <v>4</v>
      </c>
      <c r="J471" s="668">
        <v>1412.72</v>
      </c>
      <c r="K471" s="681">
        <v>1</v>
      </c>
      <c r="L471" s="668">
        <v>4</v>
      </c>
      <c r="M471" s="669">
        <v>1412.72</v>
      </c>
    </row>
    <row r="472" spans="1:13" ht="14.4" customHeight="1" x14ac:dyDescent="0.3">
      <c r="A472" s="664" t="s">
        <v>3198</v>
      </c>
      <c r="B472" s="665" t="s">
        <v>2996</v>
      </c>
      <c r="C472" s="665" t="s">
        <v>1776</v>
      </c>
      <c r="D472" s="665" t="s">
        <v>2997</v>
      </c>
      <c r="E472" s="665" t="s">
        <v>2998</v>
      </c>
      <c r="F472" s="668"/>
      <c r="G472" s="668"/>
      <c r="H472" s="681">
        <v>0</v>
      </c>
      <c r="I472" s="668">
        <v>6</v>
      </c>
      <c r="J472" s="668">
        <v>3260.1600000000003</v>
      </c>
      <c r="K472" s="681">
        <v>1</v>
      </c>
      <c r="L472" s="668">
        <v>6</v>
      </c>
      <c r="M472" s="669">
        <v>3260.1600000000003</v>
      </c>
    </row>
    <row r="473" spans="1:13" ht="14.4" customHeight="1" x14ac:dyDescent="0.3">
      <c r="A473" s="664" t="s">
        <v>3198</v>
      </c>
      <c r="B473" s="665" t="s">
        <v>2996</v>
      </c>
      <c r="C473" s="665" t="s">
        <v>1838</v>
      </c>
      <c r="D473" s="665" t="s">
        <v>2997</v>
      </c>
      <c r="E473" s="665" t="s">
        <v>2999</v>
      </c>
      <c r="F473" s="668"/>
      <c r="G473" s="668"/>
      <c r="H473" s="681">
        <v>0</v>
      </c>
      <c r="I473" s="668">
        <v>2</v>
      </c>
      <c r="J473" s="668">
        <v>1671.86</v>
      </c>
      <c r="K473" s="681">
        <v>1</v>
      </c>
      <c r="L473" s="668">
        <v>2</v>
      </c>
      <c r="M473" s="669">
        <v>1671.86</v>
      </c>
    </row>
    <row r="474" spans="1:13" ht="14.4" customHeight="1" x14ac:dyDescent="0.3">
      <c r="A474" s="664" t="s">
        <v>3198</v>
      </c>
      <c r="B474" s="665" t="s">
        <v>2996</v>
      </c>
      <c r="C474" s="665" t="s">
        <v>4606</v>
      </c>
      <c r="D474" s="665" t="s">
        <v>4607</v>
      </c>
      <c r="E474" s="665" t="s">
        <v>2951</v>
      </c>
      <c r="F474" s="668">
        <v>1</v>
      </c>
      <c r="G474" s="668">
        <v>169.04</v>
      </c>
      <c r="H474" s="681">
        <v>1</v>
      </c>
      <c r="I474" s="668"/>
      <c r="J474" s="668"/>
      <c r="K474" s="681">
        <v>0</v>
      </c>
      <c r="L474" s="668">
        <v>1</v>
      </c>
      <c r="M474" s="669">
        <v>169.04</v>
      </c>
    </row>
    <row r="475" spans="1:13" ht="14.4" customHeight="1" x14ac:dyDescent="0.3">
      <c r="A475" s="664" t="s">
        <v>3198</v>
      </c>
      <c r="B475" s="665" t="s">
        <v>4901</v>
      </c>
      <c r="C475" s="665" t="s">
        <v>4486</v>
      </c>
      <c r="D475" s="665" t="s">
        <v>3441</v>
      </c>
      <c r="E475" s="665" t="s">
        <v>4487</v>
      </c>
      <c r="F475" s="668"/>
      <c r="G475" s="668"/>
      <c r="H475" s="681">
        <v>0</v>
      </c>
      <c r="I475" s="668">
        <v>3</v>
      </c>
      <c r="J475" s="668">
        <v>1668.12</v>
      </c>
      <c r="K475" s="681">
        <v>1</v>
      </c>
      <c r="L475" s="668">
        <v>3</v>
      </c>
      <c r="M475" s="669">
        <v>1668.12</v>
      </c>
    </row>
    <row r="476" spans="1:13" ht="14.4" customHeight="1" x14ac:dyDescent="0.3">
      <c r="A476" s="664" t="s">
        <v>3198</v>
      </c>
      <c r="B476" s="665" t="s">
        <v>3000</v>
      </c>
      <c r="C476" s="665" t="s">
        <v>4454</v>
      </c>
      <c r="D476" s="665" t="s">
        <v>3001</v>
      </c>
      <c r="E476" s="665" t="s">
        <v>4144</v>
      </c>
      <c r="F476" s="668"/>
      <c r="G476" s="668"/>
      <c r="H476" s="681">
        <v>0</v>
      </c>
      <c r="I476" s="668">
        <v>6</v>
      </c>
      <c r="J476" s="668">
        <v>4435.9800000000005</v>
      </c>
      <c r="K476" s="681">
        <v>1</v>
      </c>
      <c r="L476" s="668">
        <v>6</v>
      </c>
      <c r="M476" s="669">
        <v>4435.9800000000005</v>
      </c>
    </row>
    <row r="477" spans="1:13" ht="14.4" customHeight="1" x14ac:dyDescent="0.3">
      <c r="A477" s="664" t="s">
        <v>3198</v>
      </c>
      <c r="B477" s="665" t="s">
        <v>3000</v>
      </c>
      <c r="C477" s="665" t="s">
        <v>4143</v>
      </c>
      <c r="D477" s="665" t="s">
        <v>3001</v>
      </c>
      <c r="E477" s="665" t="s">
        <v>4144</v>
      </c>
      <c r="F477" s="668"/>
      <c r="G477" s="668"/>
      <c r="H477" s="681"/>
      <c r="I477" s="668">
        <v>15</v>
      </c>
      <c r="J477" s="668">
        <v>0</v>
      </c>
      <c r="K477" s="681"/>
      <c r="L477" s="668">
        <v>15</v>
      </c>
      <c r="M477" s="669">
        <v>0</v>
      </c>
    </row>
    <row r="478" spans="1:13" ht="14.4" customHeight="1" x14ac:dyDescent="0.3">
      <c r="A478" s="664" t="s">
        <v>3198</v>
      </c>
      <c r="B478" s="665" t="s">
        <v>3000</v>
      </c>
      <c r="C478" s="665" t="s">
        <v>4145</v>
      </c>
      <c r="D478" s="665" t="s">
        <v>3001</v>
      </c>
      <c r="E478" s="665" t="s">
        <v>4146</v>
      </c>
      <c r="F478" s="668"/>
      <c r="G478" s="668"/>
      <c r="H478" s="681"/>
      <c r="I478" s="668">
        <v>9</v>
      </c>
      <c r="J478" s="668">
        <v>0</v>
      </c>
      <c r="K478" s="681"/>
      <c r="L478" s="668">
        <v>9</v>
      </c>
      <c r="M478" s="669">
        <v>0</v>
      </c>
    </row>
    <row r="479" spans="1:13" ht="14.4" customHeight="1" x14ac:dyDescent="0.3">
      <c r="A479" s="664" t="s">
        <v>3198</v>
      </c>
      <c r="B479" s="665" t="s">
        <v>3000</v>
      </c>
      <c r="C479" s="665" t="s">
        <v>4455</v>
      </c>
      <c r="D479" s="665" t="s">
        <v>3001</v>
      </c>
      <c r="E479" s="665" t="s">
        <v>4456</v>
      </c>
      <c r="F479" s="668"/>
      <c r="G479" s="668"/>
      <c r="H479" s="681">
        <v>0</v>
      </c>
      <c r="I479" s="668">
        <v>1</v>
      </c>
      <c r="J479" s="668">
        <v>246.44</v>
      </c>
      <c r="K479" s="681">
        <v>1</v>
      </c>
      <c r="L479" s="668">
        <v>1</v>
      </c>
      <c r="M479" s="669">
        <v>246.44</v>
      </c>
    </row>
    <row r="480" spans="1:13" ht="14.4" customHeight="1" x14ac:dyDescent="0.3">
      <c r="A480" s="664" t="s">
        <v>3198</v>
      </c>
      <c r="B480" s="665" t="s">
        <v>3003</v>
      </c>
      <c r="C480" s="665" t="s">
        <v>4635</v>
      </c>
      <c r="D480" s="665" t="s">
        <v>3324</v>
      </c>
      <c r="E480" s="665" t="s">
        <v>4636</v>
      </c>
      <c r="F480" s="668">
        <v>4</v>
      </c>
      <c r="G480" s="668">
        <v>1753.96</v>
      </c>
      <c r="H480" s="681">
        <v>1</v>
      </c>
      <c r="I480" s="668"/>
      <c r="J480" s="668"/>
      <c r="K480" s="681">
        <v>0</v>
      </c>
      <c r="L480" s="668">
        <v>4</v>
      </c>
      <c r="M480" s="669">
        <v>1753.96</v>
      </c>
    </row>
    <row r="481" spans="1:13" ht="14.4" customHeight="1" x14ac:dyDescent="0.3">
      <c r="A481" s="664" t="s">
        <v>3198</v>
      </c>
      <c r="B481" s="665" t="s">
        <v>3010</v>
      </c>
      <c r="C481" s="665" t="s">
        <v>1955</v>
      </c>
      <c r="D481" s="665" t="s">
        <v>1956</v>
      </c>
      <c r="E481" s="665" t="s">
        <v>3013</v>
      </c>
      <c r="F481" s="668"/>
      <c r="G481" s="668"/>
      <c r="H481" s="681">
        <v>0</v>
      </c>
      <c r="I481" s="668">
        <v>1</v>
      </c>
      <c r="J481" s="668">
        <v>79.03</v>
      </c>
      <c r="K481" s="681">
        <v>1</v>
      </c>
      <c r="L481" s="668">
        <v>1</v>
      </c>
      <c r="M481" s="669">
        <v>79.03</v>
      </c>
    </row>
    <row r="482" spans="1:13" ht="14.4" customHeight="1" x14ac:dyDescent="0.3">
      <c r="A482" s="664" t="s">
        <v>3198</v>
      </c>
      <c r="B482" s="665" t="s">
        <v>3010</v>
      </c>
      <c r="C482" s="665" t="s">
        <v>1815</v>
      </c>
      <c r="D482" s="665" t="s">
        <v>3011</v>
      </c>
      <c r="E482" s="665" t="s">
        <v>3014</v>
      </c>
      <c r="F482" s="668"/>
      <c r="G482" s="668"/>
      <c r="H482" s="681">
        <v>0</v>
      </c>
      <c r="I482" s="668">
        <v>2</v>
      </c>
      <c r="J482" s="668">
        <v>92.14</v>
      </c>
      <c r="K482" s="681">
        <v>1</v>
      </c>
      <c r="L482" s="668">
        <v>2</v>
      </c>
      <c r="M482" s="669">
        <v>92.14</v>
      </c>
    </row>
    <row r="483" spans="1:13" ht="14.4" customHeight="1" x14ac:dyDescent="0.3">
      <c r="A483" s="664" t="s">
        <v>3198</v>
      </c>
      <c r="B483" s="665" t="s">
        <v>3010</v>
      </c>
      <c r="C483" s="665" t="s">
        <v>3499</v>
      </c>
      <c r="D483" s="665" t="s">
        <v>3011</v>
      </c>
      <c r="E483" s="665" t="s">
        <v>3500</v>
      </c>
      <c r="F483" s="668">
        <v>1</v>
      </c>
      <c r="G483" s="668">
        <v>79.03</v>
      </c>
      <c r="H483" s="681">
        <v>1</v>
      </c>
      <c r="I483" s="668"/>
      <c r="J483" s="668"/>
      <c r="K483" s="681">
        <v>0</v>
      </c>
      <c r="L483" s="668">
        <v>1</v>
      </c>
      <c r="M483" s="669">
        <v>79.03</v>
      </c>
    </row>
    <row r="484" spans="1:13" ht="14.4" customHeight="1" x14ac:dyDescent="0.3">
      <c r="A484" s="664" t="s">
        <v>3198</v>
      </c>
      <c r="B484" s="665" t="s">
        <v>3010</v>
      </c>
      <c r="C484" s="665" t="s">
        <v>2594</v>
      </c>
      <c r="D484" s="665" t="s">
        <v>2595</v>
      </c>
      <c r="E484" s="665" t="s">
        <v>3142</v>
      </c>
      <c r="F484" s="668"/>
      <c r="G484" s="668"/>
      <c r="H484" s="681">
        <v>0</v>
      </c>
      <c r="I484" s="668">
        <v>1</v>
      </c>
      <c r="J484" s="668">
        <v>59.27</v>
      </c>
      <c r="K484" s="681">
        <v>1</v>
      </c>
      <c r="L484" s="668">
        <v>1</v>
      </c>
      <c r="M484" s="669">
        <v>59.27</v>
      </c>
    </row>
    <row r="485" spans="1:13" ht="14.4" customHeight="1" x14ac:dyDescent="0.3">
      <c r="A485" s="664" t="s">
        <v>3198</v>
      </c>
      <c r="B485" s="665" t="s">
        <v>3025</v>
      </c>
      <c r="C485" s="665" t="s">
        <v>1932</v>
      </c>
      <c r="D485" s="665" t="s">
        <v>1933</v>
      </c>
      <c r="E485" s="665" t="s">
        <v>3027</v>
      </c>
      <c r="F485" s="668"/>
      <c r="G485" s="668"/>
      <c r="H485" s="681">
        <v>0</v>
      </c>
      <c r="I485" s="668">
        <v>1</v>
      </c>
      <c r="J485" s="668">
        <v>225.06</v>
      </c>
      <c r="K485" s="681">
        <v>1</v>
      </c>
      <c r="L485" s="668">
        <v>1</v>
      </c>
      <c r="M485" s="669">
        <v>225.06</v>
      </c>
    </row>
    <row r="486" spans="1:13" ht="14.4" customHeight="1" x14ac:dyDescent="0.3">
      <c r="A486" s="664" t="s">
        <v>3198</v>
      </c>
      <c r="B486" s="665" t="s">
        <v>3039</v>
      </c>
      <c r="C486" s="665" t="s">
        <v>2159</v>
      </c>
      <c r="D486" s="665" t="s">
        <v>3040</v>
      </c>
      <c r="E486" s="665" t="s">
        <v>3041</v>
      </c>
      <c r="F486" s="668"/>
      <c r="G486" s="668"/>
      <c r="H486" s="681">
        <v>0</v>
      </c>
      <c r="I486" s="668">
        <v>8</v>
      </c>
      <c r="J486" s="668">
        <v>564.32000000000005</v>
      </c>
      <c r="K486" s="681">
        <v>1</v>
      </c>
      <c r="L486" s="668">
        <v>8</v>
      </c>
      <c r="M486" s="669">
        <v>564.32000000000005</v>
      </c>
    </row>
    <row r="487" spans="1:13" ht="14.4" customHeight="1" x14ac:dyDescent="0.3">
      <c r="A487" s="664" t="s">
        <v>3198</v>
      </c>
      <c r="B487" s="665" t="s">
        <v>3064</v>
      </c>
      <c r="C487" s="665" t="s">
        <v>4489</v>
      </c>
      <c r="D487" s="665" t="s">
        <v>2172</v>
      </c>
      <c r="E487" s="665" t="s">
        <v>4490</v>
      </c>
      <c r="F487" s="668">
        <v>2</v>
      </c>
      <c r="G487" s="668">
        <v>1496.42</v>
      </c>
      <c r="H487" s="681">
        <v>1</v>
      </c>
      <c r="I487" s="668"/>
      <c r="J487" s="668"/>
      <c r="K487" s="681">
        <v>0</v>
      </c>
      <c r="L487" s="668">
        <v>2</v>
      </c>
      <c r="M487" s="669">
        <v>1496.42</v>
      </c>
    </row>
    <row r="488" spans="1:13" ht="14.4" customHeight="1" x14ac:dyDescent="0.3">
      <c r="A488" s="664" t="s">
        <v>3198</v>
      </c>
      <c r="B488" s="665" t="s">
        <v>4909</v>
      </c>
      <c r="C488" s="665" t="s">
        <v>4403</v>
      </c>
      <c r="D488" s="665" t="s">
        <v>1452</v>
      </c>
      <c r="E488" s="665" t="s">
        <v>3231</v>
      </c>
      <c r="F488" s="668"/>
      <c r="G488" s="668"/>
      <c r="H488" s="681">
        <v>0</v>
      </c>
      <c r="I488" s="668">
        <v>2</v>
      </c>
      <c r="J488" s="668">
        <v>96.84</v>
      </c>
      <c r="K488" s="681">
        <v>1</v>
      </c>
      <c r="L488" s="668">
        <v>2</v>
      </c>
      <c r="M488" s="669">
        <v>96.84</v>
      </c>
    </row>
    <row r="489" spans="1:13" ht="14.4" customHeight="1" x14ac:dyDescent="0.3">
      <c r="A489" s="664" t="s">
        <v>3198</v>
      </c>
      <c r="B489" s="665" t="s">
        <v>4909</v>
      </c>
      <c r="C489" s="665" t="s">
        <v>4406</v>
      </c>
      <c r="D489" s="665" t="s">
        <v>4407</v>
      </c>
      <c r="E489" s="665" t="s">
        <v>4408</v>
      </c>
      <c r="F489" s="668">
        <v>8</v>
      </c>
      <c r="G489" s="668">
        <v>292.32</v>
      </c>
      <c r="H489" s="681">
        <v>1</v>
      </c>
      <c r="I489" s="668"/>
      <c r="J489" s="668"/>
      <c r="K489" s="681">
        <v>0</v>
      </c>
      <c r="L489" s="668">
        <v>8</v>
      </c>
      <c r="M489" s="669">
        <v>292.32</v>
      </c>
    </row>
    <row r="490" spans="1:13" ht="14.4" customHeight="1" x14ac:dyDescent="0.3">
      <c r="A490" s="664" t="s">
        <v>3198</v>
      </c>
      <c r="B490" s="665" t="s">
        <v>4913</v>
      </c>
      <c r="C490" s="665" t="s">
        <v>4644</v>
      </c>
      <c r="D490" s="665" t="s">
        <v>4645</v>
      </c>
      <c r="E490" s="665" t="s">
        <v>4646</v>
      </c>
      <c r="F490" s="668">
        <v>1</v>
      </c>
      <c r="G490" s="668">
        <v>300.68</v>
      </c>
      <c r="H490" s="681">
        <v>1</v>
      </c>
      <c r="I490" s="668"/>
      <c r="J490" s="668"/>
      <c r="K490" s="681">
        <v>0</v>
      </c>
      <c r="L490" s="668">
        <v>1</v>
      </c>
      <c r="M490" s="669">
        <v>300.68</v>
      </c>
    </row>
    <row r="491" spans="1:13" ht="14.4" customHeight="1" x14ac:dyDescent="0.3">
      <c r="A491" s="664" t="s">
        <v>3198</v>
      </c>
      <c r="B491" s="665" t="s">
        <v>3093</v>
      </c>
      <c r="C491" s="665" t="s">
        <v>4447</v>
      </c>
      <c r="D491" s="665" t="s">
        <v>4448</v>
      </c>
      <c r="E491" s="665" t="s">
        <v>3671</v>
      </c>
      <c r="F491" s="668">
        <v>2</v>
      </c>
      <c r="G491" s="668">
        <v>18.8</v>
      </c>
      <c r="H491" s="681">
        <v>1</v>
      </c>
      <c r="I491" s="668"/>
      <c r="J491" s="668"/>
      <c r="K491" s="681">
        <v>0</v>
      </c>
      <c r="L491" s="668">
        <v>2</v>
      </c>
      <c r="M491" s="669">
        <v>18.8</v>
      </c>
    </row>
    <row r="492" spans="1:13" ht="14.4" customHeight="1" x14ac:dyDescent="0.3">
      <c r="A492" s="664" t="s">
        <v>3198</v>
      </c>
      <c r="B492" s="665" t="s">
        <v>3093</v>
      </c>
      <c r="C492" s="665" t="s">
        <v>1746</v>
      </c>
      <c r="D492" s="665" t="s">
        <v>1747</v>
      </c>
      <c r="E492" s="665" t="s">
        <v>3094</v>
      </c>
      <c r="F492" s="668"/>
      <c r="G492" s="668"/>
      <c r="H492" s="681">
        <v>0</v>
      </c>
      <c r="I492" s="668">
        <v>2</v>
      </c>
      <c r="J492" s="668">
        <v>9.4</v>
      </c>
      <c r="K492" s="681">
        <v>1</v>
      </c>
      <c r="L492" s="668">
        <v>2</v>
      </c>
      <c r="M492" s="669">
        <v>9.4</v>
      </c>
    </row>
    <row r="493" spans="1:13" ht="14.4" customHeight="1" x14ac:dyDescent="0.3">
      <c r="A493" s="664" t="s">
        <v>3198</v>
      </c>
      <c r="B493" s="665" t="s">
        <v>3093</v>
      </c>
      <c r="C493" s="665" t="s">
        <v>4449</v>
      </c>
      <c r="D493" s="665" t="s">
        <v>1747</v>
      </c>
      <c r="E493" s="665" t="s">
        <v>3671</v>
      </c>
      <c r="F493" s="668"/>
      <c r="G493" s="668"/>
      <c r="H493" s="681">
        <v>0</v>
      </c>
      <c r="I493" s="668">
        <v>1</v>
      </c>
      <c r="J493" s="668">
        <v>9.4</v>
      </c>
      <c r="K493" s="681">
        <v>1</v>
      </c>
      <c r="L493" s="668">
        <v>1</v>
      </c>
      <c r="M493" s="669">
        <v>9.4</v>
      </c>
    </row>
    <row r="494" spans="1:13" ht="14.4" customHeight="1" x14ac:dyDescent="0.3">
      <c r="A494" s="664" t="s">
        <v>3198</v>
      </c>
      <c r="B494" s="665" t="s">
        <v>3095</v>
      </c>
      <c r="C494" s="665" t="s">
        <v>1673</v>
      </c>
      <c r="D494" s="665" t="s">
        <v>570</v>
      </c>
      <c r="E494" s="665" t="s">
        <v>3099</v>
      </c>
      <c r="F494" s="668"/>
      <c r="G494" s="668"/>
      <c r="H494" s="681"/>
      <c r="I494" s="668">
        <v>3</v>
      </c>
      <c r="J494" s="668">
        <v>0</v>
      </c>
      <c r="K494" s="681"/>
      <c r="L494" s="668">
        <v>3</v>
      </c>
      <c r="M494" s="669">
        <v>0</v>
      </c>
    </row>
    <row r="495" spans="1:13" ht="14.4" customHeight="1" x14ac:dyDescent="0.3">
      <c r="A495" s="664" t="s">
        <v>3198</v>
      </c>
      <c r="B495" s="665" t="s">
        <v>3102</v>
      </c>
      <c r="C495" s="665" t="s">
        <v>1797</v>
      </c>
      <c r="D495" s="665" t="s">
        <v>1798</v>
      </c>
      <c r="E495" s="665" t="s">
        <v>2955</v>
      </c>
      <c r="F495" s="668"/>
      <c r="G495" s="668"/>
      <c r="H495" s="681">
        <v>0</v>
      </c>
      <c r="I495" s="668">
        <v>6</v>
      </c>
      <c r="J495" s="668">
        <v>255.42000000000002</v>
      </c>
      <c r="K495" s="681">
        <v>1</v>
      </c>
      <c r="L495" s="668">
        <v>6</v>
      </c>
      <c r="M495" s="669">
        <v>255.42000000000002</v>
      </c>
    </row>
    <row r="496" spans="1:13" ht="14.4" customHeight="1" x14ac:dyDescent="0.3">
      <c r="A496" s="664" t="s">
        <v>3198</v>
      </c>
      <c r="B496" s="665" t="s">
        <v>3102</v>
      </c>
      <c r="C496" s="665" t="s">
        <v>4465</v>
      </c>
      <c r="D496" s="665" t="s">
        <v>1863</v>
      </c>
      <c r="E496" s="665" t="s">
        <v>4466</v>
      </c>
      <c r="F496" s="668"/>
      <c r="G496" s="668"/>
      <c r="H496" s="681">
        <v>0</v>
      </c>
      <c r="I496" s="668">
        <v>2</v>
      </c>
      <c r="J496" s="668">
        <v>528</v>
      </c>
      <c r="K496" s="681">
        <v>1</v>
      </c>
      <c r="L496" s="668">
        <v>2</v>
      </c>
      <c r="M496" s="669">
        <v>528</v>
      </c>
    </row>
    <row r="497" spans="1:13" ht="14.4" customHeight="1" x14ac:dyDescent="0.3">
      <c r="A497" s="664" t="s">
        <v>3198</v>
      </c>
      <c r="B497" s="665" t="s">
        <v>3102</v>
      </c>
      <c r="C497" s="665" t="s">
        <v>4467</v>
      </c>
      <c r="D497" s="665" t="s">
        <v>4468</v>
      </c>
      <c r="E497" s="665" t="s">
        <v>2995</v>
      </c>
      <c r="F497" s="668">
        <v>1</v>
      </c>
      <c r="G497" s="668">
        <v>0</v>
      </c>
      <c r="H497" s="681"/>
      <c r="I497" s="668"/>
      <c r="J497" s="668"/>
      <c r="K497" s="681"/>
      <c r="L497" s="668">
        <v>1</v>
      </c>
      <c r="M497" s="669">
        <v>0</v>
      </c>
    </row>
    <row r="498" spans="1:13" ht="14.4" customHeight="1" x14ac:dyDescent="0.3">
      <c r="A498" s="664" t="s">
        <v>3198</v>
      </c>
      <c r="B498" s="665" t="s">
        <v>4914</v>
      </c>
      <c r="C498" s="665" t="s">
        <v>4548</v>
      </c>
      <c r="D498" s="665" t="s">
        <v>4549</v>
      </c>
      <c r="E498" s="665" t="s">
        <v>4550</v>
      </c>
      <c r="F498" s="668"/>
      <c r="G498" s="668"/>
      <c r="H498" s="681">
        <v>0</v>
      </c>
      <c r="I498" s="668">
        <v>3</v>
      </c>
      <c r="J498" s="668">
        <v>724.77</v>
      </c>
      <c r="K498" s="681">
        <v>1</v>
      </c>
      <c r="L498" s="668">
        <v>3</v>
      </c>
      <c r="M498" s="669">
        <v>724.77</v>
      </c>
    </row>
    <row r="499" spans="1:13" ht="14.4" customHeight="1" x14ac:dyDescent="0.3">
      <c r="A499" s="664" t="s">
        <v>3198</v>
      </c>
      <c r="B499" s="665" t="s">
        <v>4905</v>
      </c>
      <c r="C499" s="665" t="s">
        <v>4553</v>
      </c>
      <c r="D499" s="665" t="s">
        <v>4350</v>
      </c>
      <c r="E499" s="665" t="s">
        <v>4554</v>
      </c>
      <c r="F499" s="668">
        <v>2</v>
      </c>
      <c r="G499" s="668">
        <v>282.08</v>
      </c>
      <c r="H499" s="681">
        <v>1</v>
      </c>
      <c r="I499" s="668"/>
      <c r="J499" s="668"/>
      <c r="K499" s="681">
        <v>0</v>
      </c>
      <c r="L499" s="668">
        <v>2</v>
      </c>
      <c r="M499" s="669">
        <v>282.08</v>
      </c>
    </row>
    <row r="500" spans="1:13" ht="14.4" customHeight="1" x14ac:dyDescent="0.3">
      <c r="A500" s="664" t="s">
        <v>3198</v>
      </c>
      <c r="B500" s="665" t="s">
        <v>3164</v>
      </c>
      <c r="C500" s="665" t="s">
        <v>4676</v>
      </c>
      <c r="D500" s="665" t="s">
        <v>4677</v>
      </c>
      <c r="E500" s="665" t="s">
        <v>4915</v>
      </c>
      <c r="F500" s="668">
        <v>1</v>
      </c>
      <c r="G500" s="668">
        <v>786.31</v>
      </c>
      <c r="H500" s="681">
        <v>1</v>
      </c>
      <c r="I500" s="668"/>
      <c r="J500" s="668"/>
      <c r="K500" s="681">
        <v>0</v>
      </c>
      <c r="L500" s="668">
        <v>1</v>
      </c>
      <c r="M500" s="669">
        <v>786.31</v>
      </c>
    </row>
    <row r="501" spans="1:13" ht="14.4" customHeight="1" x14ac:dyDescent="0.3">
      <c r="A501" s="664" t="s">
        <v>3198</v>
      </c>
      <c r="B501" s="665" t="s">
        <v>4897</v>
      </c>
      <c r="C501" s="665" t="s">
        <v>4392</v>
      </c>
      <c r="D501" s="665" t="s">
        <v>4203</v>
      </c>
      <c r="E501" s="665" t="s">
        <v>4001</v>
      </c>
      <c r="F501" s="668"/>
      <c r="G501" s="668"/>
      <c r="H501" s="681">
        <v>0</v>
      </c>
      <c r="I501" s="668">
        <v>1</v>
      </c>
      <c r="J501" s="668">
        <v>69.16</v>
      </c>
      <c r="K501" s="681">
        <v>1</v>
      </c>
      <c r="L501" s="668">
        <v>1</v>
      </c>
      <c r="M501" s="669">
        <v>69.16</v>
      </c>
    </row>
    <row r="502" spans="1:13" ht="14.4" customHeight="1" x14ac:dyDescent="0.3">
      <c r="A502" s="664" t="s">
        <v>3198</v>
      </c>
      <c r="B502" s="665" t="s">
        <v>4897</v>
      </c>
      <c r="C502" s="665" t="s">
        <v>4530</v>
      </c>
      <c r="D502" s="665" t="s">
        <v>3490</v>
      </c>
      <c r="E502" s="665" t="s">
        <v>2953</v>
      </c>
      <c r="F502" s="668">
        <v>1</v>
      </c>
      <c r="G502" s="668">
        <v>207.45</v>
      </c>
      <c r="H502" s="681">
        <v>1</v>
      </c>
      <c r="I502" s="668"/>
      <c r="J502" s="668"/>
      <c r="K502" s="681">
        <v>0</v>
      </c>
      <c r="L502" s="668">
        <v>1</v>
      </c>
      <c r="M502" s="669">
        <v>207.45</v>
      </c>
    </row>
    <row r="503" spans="1:13" ht="14.4" customHeight="1" x14ac:dyDescent="0.3">
      <c r="A503" s="664" t="s">
        <v>3198</v>
      </c>
      <c r="B503" s="665" t="s">
        <v>4898</v>
      </c>
      <c r="C503" s="665" t="s">
        <v>4163</v>
      </c>
      <c r="D503" s="665" t="s">
        <v>3719</v>
      </c>
      <c r="E503" s="665" t="s">
        <v>2953</v>
      </c>
      <c r="F503" s="668"/>
      <c r="G503" s="668"/>
      <c r="H503" s="681">
        <v>0</v>
      </c>
      <c r="I503" s="668">
        <v>1</v>
      </c>
      <c r="J503" s="668">
        <v>207.45</v>
      </c>
      <c r="K503" s="681">
        <v>1</v>
      </c>
      <c r="L503" s="668">
        <v>1</v>
      </c>
      <c r="M503" s="669">
        <v>207.45</v>
      </c>
    </row>
    <row r="504" spans="1:13" ht="14.4" customHeight="1" x14ac:dyDescent="0.3">
      <c r="A504" s="664" t="s">
        <v>3198</v>
      </c>
      <c r="B504" s="665" t="s">
        <v>3132</v>
      </c>
      <c r="C504" s="665" t="s">
        <v>4668</v>
      </c>
      <c r="D504" s="665" t="s">
        <v>3133</v>
      </c>
      <c r="E504" s="665" t="s">
        <v>4669</v>
      </c>
      <c r="F504" s="668"/>
      <c r="G504" s="668"/>
      <c r="H504" s="681">
        <v>0</v>
      </c>
      <c r="I504" s="668">
        <v>2</v>
      </c>
      <c r="J504" s="668">
        <v>4753.8599999999997</v>
      </c>
      <c r="K504" s="681">
        <v>1</v>
      </c>
      <c r="L504" s="668">
        <v>2</v>
      </c>
      <c r="M504" s="669">
        <v>4753.8599999999997</v>
      </c>
    </row>
    <row r="505" spans="1:13" ht="14.4" customHeight="1" x14ac:dyDescent="0.3">
      <c r="A505" s="664" t="s">
        <v>3198</v>
      </c>
      <c r="B505" s="665" t="s">
        <v>3132</v>
      </c>
      <c r="C505" s="665" t="s">
        <v>2597</v>
      </c>
      <c r="D505" s="665" t="s">
        <v>3133</v>
      </c>
      <c r="E505" s="665" t="s">
        <v>3134</v>
      </c>
      <c r="F505" s="668"/>
      <c r="G505" s="668"/>
      <c r="H505" s="681">
        <v>0</v>
      </c>
      <c r="I505" s="668">
        <v>55</v>
      </c>
      <c r="J505" s="668">
        <v>104311.25000000001</v>
      </c>
      <c r="K505" s="681">
        <v>1</v>
      </c>
      <c r="L505" s="668">
        <v>55</v>
      </c>
      <c r="M505" s="669">
        <v>104311.25000000001</v>
      </c>
    </row>
    <row r="506" spans="1:13" ht="14.4" customHeight="1" x14ac:dyDescent="0.3">
      <c r="A506" s="664" t="s">
        <v>3198</v>
      </c>
      <c r="B506" s="665" t="s">
        <v>3132</v>
      </c>
      <c r="C506" s="665" t="s">
        <v>4666</v>
      </c>
      <c r="D506" s="665" t="s">
        <v>3133</v>
      </c>
      <c r="E506" s="665" t="s">
        <v>4667</v>
      </c>
      <c r="F506" s="668"/>
      <c r="G506" s="668"/>
      <c r="H506" s="681">
        <v>0</v>
      </c>
      <c r="I506" s="668">
        <v>1</v>
      </c>
      <c r="J506" s="668">
        <v>5286.12</v>
      </c>
      <c r="K506" s="681">
        <v>1</v>
      </c>
      <c r="L506" s="668">
        <v>1</v>
      </c>
      <c r="M506" s="669">
        <v>5286.12</v>
      </c>
    </row>
    <row r="507" spans="1:13" ht="14.4" customHeight="1" x14ac:dyDescent="0.3">
      <c r="A507" s="664" t="s">
        <v>3198</v>
      </c>
      <c r="B507" s="665" t="s">
        <v>3132</v>
      </c>
      <c r="C507" s="665" t="s">
        <v>4670</v>
      </c>
      <c r="D507" s="665" t="s">
        <v>3133</v>
      </c>
      <c r="E507" s="665" t="s">
        <v>4671</v>
      </c>
      <c r="F507" s="668"/>
      <c r="G507" s="668"/>
      <c r="H507" s="681">
        <v>0</v>
      </c>
      <c r="I507" s="668">
        <v>2</v>
      </c>
      <c r="J507" s="668">
        <v>5339.5</v>
      </c>
      <c r="K507" s="681">
        <v>1</v>
      </c>
      <c r="L507" s="668">
        <v>2</v>
      </c>
      <c r="M507" s="669">
        <v>5339.5</v>
      </c>
    </row>
    <row r="508" spans="1:13" ht="14.4" customHeight="1" x14ac:dyDescent="0.3">
      <c r="A508" s="664" t="s">
        <v>3198</v>
      </c>
      <c r="B508" s="665" t="s">
        <v>2904</v>
      </c>
      <c r="C508" s="665" t="s">
        <v>4685</v>
      </c>
      <c r="D508" s="665" t="s">
        <v>2905</v>
      </c>
      <c r="E508" s="665" t="s">
        <v>3106</v>
      </c>
      <c r="F508" s="668"/>
      <c r="G508" s="668"/>
      <c r="H508" s="681">
        <v>0</v>
      </c>
      <c r="I508" s="668">
        <v>4</v>
      </c>
      <c r="J508" s="668">
        <v>535.76</v>
      </c>
      <c r="K508" s="681">
        <v>1</v>
      </c>
      <c r="L508" s="668">
        <v>4</v>
      </c>
      <c r="M508" s="669">
        <v>535.76</v>
      </c>
    </row>
    <row r="509" spans="1:13" ht="14.4" customHeight="1" x14ac:dyDescent="0.3">
      <c r="A509" s="664" t="s">
        <v>3199</v>
      </c>
      <c r="B509" s="665" t="s">
        <v>2895</v>
      </c>
      <c r="C509" s="665" t="s">
        <v>3984</v>
      </c>
      <c r="D509" s="665" t="s">
        <v>2897</v>
      </c>
      <c r="E509" s="665" t="s">
        <v>3985</v>
      </c>
      <c r="F509" s="668"/>
      <c r="G509" s="668"/>
      <c r="H509" s="681"/>
      <c r="I509" s="668">
        <v>1</v>
      </c>
      <c r="J509" s="668">
        <v>0</v>
      </c>
      <c r="K509" s="681"/>
      <c r="L509" s="668">
        <v>1</v>
      </c>
      <c r="M509" s="669">
        <v>0</v>
      </c>
    </row>
    <row r="510" spans="1:13" ht="14.4" customHeight="1" x14ac:dyDescent="0.3">
      <c r="A510" s="664" t="s">
        <v>3199</v>
      </c>
      <c r="B510" s="665" t="s">
        <v>2895</v>
      </c>
      <c r="C510" s="665" t="s">
        <v>3986</v>
      </c>
      <c r="D510" s="665" t="s">
        <v>2897</v>
      </c>
      <c r="E510" s="665" t="s">
        <v>2898</v>
      </c>
      <c r="F510" s="668"/>
      <c r="G510" s="668"/>
      <c r="H510" s="681">
        <v>0</v>
      </c>
      <c r="I510" s="668">
        <v>1</v>
      </c>
      <c r="J510" s="668">
        <v>102.93</v>
      </c>
      <c r="K510" s="681">
        <v>1</v>
      </c>
      <c r="L510" s="668">
        <v>1</v>
      </c>
      <c r="M510" s="669">
        <v>102.93</v>
      </c>
    </row>
    <row r="511" spans="1:13" ht="14.4" customHeight="1" x14ac:dyDescent="0.3">
      <c r="A511" s="664" t="s">
        <v>3199</v>
      </c>
      <c r="B511" s="665" t="s">
        <v>2895</v>
      </c>
      <c r="C511" s="665" t="s">
        <v>3987</v>
      </c>
      <c r="D511" s="665" t="s">
        <v>2897</v>
      </c>
      <c r="E511" s="665" t="s">
        <v>3988</v>
      </c>
      <c r="F511" s="668"/>
      <c r="G511" s="668"/>
      <c r="H511" s="681"/>
      <c r="I511" s="668">
        <v>1</v>
      </c>
      <c r="J511" s="668">
        <v>0</v>
      </c>
      <c r="K511" s="681"/>
      <c r="L511" s="668">
        <v>1</v>
      </c>
      <c r="M511" s="669">
        <v>0</v>
      </c>
    </row>
    <row r="512" spans="1:13" ht="14.4" customHeight="1" x14ac:dyDescent="0.3">
      <c r="A512" s="664" t="s">
        <v>3199</v>
      </c>
      <c r="B512" s="665" t="s">
        <v>2919</v>
      </c>
      <c r="C512" s="665" t="s">
        <v>3935</v>
      </c>
      <c r="D512" s="665" t="s">
        <v>2920</v>
      </c>
      <c r="E512" s="665" t="s">
        <v>3936</v>
      </c>
      <c r="F512" s="668"/>
      <c r="G512" s="668"/>
      <c r="H512" s="681"/>
      <c r="I512" s="668">
        <v>1</v>
      </c>
      <c r="J512" s="668">
        <v>0</v>
      </c>
      <c r="K512" s="681"/>
      <c r="L512" s="668">
        <v>1</v>
      </c>
      <c r="M512" s="669">
        <v>0</v>
      </c>
    </row>
    <row r="513" spans="1:13" ht="14.4" customHeight="1" x14ac:dyDescent="0.3">
      <c r="A513" s="664" t="s">
        <v>3199</v>
      </c>
      <c r="B513" s="665" t="s">
        <v>2919</v>
      </c>
      <c r="C513" s="665" t="s">
        <v>1827</v>
      </c>
      <c r="D513" s="665" t="s">
        <v>2922</v>
      </c>
      <c r="E513" s="665" t="s">
        <v>2923</v>
      </c>
      <c r="F513" s="668"/>
      <c r="G513" s="668"/>
      <c r="H513" s="681">
        <v>0</v>
      </c>
      <c r="I513" s="668">
        <v>4</v>
      </c>
      <c r="J513" s="668">
        <v>482.44</v>
      </c>
      <c r="K513" s="681">
        <v>1</v>
      </c>
      <c r="L513" s="668">
        <v>4</v>
      </c>
      <c r="M513" s="669">
        <v>482.44</v>
      </c>
    </row>
    <row r="514" spans="1:13" ht="14.4" customHeight="1" x14ac:dyDescent="0.3">
      <c r="A514" s="664" t="s">
        <v>3199</v>
      </c>
      <c r="B514" s="665" t="s">
        <v>2919</v>
      </c>
      <c r="C514" s="665" t="s">
        <v>1762</v>
      </c>
      <c r="D514" s="665" t="s">
        <v>2922</v>
      </c>
      <c r="E514" s="665" t="s">
        <v>2924</v>
      </c>
      <c r="F514" s="668"/>
      <c r="G514" s="668"/>
      <c r="H514" s="681">
        <v>0</v>
      </c>
      <c r="I514" s="668">
        <v>3</v>
      </c>
      <c r="J514" s="668">
        <v>554.22</v>
      </c>
      <c r="K514" s="681">
        <v>1</v>
      </c>
      <c r="L514" s="668">
        <v>3</v>
      </c>
      <c r="M514" s="669">
        <v>554.22</v>
      </c>
    </row>
    <row r="515" spans="1:13" ht="14.4" customHeight="1" x14ac:dyDescent="0.3">
      <c r="A515" s="664" t="s">
        <v>3199</v>
      </c>
      <c r="B515" s="665" t="s">
        <v>2925</v>
      </c>
      <c r="C515" s="665" t="s">
        <v>3543</v>
      </c>
      <c r="D515" s="665" t="s">
        <v>1691</v>
      </c>
      <c r="E515" s="665" t="s">
        <v>3544</v>
      </c>
      <c r="F515" s="668"/>
      <c r="G515" s="668"/>
      <c r="H515" s="681"/>
      <c r="I515" s="668">
        <v>2</v>
      </c>
      <c r="J515" s="668">
        <v>0</v>
      </c>
      <c r="K515" s="681"/>
      <c r="L515" s="668">
        <v>2</v>
      </c>
      <c r="M515" s="669">
        <v>0</v>
      </c>
    </row>
    <row r="516" spans="1:13" ht="14.4" customHeight="1" x14ac:dyDescent="0.3">
      <c r="A516" s="664" t="s">
        <v>3199</v>
      </c>
      <c r="B516" s="665" t="s">
        <v>2934</v>
      </c>
      <c r="C516" s="665" t="s">
        <v>1935</v>
      </c>
      <c r="D516" s="665" t="s">
        <v>2935</v>
      </c>
      <c r="E516" s="665" t="s">
        <v>2937</v>
      </c>
      <c r="F516" s="668"/>
      <c r="G516" s="668"/>
      <c r="H516" s="681">
        <v>0</v>
      </c>
      <c r="I516" s="668">
        <v>4</v>
      </c>
      <c r="J516" s="668">
        <v>747.48</v>
      </c>
      <c r="K516" s="681">
        <v>1</v>
      </c>
      <c r="L516" s="668">
        <v>4</v>
      </c>
      <c r="M516" s="669">
        <v>747.48</v>
      </c>
    </row>
    <row r="517" spans="1:13" ht="14.4" customHeight="1" x14ac:dyDescent="0.3">
      <c r="A517" s="664" t="s">
        <v>3199</v>
      </c>
      <c r="B517" s="665" t="s">
        <v>2941</v>
      </c>
      <c r="C517" s="665" t="s">
        <v>1662</v>
      </c>
      <c r="D517" s="665" t="s">
        <v>1663</v>
      </c>
      <c r="E517" s="665" t="s">
        <v>2943</v>
      </c>
      <c r="F517" s="668"/>
      <c r="G517" s="668"/>
      <c r="H517" s="681">
        <v>0</v>
      </c>
      <c r="I517" s="668">
        <v>1</v>
      </c>
      <c r="J517" s="668">
        <v>72</v>
      </c>
      <c r="K517" s="681">
        <v>1</v>
      </c>
      <c r="L517" s="668">
        <v>1</v>
      </c>
      <c r="M517" s="669">
        <v>72</v>
      </c>
    </row>
    <row r="518" spans="1:13" ht="14.4" customHeight="1" x14ac:dyDescent="0.3">
      <c r="A518" s="664" t="s">
        <v>3199</v>
      </c>
      <c r="B518" s="665" t="s">
        <v>2941</v>
      </c>
      <c r="C518" s="665" t="s">
        <v>1666</v>
      </c>
      <c r="D518" s="665" t="s">
        <v>1663</v>
      </c>
      <c r="E518" s="665" t="s">
        <v>2944</v>
      </c>
      <c r="F518" s="668"/>
      <c r="G518" s="668"/>
      <c r="H518" s="681">
        <v>0</v>
      </c>
      <c r="I518" s="668">
        <v>2</v>
      </c>
      <c r="J518" s="668">
        <v>288.02</v>
      </c>
      <c r="K518" s="681">
        <v>1</v>
      </c>
      <c r="L518" s="668">
        <v>2</v>
      </c>
      <c r="M518" s="669">
        <v>288.02</v>
      </c>
    </row>
    <row r="519" spans="1:13" ht="14.4" customHeight="1" x14ac:dyDescent="0.3">
      <c r="A519" s="664" t="s">
        <v>3199</v>
      </c>
      <c r="B519" s="665" t="s">
        <v>2947</v>
      </c>
      <c r="C519" s="665" t="s">
        <v>4704</v>
      </c>
      <c r="D519" s="665" t="s">
        <v>1810</v>
      </c>
      <c r="E519" s="665" t="s">
        <v>4705</v>
      </c>
      <c r="F519" s="668"/>
      <c r="G519" s="668"/>
      <c r="H519" s="681">
        <v>0</v>
      </c>
      <c r="I519" s="668">
        <v>1</v>
      </c>
      <c r="J519" s="668">
        <v>394.64</v>
      </c>
      <c r="K519" s="681">
        <v>1</v>
      </c>
      <c r="L519" s="668">
        <v>1</v>
      </c>
      <c r="M519" s="669">
        <v>394.64</v>
      </c>
    </row>
    <row r="520" spans="1:13" ht="14.4" customHeight="1" x14ac:dyDescent="0.3">
      <c r="A520" s="664" t="s">
        <v>3199</v>
      </c>
      <c r="B520" s="665" t="s">
        <v>2952</v>
      </c>
      <c r="C520" s="665" t="s">
        <v>1928</v>
      </c>
      <c r="D520" s="665" t="s">
        <v>1699</v>
      </c>
      <c r="E520" s="665" t="s">
        <v>2953</v>
      </c>
      <c r="F520" s="668"/>
      <c r="G520" s="668"/>
      <c r="H520" s="681">
        <v>0</v>
      </c>
      <c r="I520" s="668">
        <v>4</v>
      </c>
      <c r="J520" s="668">
        <v>421.28</v>
      </c>
      <c r="K520" s="681">
        <v>1</v>
      </c>
      <c r="L520" s="668">
        <v>4</v>
      </c>
      <c r="M520" s="669">
        <v>421.28</v>
      </c>
    </row>
    <row r="521" spans="1:13" ht="14.4" customHeight="1" x14ac:dyDescent="0.3">
      <c r="A521" s="664" t="s">
        <v>3199</v>
      </c>
      <c r="B521" s="665" t="s">
        <v>2956</v>
      </c>
      <c r="C521" s="665" t="s">
        <v>1794</v>
      </c>
      <c r="D521" s="665" t="s">
        <v>1795</v>
      </c>
      <c r="E521" s="665" t="s">
        <v>2958</v>
      </c>
      <c r="F521" s="668"/>
      <c r="G521" s="668"/>
      <c r="H521" s="681">
        <v>0</v>
      </c>
      <c r="I521" s="668">
        <v>2</v>
      </c>
      <c r="J521" s="668">
        <v>70.22</v>
      </c>
      <c r="K521" s="681">
        <v>1</v>
      </c>
      <c r="L521" s="668">
        <v>2</v>
      </c>
      <c r="M521" s="669">
        <v>70.22</v>
      </c>
    </row>
    <row r="522" spans="1:13" ht="14.4" customHeight="1" x14ac:dyDescent="0.3">
      <c r="A522" s="664" t="s">
        <v>3199</v>
      </c>
      <c r="B522" s="665" t="s">
        <v>2965</v>
      </c>
      <c r="C522" s="665" t="s">
        <v>3243</v>
      </c>
      <c r="D522" s="665" t="s">
        <v>1767</v>
      </c>
      <c r="E522" s="665" t="s">
        <v>2954</v>
      </c>
      <c r="F522" s="668"/>
      <c r="G522" s="668"/>
      <c r="H522" s="681">
        <v>0</v>
      </c>
      <c r="I522" s="668">
        <v>3</v>
      </c>
      <c r="J522" s="668">
        <v>144.81</v>
      </c>
      <c r="K522" s="681">
        <v>1</v>
      </c>
      <c r="L522" s="668">
        <v>3</v>
      </c>
      <c r="M522" s="669">
        <v>144.81</v>
      </c>
    </row>
    <row r="523" spans="1:13" ht="14.4" customHeight="1" x14ac:dyDescent="0.3">
      <c r="A523" s="664" t="s">
        <v>3199</v>
      </c>
      <c r="B523" s="665" t="s">
        <v>2965</v>
      </c>
      <c r="C523" s="665" t="s">
        <v>3563</v>
      </c>
      <c r="D523" s="665" t="s">
        <v>1855</v>
      </c>
      <c r="E523" s="665" t="s">
        <v>2955</v>
      </c>
      <c r="F523" s="668"/>
      <c r="G523" s="668"/>
      <c r="H523" s="681">
        <v>0</v>
      </c>
      <c r="I523" s="668">
        <v>1</v>
      </c>
      <c r="J523" s="668">
        <v>96.53</v>
      </c>
      <c r="K523" s="681">
        <v>1</v>
      </c>
      <c r="L523" s="668">
        <v>1</v>
      </c>
      <c r="M523" s="669">
        <v>96.53</v>
      </c>
    </row>
    <row r="524" spans="1:13" ht="14.4" customHeight="1" x14ac:dyDescent="0.3">
      <c r="A524" s="664" t="s">
        <v>3199</v>
      </c>
      <c r="B524" s="665" t="s">
        <v>2967</v>
      </c>
      <c r="C524" s="665" t="s">
        <v>1677</v>
      </c>
      <c r="D524" s="665" t="s">
        <v>2968</v>
      </c>
      <c r="E524" s="665" t="s">
        <v>2969</v>
      </c>
      <c r="F524" s="668"/>
      <c r="G524" s="668"/>
      <c r="H524" s="681">
        <v>0</v>
      </c>
      <c r="I524" s="668">
        <v>3</v>
      </c>
      <c r="J524" s="668">
        <v>289.59000000000003</v>
      </c>
      <c r="K524" s="681">
        <v>1</v>
      </c>
      <c r="L524" s="668">
        <v>3</v>
      </c>
      <c r="M524" s="669">
        <v>289.59000000000003</v>
      </c>
    </row>
    <row r="525" spans="1:13" ht="14.4" customHeight="1" x14ac:dyDescent="0.3">
      <c r="A525" s="664" t="s">
        <v>3199</v>
      </c>
      <c r="B525" s="665" t="s">
        <v>2967</v>
      </c>
      <c r="C525" s="665" t="s">
        <v>3989</v>
      </c>
      <c r="D525" s="665" t="s">
        <v>2968</v>
      </c>
      <c r="E525" s="665" t="s">
        <v>3990</v>
      </c>
      <c r="F525" s="668"/>
      <c r="G525" s="668"/>
      <c r="H525" s="681"/>
      <c r="I525" s="668">
        <v>1</v>
      </c>
      <c r="J525" s="668">
        <v>0</v>
      </c>
      <c r="K525" s="681"/>
      <c r="L525" s="668">
        <v>1</v>
      </c>
      <c r="M525" s="669">
        <v>0</v>
      </c>
    </row>
    <row r="526" spans="1:13" ht="14.4" customHeight="1" x14ac:dyDescent="0.3">
      <c r="A526" s="664" t="s">
        <v>3199</v>
      </c>
      <c r="B526" s="665" t="s">
        <v>2985</v>
      </c>
      <c r="C526" s="665" t="s">
        <v>4117</v>
      </c>
      <c r="D526" s="665" t="s">
        <v>2986</v>
      </c>
      <c r="E526" s="665" t="s">
        <v>4079</v>
      </c>
      <c r="F526" s="668"/>
      <c r="G526" s="668"/>
      <c r="H526" s="681">
        <v>0</v>
      </c>
      <c r="I526" s="668">
        <v>1</v>
      </c>
      <c r="J526" s="668">
        <v>311.52999999999997</v>
      </c>
      <c r="K526" s="681">
        <v>1</v>
      </c>
      <c r="L526" s="668">
        <v>1</v>
      </c>
      <c r="M526" s="669">
        <v>311.52999999999997</v>
      </c>
    </row>
    <row r="527" spans="1:13" ht="14.4" customHeight="1" x14ac:dyDescent="0.3">
      <c r="A527" s="664" t="s">
        <v>3199</v>
      </c>
      <c r="B527" s="665" t="s">
        <v>2988</v>
      </c>
      <c r="C527" s="665" t="s">
        <v>1754</v>
      </c>
      <c r="D527" s="665" t="s">
        <v>2989</v>
      </c>
      <c r="E527" s="665" t="s">
        <v>2992</v>
      </c>
      <c r="F527" s="668"/>
      <c r="G527" s="668"/>
      <c r="H527" s="681">
        <v>0</v>
      </c>
      <c r="I527" s="668">
        <v>1</v>
      </c>
      <c r="J527" s="668">
        <v>117.73</v>
      </c>
      <c r="K527" s="681">
        <v>1</v>
      </c>
      <c r="L527" s="668">
        <v>1</v>
      </c>
      <c r="M527" s="669">
        <v>117.73</v>
      </c>
    </row>
    <row r="528" spans="1:13" ht="14.4" customHeight="1" x14ac:dyDescent="0.3">
      <c r="A528" s="664" t="s">
        <v>3199</v>
      </c>
      <c r="B528" s="665" t="s">
        <v>2988</v>
      </c>
      <c r="C528" s="665" t="s">
        <v>1819</v>
      </c>
      <c r="D528" s="665" t="s">
        <v>2989</v>
      </c>
      <c r="E528" s="665" t="s">
        <v>2994</v>
      </c>
      <c r="F528" s="668"/>
      <c r="G528" s="668"/>
      <c r="H528" s="681">
        <v>0</v>
      </c>
      <c r="I528" s="668">
        <v>1</v>
      </c>
      <c r="J528" s="668">
        <v>181.13</v>
      </c>
      <c r="K528" s="681">
        <v>1</v>
      </c>
      <c r="L528" s="668">
        <v>1</v>
      </c>
      <c r="M528" s="669">
        <v>181.13</v>
      </c>
    </row>
    <row r="529" spans="1:13" ht="14.4" customHeight="1" x14ac:dyDescent="0.3">
      <c r="A529" s="664" t="s">
        <v>3199</v>
      </c>
      <c r="B529" s="665" t="s">
        <v>2988</v>
      </c>
      <c r="C529" s="665" t="s">
        <v>1823</v>
      </c>
      <c r="D529" s="665" t="s">
        <v>2989</v>
      </c>
      <c r="E529" s="665" t="s">
        <v>2995</v>
      </c>
      <c r="F529" s="668"/>
      <c r="G529" s="668"/>
      <c r="H529" s="681">
        <v>0</v>
      </c>
      <c r="I529" s="668">
        <v>1</v>
      </c>
      <c r="J529" s="668">
        <v>603.73</v>
      </c>
      <c r="K529" s="681">
        <v>1</v>
      </c>
      <c r="L529" s="668">
        <v>1</v>
      </c>
      <c r="M529" s="669">
        <v>603.73</v>
      </c>
    </row>
    <row r="530" spans="1:13" ht="14.4" customHeight="1" x14ac:dyDescent="0.3">
      <c r="A530" s="664" t="s">
        <v>3199</v>
      </c>
      <c r="B530" s="665" t="s">
        <v>4896</v>
      </c>
      <c r="C530" s="665" t="s">
        <v>4321</v>
      </c>
      <c r="D530" s="665" t="s">
        <v>4322</v>
      </c>
      <c r="E530" s="665" t="s">
        <v>4323</v>
      </c>
      <c r="F530" s="668"/>
      <c r="G530" s="668"/>
      <c r="H530" s="681">
        <v>0</v>
      </c>
      <c r="I530" s="668">
        <v>1</v>
      </c>
      <c r="J530" s="668">
        <v>99.66</v>
      </c>
      <c r="K530" s="681">
        <v>1</v>
      </c>
      <c r="L530" s="668">
        <v>1</v>
      </c>
      <c r="M530" s="669">
        <v>99.66</v>
      </c>
    </row>
    <row r="531" spans="1:13" ht="14.4" customHeight="1" x14ac:dyDescent="0.3">
      <c r="A531" s="664" t="s">
        <v>3199</v>
      </c>
      <c r="B531" s="665" t="s">
        <v>3093</v>
      </c>
      <c r="C531" s="665" t="s">
        <v>4695</v>
      </c>
      <c r="D531" s="665" t="s">
        <v>1747</v>
      </c>
      <c r="E531" s="665" t="s">
        <v>3571</v>
      </c>
      <c r="F531" s="668"/>
      <c r="G531" s="668"/>
      <c r="H531" s="681">
        <v>0</v>
      </c>
      <c r="I531" s="668">
        <v>2</v>
      </c>
      <c r="J531" s="668">
        <v>37.619999999999997</v>
      </c>
      <c r="K531" s="681">
        <v>1</v>
      </c>
      <c r="L531" s="668">
        <v>2</v>
      </c>
      <c r="M531" s="669">
        <v>37.619999999999997</v>
      </c>
    </row>
    <row r="532" spans="1:13" ht="14.4" customHeight="1" x14ac:dyDescent="0.3">
      <c r="A532" s="664" t="s">
        <v>3199</v>
      </c>
      <c r="B532" s="665" t="s">
        <v>3095</v>
      </c>
      <c r="C532" s="665" t="s">
        <v>4709</v>
      </c>
      <c r="D532" s="665" t="s">
        <v>570</v>
      </c>
      <c r="E532" s="665" t="s">
        <v>4710</v>
      </c>
      <c r="F532" s="668"/>
      <c r="G532" s="668"/>
      <c r="H532" s="681"/>
      <c r="I532" s="668">
        <v>2</v>
      </c>
      <c r="J532" s="668">
        <v>0</v>
      </c>
      <c r="K532" s="681"/>
      <c r="L532" s="668">
        <v>2</v>
      </c>
      <c r="M532" s="669">
        <v>0</v>
      </c>
    </row>
    <row r="533" spans="1:13" ht="14.4" customHeight="1" x14ac:dyDescent="0.3">
      <c r="A533" s="664" t="s">
        <v>3199</v>
      </c>
      <c r="B533" s="665" t="s">
        <v>3095</v>
      </c>
      <c r="C533" s="665" t="s">
        <v>1673</v>
      </c>
      <c r="D533" s="665" t="s">
        <v>570</v>
      </c>
      <c r="E533" s="665" t="s">
        <v>3099</v>
      </c>
      <c r="F533" s="668"/>
      <c r="G533" s="668"/>
      <c r="H533" s="681"/>
      <c r="I533" s="668">
        <v>2</v>
      </c>
      <c r="J533" s="668">
        <v>0</v>
      </c>
      <c r="K533" s="681"/>
      <c r="L533" s="668">
        <v>2</v>
      </c>
      <c r="M533" s="669">
        <v>0</v>
      </c>
    </row>
    <row r="534" spans="1:13" ht="14.4" customHeight="1" x14ac:dyDescent="0.3">
      <c r="A534" s="664" t="s">
        <v>3199</v>
      </c>
      <c r="B534" s="665" t="s">
        <v>3132</v>
      </c>
      <c r="C534" s="665" t="s">
        <v>4666</v>
      </c>
      <c r="D534" s="665" t="s">
        <v>3133</v>
      </c>
      <c r="E534" s="665" t="s">
        <v>4667</v>
      </c>
      <c r="F534" s="668"/>
      <c r="G534" s="668"/>
      <c r="H534" s="681">
        <v>0</v>
      </c>
      <c r="I534" s="668">
        <v>2</v>
      </c>
      <c r="J534" s="668">
        <v>10625.64</v>
      </c>
      <c r="K534" s="681">
        <v>1</v>
      </c>
      <c r="L534" s="668">
        <v>2</v>
      </c>
      <c r="M534" s="669">
        <v>10625.64</v>
      </c>
    </row>
    <row r="535" spans="1:13" ht="14.4" customHeight="1" x14ac:dyDescent="0.3">
      <c r="A535" s="664" t="s">
        <v>3200</v>
      </c>
      <c r="B535" s="665" t="s">
        <v>2913</v>
      </c>
      <c r="C535" s="665" t="s">
        <v>4013</v>
      </c>
      <c r="D535" s="665" t="s">
        <v>4014</v>
      </c>
      <c r="E535" s="665" t="s">
        <v>3837</v>
      </c>
      <c r="F535" s="668">
        <v>1</v>
      </c>
      <c r="G535" s="668">
        <v>36.729999999999997</v>
      </c>
      <c r="H535" s="681">
        <v>1</v>
      </c>
      <c r="I535" s="668"/>
      <c r="J535" s="668"/>
      <c r="K535" s="681">
        <v>0</v>
      </c>
      <c r="L535" s="668">
        <v>1</v>
      </c>
      <c r="M535" s="669">
        <v>36.729999999999997</v>
      </c>
    </row>
    <row r="536" spans="1:13" ht="14.4" customHeight="1" x14ac:dyDescent="0.3">
      <c r="A536" s="664" t="s">
        <v>3200</v>
      </c>
      <c r="B536" s="665" t="s">
        <v>2919</v>
      </c>
      <c r="C536" s="665" t="s">
        <v>1827</v>
      </c>
      <c r="D536" s="665" t="s">
        <v>2922</v>
      </c>
      <c r="E536" s="665" t="s">
        <v>2923</v>
      </c>
      <c r="F536" s="668"/>
      <c r="G536" s="668"/>
      <c r="H536" s="681">
        <v>0</v>
      </c>
      <c r="I536" s="668">
        <v>2</v>
      </c>
      <c r="J536" s="668">
        <v>241.22</v>
      </c>
      <c r="K536" s="681">
        <v>1</v>
      </c>
      <c r="L536" s="668">
        <v>2</v>
      </c>
      <c r="M536" s="669">
        <v>241.22</v>
      </c>
    </row>
    <row r="537" spans="1:13" ht="14.4" customHeight="1" x14ac:dyDescent="0.3">
      <c r="A537" s="664" t="s">
        <v>3200</v>
      </c>
      <c r="B537" s="665" t="s">
        <v>2919</v>
      </c>
      <c r="C537" s="665" t="s">
        <v>1762</v>
      </c>
      <c r="D537" s="665" t="s">
        <v>2922</v>
      </c>
      <c r="E537" s="665" t="s">
        <v>2924</v>
      </c>
      <c r="F537" s="668"/>
      <c r="G537" s="668"/>
      <c r="H537" s="681">
        <v>0</v>
      </c>
      <c r="I537" s="668">
        <v>10</v>
      </c>
      <c r="J537" s="668">
        <v>1847.4</v>
      </c>
      <c r="K537" s="681">
        <v>1</v>
      </c>
      <c r="L537" s="668">
        <v>10</v>
      </c>
      <c r="M537" s="669">
        <v>1847.4</v>
      </c>
    </row>
    <row r="538" spans="1:13" ht="14.4" customHeight="1" x14ac:dyDescent="0.3">
      <c r="A538" s="664" t="s">
        <v>3200</v>
      </c>
      <c r="B538" s="665" t="s">
        <v>2925</v>
      </c>
      <c r="C538" s="665" t="s">
        <v>3297</v>
      </c>
      <c r="D538" s="665" t="s">
        <v>1691</v>
      </c>
      <c r="E538" s="665" t="s">
        <v>2929</v>
      </c>
      <c r="F538" s="668"/>
      <c r="G538" s="668"/>
      <c r="H538" s="681">
        <v>0</v>
      </c>
      <c r="I538" s="668">
        <v>2</v>
      </c>
      <c r="J538" s="668">
        <v>1472.66</v>
      </c>
      <c r="K538" s="681">
        <v>1</v>
      </c>
      <c r="L538" s="668">
        <v>2</v>
      </c>
      <c r="M538" s="669">
        <v>1472.66</v>
      </c>
    </row>
    <row r="539" spans="1:13" ht="14.4" customHeight="1" x14ac:dyDescent="0.3">
      <c r="A539" s="664" t="s">
        <v>3200</v>
      </c>
      <c r="B539" s="665" t="s">
        <v>2925</v>
      </c>
      <c r="C539" s="665" t="s">
        <v>3298</v>
      </c>
      <c r="D539" s="665" t="s">
        <v>1725</v>
      </c>
      <c r="E539" s="665" t="s">
        <v>2926</v>
      </c>
      <c r="F539" s="668"/>
      <c r="G539" s="668"/>
      <c r="H539" s="681">
        <v>0</v>
      </c>
      <c r="I539" s="668">
        <v>2</v>
      </c>
      <c r="J539" s="668">
        <v>2771.24</v>
      </c>
      <c r="K539" s="681">
        <v>1</v>
      </c>
      <c r="L539" s="668">
        <v>2</v>
      </c>
      <c r="M539" s="669">
        <v>2771.24</v>
      </c>
    </row>
    <row r="540" spans="1:13" ht="14.4" customHeight="1" x14ac:dyDescent="0.3">
      <c r="A540" s="664" t="s">
        <v>3200</v>
      </c>
      <c r="B540" s="665" t="s">
        <v>2934</v>
      </c>
      <c r="C540" s="665" t="s">
        <v>1914</v>
      </c>
      <c r="D540" s="665" t="s">
        <v>2935</v>
      </c>
      <c r="E540" s="665" t="s">
        <v>2936</v>
      </c>
      <c r="F540" s="668"/>
      <c r="G540" s="668"/>
      <c r="H540" s="681">
        <v>0</v>
      </c>
      <c r="I540" s="668">
        <v>5</v>
      </c>
      <c r="J540" s="668">
        <v>467.15000000000003</v>
      </c>
      <c r="K540" s="681">
        <v>1</v>
      </c>
      <c r="L540" s="668">
        <v>5</v>
      </c>
      <c r="M540" s="669">
        <v>467.15000000000003</v>
      </c>
    </row>
    <row r="541" spans="1:13" ht="14.4" customHeight="1" x14ac:dyDescent="0.3">
      <c r="A541" s="664" t="s">
        <v>3200</v>
      </c>
      <c r="B541" s="665" t="s">
        <v>2941</v>
      </c>
      <c r="C541" s="665" t="s">
        <v>1662</v>
      </c>
      <c r="D541" s="665" t="s">
        <v>1663</v>
      </c>
      <c r="E541" s="665" t="s">
        <v>2943</v>
      </c>
      <c r="F541" s="668"/>
      <c r="G541" s="668"/>
      <c r="H541" s="681">
        <v>0</v>
      </c>
      <c r="I541" s="668">
        <v>13</v>
      </c>
      <c r="J541" s="668">
        <v>936</v>
      </c>
      <c r="K541" s="681">
        <v>1</v>
      </c>
      <c r="L541" s="668">
        <v>13</v>
      </c>
      <c r="M541" s="669">
        <v>936</v>
      </c>
    </row>
    <row r="542" spans="1:13" ht="14.4" customHeight="1" x14ac:dyDescent="0.3">
      <c r="A542" s="664" t="s">
        <v>3200</v>
      </c>
      <c r="B542" s="665" t="s">
        <v>2952</v>
      </c>
      <c r="C542" s="665" t="s">
        <v>1698</v>
      </c>
      <c r="D542" s="665" t="s">
        <v>1699</v>
      </c>
      <c r="E542" s="665" t="s">
        <v>2954</v>
      </c>
      <c r="F542" s="668"/>
      <c r="G542" s="668"/>
      <c r="H542" s="681">
        <v>0</v>
      </c>
      <c r="I542" s="668">
        <v>9</v>
      </c>
      <c r="J542" s="668">
        <v>315.99</v>
      </c>
      <c r="K542" s="681">
        <v>1</v>
      </c>
      <c r="L542" s="668">
        <v>9</v>
      </c>
      <c r="M542" s="669">
        <v>315.99</v>
      </c>
    </row>
    <row r="543" spans="1:13" ht="14.4" customHeight="1" x14ac:dyDescent="0.3">
      <c r="A543" s="664" t="s">
        <v>3200</v>
      </c>
      <c r="B543" s="665" t="s">
        <v>2952</v>
      </c>
      <c r="C543" s="665" t="s">
        <v>1701</v>
      </c>
      <c r="D543" s="665" t="s">
        <v>1702</v>
      </c>
      <c r="E543" s="665" t="s">
        <v>2955</v>
      </c>
      <c r="F543" s="668"/>
      <c r="G543" s="668"/>
      <c r="H543" s="681">
        <v>0</v>
      </c>
      <c r="I543" s="668">
        <v>1</v>
      </c>
      <c r="J543" s="668">
        <v>70.23</v>
      </c>
      <c r="K543" s="681">
        <v>1</v>
      </c>
      <c r="L543" s="668">
        <v>1</v>
      </c>
      <c r="M543" s="669">
        <v>70.23</v>
      </c>
    </row>
    <row r="544" spans="1:13" ht="14.4" customHeight="1" x14ac:dyDescent="0.3">
      <c r="A544" s="664" t="s">
        <v>3200</v>
      </c>
      <c r="B544" s="665" t="s">
        <v>2959</v>
      </c>
      <c r="C544" s="665" t="s">
        <v>1845</v>
      </c>
      <c r="D544" s="665" t="s">
        <v>2960</v>
      </c>
      <c r="E544" s="665" t="s">
        <v>2961</v>
      </c>
      <c r="F544" s="668"/>
      <c r="G544" s="668"/>
      <c r="H544" s="681">
        <v>0</v>
      </c>
      <c r="I544" s="668">
        <v>2</v>
      </c>
      <c r="J544" s="668">
        <v>62.18</v>
      </c>
      <c r="K544" s="681">
        <v>1</v>
      </c>
      <c r="L544" s="668">
        <v>2</v>
      </c>
      <c r="M544" s="669">
        <v>62.18</v>
      </c>
    </row>
    <row r="545" spans="1:13" ht="14.4" customHeight="1" x14ac:dyDescent="0.3">
      <c r="A545" s="664" t="s">
        <v>3200</v>
      </c>
      <c r="B545" s="665" t="s">
        <v>2965</v>
      </c>
      <c r="C545" s="665" t="s">
        <v>3243</v>
      </c>
      <c r="D545" s="665" t="s">
        <v>1767</v>
      </c>
      <c r="E545" s="665" t="s">
        <v>2954</v>
      </c>
      <c r="F545" s="668"/>
      <c r="G545" s="668"/>
      <c r="H545" s="681">
        <v>0</v>
      </c>
      <c r="I545" s="668">
        <v>4</v>
      </c>
      <c r="J545" s="668">
        <v>193.08</v>
      </c>
      <c r="K545" s="681">
        <v>1</v>
      </c>
      <c r="L545" s="668">
        <v>4</v>
      </c>
      <c r="M545" s="669">
        <v>193.08</v>
      </c>
    </row>
    <row r="546" spans="1:13" ht="14.4" customHeight="1" x14ac:dyDescent="0.3">
      <c r="A546" s="664" t="s">
        <v>3200</v>
      </c>
      <c r="B546" s="665" t="s">
        <v>2965</v>
      </c>
      <c r="C546" s="665" t="s">
        <v>3563</v>
      </c>
      <c r="D546" s="665" t="s">
        <v>1855</v>
      </c>
      <c r="E546" s="665" t="s">
        <v>2955</v>
      </c>
      <c r="F546" s="668"/>
      <c r="G546" s="668"/>
      <c r="H546" s="681">
        <v>0</v>
      </c>
      <c r="I546" s="668">
        <v>1</v>
      </c>
      <c r="J546" s="668">
        <v>96.53</v>
      </c>
      <c r="K546" s="681">
        <v>1</v>
      </c>
      <c r="L546" s="668">
        <v>1</v>
      </c>
      <c r="M546" s="669">
        <v>96.53</v>
      </c>
    </row>
    <row r="547" spans="1:13" ht="14.4" customHeight="1" x14ac:dyDescent="0.3">
      <c r="A547" s="664" t="s">
        <v>3200</v>
      </c>
      <c r="B547" s="665" t="s">
        <v>2967</v>
      </c>
      <c r="C547" s="665" t="s">
        <v>1677</v>
      </c>
      <c r="D547" s="665" t="s">
        <v>2968</v>
      </c>
      <c r="E547" s="665" t="s">
        <v>2969</v>
      </c>
      <c r="F547" s="668"/>
      <c r="G547" s="668"/>
      <c r="H547" s="681">
        <v>0</v>
      </c>
      <c r="I547" s="668">
        <v>1</v>
      </c>
      <c r="J547" s="668">
        <v>96.53</v>
      </c>
      <c r="K547" s="681">
        <v>1</v>
      </c>
      <c r="L547" s="668">
        <v>1</v>
      </c>
      <c r="M547" s="669">
        <v>96.53</v>
      </c>
    </row>
    <row r="548" spans="1:13" ht="14.4" customHeight="1" x14ac:dyDescent="0.3">
      <c r="A548" s="664" t="s">
        <v>3200</v>
      </c>
      <c r="B548" s="665" t="s">
        <v>2967</v>
      </c>
      <c r="C548" s="665" t="s">
        <v>3313</v>
      </c>
      <c r="D548" s="665" t="s">
        <v>2968</v>
      </c>
      <c r="E548" s="665" t="s">
        <v>3314</v>
      </c>
      <c r="F548" s="668"/>
      <c r="G548" s="668"/>
      <c r="H548" s="681"/>
      <c r="I548" s="668">
        <v>1</v>
      </c>
      <c r="J548" s="668">
        <v>0</v>
      </c>
      <c r="K548" s="681"/>
      <c r="L548" s="668">
        <v>1</v>
      </c>
      <c r="M548" s="669">
        <v>0</v>
      </c>
    </row>
    <row r="549" spans="1:13" ht="14.4" customHeight="1" x14ac:dyDescent="0.3">
      <c r="A549" s="664" t="s">
        <v>3200</v>
      </c>
      <c r="B549" s="665" t="s">
        <v>2967</v>
      </c>
      <c r="C549" s="665" t="s">
        <v>3315</v>
      </c>
      <c r="D549" s="665" t="s">
        <v>2968</v>
      </c>
      <c r="E549" s="665" t="s">
        <v>3316</v>
      </c>
      <c r="F549" s="668"/>
      <c r="G549" s="668"/>
      <c r="H549" s="681"/>
      <c r="I549" s="668">
        <v>1</v>
      </c>
      <c r="J549" s="668">
        <v>0</v>
      </c>
      <c r="K549" s="681"/>
      <c r="L549" s="668">
        <v>1</v>
      </c>
      <c r="M549" s="669">
        <v>0</v>
      </c>
    </row>
    <row r="550" spans="1:13" ht="14.4" customHeight="1" x14ac:dyDescent="0.3">
      <c r="A550" s="664" t="s">
        <v>3200</v>
      </c>
      <c r="B550" s="665" t="s">
        <v>2967</v>
      </c>
      <c r="C550" s="665" t="s">
        <v>1716</v>
      </c>
      <c r="D550" s="665" t="s">
        <v>2968</v>
      </c>
      <c r="E550" s="665" t="s">
        <v>2972</v>
      </c>
      <c r="F550" s="668"/>
      <c r="G550" s="668"/>
      <c r="H550" s="681">
        <v>0</v>
      </c>
      <c r="I550" s="668">
        <v>2</v>
      </c>
      <c r="J550" s="668">
        <v>96.54</v>
      </c>
      <c r="K550" s="681">
        <v>1</v>
      </c>
      <c r="L550" s="668">
        <v>2</v>
      </c>
      <c r="M550" s="669">
        <v>96.54</v>
      </c>
    </row>
    <row r="551" spans="1:13" ht="14.4" customHeight="1" x14ac:dyDescent="0.3">
      <c r="A551" s="664" t="s">
        <v>3200</v>
      </c>
      <c r="B551" s="665" t="s">
        <v>2973</v>
      </c>
      <c r="C551" s="665" t="s">
        <v>1770</v>
      </c>
      <c r="D551" s="665" t="s">
        <v>2974</v>
      </c>
      <c r="E551" s="665" t="s">
        <v>2975</v>
      </c>
      <c r="F551" s="668"/>
      <c r="G551" s="668"/>
      <c r="H551" s="681">
        <v>0</v>
      </c>
      <c r="I551" s="668">
        <v>1</v>
      </c>
      <c r="J551" s="668">
        <v>87.41</v>
      </c>
      <c r="K551" s="681">
        <v>1</v>
      </c>
      <c r="L551" s="668">
        <v>1</v>
      </c>
      <c r="M551" s="669">
        <v>87.41</v>
      </c>
    </row>
    <row r="552" spans="1:13" ht="14.4" customHeight="1" x14ac:dyDescent="0.3">
      <c r="A552" s="664" t="s">
        <v>3200</v>
      </c>
      <c r="B552" s="665" t="s">
        <v>2973</v>
      </c>
      <c r="C552" s="665" t="s">
        <v>4016</v>
      </c>
      <c r="D552" s="665" t="s">
        <v>3876</v>
      </c>
      <c r="E552" s="665" t="s">
        <v>4017</v>
      </c>
      <c r="F552" s="668"/>
      <c r="G552" s="668"/>
      <c r="H552" s="681">
        <v>0</v>
      </c>
      <c r="I552" s="668">
        <v>1</v>
      </c>
      <c r="J552" s="668">
        <v>87.41</v>
      </c>
      <c r="K552" s="681">
        <v>1</v>
      </c>
      <c r="L552" s="668">
        <v>1</v>
      </c>
      <c r="M552" s="669">
        <v>87.41</v>
      </c>
    </row>
    <row r="553" spans="1:13" ht="14.4" customHeight="1" x14ac:dyDescent="0.3">
      <c r="A553" s="664" t="s">
        <v>3200</v>
      </c>
      <c r="B553" s="665" t="s">
        <v>2973</v>
      </c>
      <c r="C553" s="665" t="s">
        <v>1787</v>
      </c>
      <c r="D553" s="665" t="s">
        <v>2974</v>
      </c>
      <c r="E553" s="665" t="s">
        <v>2976</v>
      </c>
      <c r="F553" s="668"/>
      <c r="G553" s="668"/>
      <c r="H553" s="681">
        <v>0</v>
      </c>
      <c r="I553" s="668">
        <v>3</v>
      </c>
      <c r="J553" s="668">
        <v>524.43000000000006</v>
      </c>
      <c r="K553" s="681">
        <v>1</v>
      </c>
      <c r="L553" s="668">
        <v>3</v>
      </c>
      <c r="M553" s="669">
        <v>524.43000000000006</v>
      </c>
    </row>
    <row r="554" spans="1:13" ht="14.4" customHeight="1" x14ac:dyDescent="0.3">
      <c r="A554" s="664" t="s">
        <v>3200</v>
      </c>
      <c r="B554" s="665" t="s">
        <v>2983</v>
      </c>
      <c r="C554" s="665" t="s">
        <v>4010</v>
      </c>
      <c r="D554" s="665" t="s">
        <v>1911</v>
      </c>
      <c r="E554" s="665" t="s">
        <v>4011</v>
      </c>
      <c r="F554" s="668"/>
      <c r="G554" s="668"/>
      <c r="H554" s="681">
        <v>0</v>
      </c>
      <c r="I554" s="668">
        <v>1</v>
      </c>
      <c r="J554" s="668">
        <v>46.73</v>
      </c>
      <c r="K554" s="681">
        <v>1</v>
      </c>
      <c r="L554" s="668">
        <v>1</v>
      </c>
      <c r="M554" s="669">
        <v>46.73</v>
      </c>
    </row>
    <row r="555" spans="1:13" ht="14.4" customHeight="1" x14ac:dyDescent="0.3">
      <c r="A555" s="664" t="s">
        <v>3200</v>
      </c>
      <c r="B555" s="665" t="s">
        <v>2985</v>
      </c>
      <c r="C555" s="665" t="s">
        <v>1811</v>
      </c>
      <c r="D555" s="665" t="s">
        <v>2986</v>
      </c>
      <c r="E555" s="665" t="s">
        <v>2987</v>
      </c>
      <c r="F555" s="668"/>
      <c r="G555" s="668"/>
      <c r="H555" s="681">
        <v>0</v>
      </c>
      <c r="I555" s="668">
        <v>1</v>
      </c>
      <c r="J555" s="668">
        <v>93.46</v>
      </c>
      <c r="K555" s="681">
        <v>1</v>
      </c>
      <c r="L555" s="668">
        <v>1</v>
      </c>
      <c r="M555" s="669">
        <v>93.46</v>
      </c>
    </row>
    <row r="556" spans="1:13" ht="14.4" customHeight="1" x14ac:dyDescent="0.3">
      <c r="A556" s="664" t="s">
        <v>3200</v>
      </c>
      <c r="B556" s="665" t="s">
        <v>2988</v>
      </c>
      <c r="C556" s="665" t="s">
        <v>1834</v>
      </c>
      <c r="D556" s="665" t="s">
        <v>2989</v>
      </c>
      <c r="E556" s="665" t="s">
        <v>2990</v>
      </c>
      <c r="F556" s="668"/>
      <c r="G556" s="668"/>
      <c r="H556" s="681">
        <v>0</v>
      </c>
      <c r="I556" s="668">
        <v>1</v>
      </c>
      <c r="J556" s="668">
        <v>278.64</v>
      </c>
      <c r="K556" s="681">
        <v>1</v>
      </c>
      <c r="L556" s="668">
        <v>1</v>
      </c>
      <c r="M556" s="669">
        <v>278.64</v>
      </c>
    </row>
    <row r="557" spans="1:13" ht="14.4" customHeight="1" x14ac:dyDescent="0.3">
      <c r="A557" s="664" t="s">
        <v>3200</v>
      </c>
      <c r="B557" s="665" t="s">
        <v>2988</v>
      </c>
      <c r="C557" s="665" t="s">
        <v>1751</v>
      </c>
      <c r="D557" s="665" t="s">
        <v>2989</v>
      </c>
      <c r="E557" s="665" t="s">
        <v>2955</v>
      </c>
      <c r="F557" s="668"/>
      <c r="G557" s="668"/>
      <c r="H557" s="681">
        <v>0</v>
      </c>
      <c r="I557" s="668">
        <v>1</v>
      </c>
      <c r="J557" s="668">
        <v>58.86</v>
      </c>
      <c r="K557" s="681">
        <v>1</v>
      </c>
      <c r="L557" s="668">
        <v>1</v>
      </c>
      <c r="M557" s="669">
        <v>58.86</v>
      </c>
    </row>
    <row r="558" spans="1:13" ht="14.4" customHeight="1" x14ac:dyDescent="0.3">
      <c r="A558" s="664" t="s">
        <v>3200</v>
      </c>
      <c r="B558" s="665" t="s">
        <v>2988</v>
      </c>
      <c r="C558" s="665" t="s">
        <v>1754</v>
      </c>
      <c r="D558" s="665" t="s">
        <v>2989</v>
      </c>
      <c r="E558" s="665" t="s">
        <v>2992</v>
      </c>
      <c r="F558" s="668"/>
      <c r="G558" s="668"/>
      <c r="H558" s="681">
        <v>0</v>
      </c>
      <c r="I558" s="668">
        <v>2</v>
      </c>
      <c r="J558" s="668">
        <v>235.46</v>
      </c>
      <c r="K558" s="681">
        <v>1</v>
      </c>
      <c r="L558" s="668">
        <v>2</v>
      </c>
      <c r="M558" s="669">
        <v>235.46</v>
      </c>
    </row>
    <row r="559" spans="1:13" ht="14.4" customHeight="1" x14ac:dyDescent="0.3">
      <c r="A559" s="664" t="s">
        <v>3200</v>
      </c>
      <c r="B559" s="665" t="s">
        <v>2988</v>
      </c>
      <c r="C559" s="665" t="s">
        <v>1819</v>
      </c>
      <c r="D559" s="665" t="s">
        <v>2989</v>
      </c>
      <c r="E559" s="665" t="s">
        <v>2994</v>
      </c>
      <c r="F559" s="668"/>
      <c r="G559" s="668"/>
      <c r="H559" s="681">
        <v>0</v>
      </c>
      <c r="I559" s="668">
        <v>4</v>
      </c>
      <c r="J559" s="668">
        <v>724.52</v>
      </c>
      <c r="K559" s="681">
        <v>1</v>
      </c>
      <c r="L559" s="668">
        <v>4</v>
      </c>
      <c r="M559" s="669">
        <v>724.52</v>
      </c>
    </row>
    <row r="560" spans="1:13" ht="14.4" customHeight="1" x14ac:dyDescent="0.3">
      <c r="A560" s="664" t="s">
        <v>3200</v>
      </c>
      <c r="B560" s="665" t="s">
        <v>2996</v>
      </c>
      <c r="C560" s="665" t="s">
        <v>1780</v>
      </c>
      <c r="D560" s="665" t="s">
        <v>2997</v>
      </c>
      <c r="E560" s="665" t="s">
        <v>2992</v>
      </c>
      <c r="F560" s="668"/>
      <c r="G560" s="668"/>
      <c r="H560" s="681">
        <v>0</v>
      </c>
      <c r="I560" s="668">
        <v>2</v>
      </c>
      <c r="J560" s="668">
        <v>362.26</v>
      </c>
      <c r="K560" s="681">
        <v>1</v>
      </c>
      <c r="L560" s="668">
        <v>2</v>
      </c>
      <c r="M560" s="669">
        <v>362.26</v>
      </c>
    </row>
    <row r="561" spans="1:13" ht="14.4" customHeight="1" x14ac:dyDescent="0.3">
      <c r="A561" s="664" t="s">
        <v>3200</v>
      </c>
      <c r="B561" s="665" t="s">
        <v>3003</v>
      </c>
      <c r="C561" s="665" t="s">
        <v>1669</v>
      </c>
      <c r="D561" s="665" t="s">
        <v>1670</v>
      </c>
      <c r="E561" s="665" t="s">
        <v>3004</v>
      </c>
      <c r="F561" s="668"/>
      <c r="G561" s="668"/>
      <c r="H561" s="681">
        <v>0</v>
      </c>
      <c r="I561" s="668">
        <v>2</v>
      </c>
      <c r="J561" s="668">
        <v>263.08</v>
      </c>
      <c r="K561" s="681">
        <v>1</v>
      </c>
      <c r="L561" s="668">
        <v>2</v>
      </c>
      <c r="M561" s="669">
        <v>263.08</v>
      </c>
    </row>
    <row r="562" spans="1:13" ht="14.4" customHeight="1" x14ac:dyDescent="0.3">
      <c r="A562" s="664" t="s">
        <v>3200</v>
      </c>
      <c r="B562" s="665" t="s">
        <v>4908</v>
      </c>
      <c r="C562" s="665" t="s">
        <v>3999</v>
      </c>
      <c r="D562" s="665" t="s">
        <v>4000</v>
      </c>
      <c r="E562" s="665" t="s">
        <v>4001</v>
      </c>
      <c r="F562" s="668"/>
      <c r="G562" s="668"/>
      <c r="H562" s="681"/>
      <c r="I562" s="668">
        <v>1</v>
      </c>
      <c r="J562" s="668">
        <v>0</v>
      </c>
      <c r="K562" s="681"/>
      <c r="L562" s="668">
        <v>1</v>
      </c>
      <c r="M562" s="669">
        <v>0</v>
      </c>
    </row>
    <row r="563" spans="1:13" ht="14.4" customHeight="1" x14ac:dyDescent="0.3">
      <c r="A563" s="664" t="s">
        <v>3200</v>
      </c>
      <c r="B563" s="665" t="s">
        <v>3010</v>
      </c>
      <c r="C563" s="665" t="s">
        <v>3493</v>
      </c>
      <c r="D563" s="665" t="s">
        <v>3011</v>
      </c>
      <c r="E563" s="665" t="s">
        <v>3494</v>
      </c>
      <c r="F563" s="668"/>
      <c r="G563" s="668"/>
      <c r="H563" s="681">
        <v>0</v>
      </c>
      <c r="I563" s="668">
        <v>1</v>
      </c>
      <c r="J563" s="668">
        <v>59.27</v>
      </c>
      <c r="K563" s="681">
        <v>1</v>
      </c>
      <c r="L563" s="668">
        <v>1</v>
      </c>
      <c r="M563" s="669">
        <v>59.27</v>
      </c>
    </row>
    <row r="564" spans="1:13" ht="14.4" customHeight="1" x14ac:dyDescent="0.3">
      <c r="A564" s="664" t="s">
        <v>3200</v>
      </c>
      <c r="B564" s="665" t="s">
        <v>3010</v>
      </c>
      <c r="C564" s="665" t="s">
        <v>4008</v>
      </c>
      <c r="D564" s="665" t="s">
        <v>3011</v>
      </c>
      <c r="E564" s="665" t="s">
        <v>4009</v>
      </c>
      <c r="F564" s="668">
        <v>1</v>
      </c>
      <c r="G564" s="668">
        <v>0</v>
      </c>
      <c r="H564" s="681"/>
      <c r="I564" s="668"/>
      <c r="J564" s="668"/>
      <c r="K564" s="681"/>
      <c r="L564" s="668">
        <v>1</v>
      </c>
      <c r="M564" s="669">
        <v>0</v>
      </c>
    </row>
    <row r="565" spans="1:13" ht="14.4" customHeight="1" x14ac:dyDescent="0.3">
      <c r="A565" s="664" t="s">
        <v>3200</v>
      </c>
      <c r="B565" s="665" t="s">
        <v>3010</v>
      </c>
      <c r="C565" s="665" t="s">
        <v>1815</v>
      </c>
      <c r="D565" s="665" t="s">
        <v>3011</v>
      </c>
      <c r="E565" s="665" t="s">
        <v>3014</v>
      </c>
      <c r="F565" s="668"/>
      <c r="G565" s="668"/>
      <c r="H565" s="681">
        <v>0</v>
      </c>
      <c r="I565" s="668">
        <v>1</v>
      </c>
      <c r="J565" s="668">
        <v>46.07</v>
      </c>
      <c r="K565" s="681">
        <v>1</v>
      </c>
      <c r="L565" s="668">
        <v>1</v>
      </c>
      <c r="M565" s="669">
        <v>46.07</v>
      </c>
    </row>
    <row r="566" spans="1:13" ht="14.4" customHeight="1" x14ac:dyDescent="0.3">
      <c r="A566" s="664" t="s">
        <v>3200</v>
      </c>
      <c r="B566" s="665" t="s">
        <v>3025</v>
      </c>
      <c r="C566" s="665" t="s">
        <v>2147</v>
      </c>
      <c r="D566" s="665" t="s">
        <v>1933</v>
      </c>
      <c r="E566" s="665" t="s">
        <v>3026</v>
      </c>
      <c r="F566" s="668"/>
      <c r="G566" s="668"/>
      <c r="H566" s="681">
        <v>0</v>
      </c>
      <c r="I566" s="668">
        <v>1</v>
      </c>
      <c r="J566" s="668">
        <v>154.36000000000001</v>
      </c>
      <c r="K566" s="681">
        <v>1</v>
      </c>
      <c r="L566" s="668">
        <v>1</v>
      </c>
      <c r="M566" s="669">
        <v>154.36000000000001</v>
      </c>
    </row>
    <row r="567" spans="1:13" ht="14.4" customHeight="1" x14ac:dyDescent="0.3">
      <c r="A567" s="664" t="s">
        <v>3200</v>
      </c>
      <c r="B567" s="665" t="s">
        <v>3039</v>
      </c>
      <c r="C567" s="665" t="s">
        <v>2159</v>
      </c>
      <c r="D567" s="665" t="s">
        <v>3040</v>
      </c>
      <c r="E567" s="665" t="s">
        <v>3041</v>
      </c>
      <c r="F567" s="668"/>
      <c r="G567" s="668"/>
      <c r="H567" s="681">
        <v>0</v>
      </c>
      <c r="I567" s="668">
        <v>2</v>
      </c>
      <c r="J567" s="668">
        <v>141.08000000000001</v>
      </c>
      <c r="K567" s="681">
        <v>1</v>
      </c>
      <c r="L567" s="668">
        <v>2</v>
      </c>
      <c r="M567" s="669">
        <v>141.08000000000001</v>
      </c>
    </row>
    <row r="568" spans="1:13" ht="14.4" customHeight="1" x14ac:dyDescent="0.3">
      <c r="A568" s="664" t="s">
        <v>3200</v>
      </c>
      <c r="B568" s="665" t="s">
        <v>3102</v>
      </c>
      <c r="C568" s="665" t="s">
        <v>1797</v>
      </c>
      <c r="D568" s="665" t="s">
        <v>1798</v>
      </c>
      <c r="E568" s="665" t="s">
        <v>2955</v>
      </c>
      <c r="F568" s="668"/>
      <c r="G568" s="668"/>
      <c r="H568" s="681">
        <v>0</v>
      </c>
      <c r="I568" s="668">
        <v>1</v>
      </c>
      <c r="J568" s="668">
        <v>65.989999999999995</v>
      </c>
      <c r="K568" s="681">
        <v>1</v>
      </c>
      <c r="L568" s="668">
        <v>1</v>
      </c>
      <c r="M568" s="669">
        <v>65.989999999999995</v>
      </c>
    </row>
    <row r="569" spans="1:13" ht="14.4" customHeight="1" x14ac:dyDescent="0.3">
      <c r="A569" s="664" t="s">
        <v>3201</v>
      </c>
      <c r="B569" s="665" t="s">
        <v>2895</v>
      </c>
      <c r="C569" s="665" t="s">
        <v>3865</v>
      </c>
      <c r="D569" s="665" t="s">
        <v>2897</v>
      </c>
      <c r="E569" s="665" t="s">
        <v>3866</v>
      </c>
      <c r="F569" s="668"/>
      <c r="G569" s="668"/>
      <c r="H569" s="681">
        <v>0</v>
      </c>
      <c r="I569" s="668">
        <v>2</v>
      </c>
      <c r="J569" s="668">
        <v>46.84</v>
      </c>
      <c r="K569" s="681">
        <v>1</v>
      </c>
      <c r="L569" s="668">
        <v>2</v>
      </c>
      <c r="M569" s="669">
        <v>46.84</v>
      </c>
    </row>
    <row r="570" spans="1:13" ht="14.4" customHeight="1" x14ac:dyDescent="0.3">
      <c r="A570" s="664" t="s">
        <v>3201</v>
      </c>
      <c r="B570" s="665" t="s">
        <v>2934</v>
      </c>
      <c r="C570" s="665" t="s">
        <v>1914</v>
      </c>
      <c r="D570" s="665" t="s">
        <v>2935</v>
      </c>
      <c r="E570" s="665" t="s">
        <v>2936</v>
      </c>
      <c r="F570" s="668"/>
      <c r="G570" s="668"/>
      <c r="H570" s="681">
        <v>0</v>
      </c>
      <c r="I570" s="668">
        <v>1</v>
      </c>
      <c r="J570" s="668">
        <v>93.43</v>
      </c>
      <c r="K570" s="681">
        <v>1</v>
      </c>
      <c r="L570" s="668">
        <v>1</v>
      </c>
      <c r="M570" s="669">
        <v>93.43</v>
      </c>
    </row>
    <row r="571" spans="1:13" ht="14.4" customHeight="1" x14ac:dyDescent="0.3">
      <c r="A571" s="664" t="s">
        <v>3201</v>
      </c>
      <c r="B571" s="665" t="s">
        <v>2952</v>
      </c>
      <c r="C571" s="665" t="s">
        <v>1698</v>
      </c>
      <c r="D571" s="665" t="s">
        <v>1699</v>
      </c>
      <c r="E571" s="665" t="s">
        <v>2954</v>
      </c>
      <c r="F571" s="668"/>
      <c r="G571" s="668"/>
      <c r="H571" s="681">
        <v>0</v>
      </c>
      <c r="I571" s="668">
        <v>3</v>
      </c>
      <c r="J571" s="668">
        <v>105.33</v>
      </c>
      <c r="K571" s="681">
        <v>1</v>
      </c>
      <c r="L571" s="668">
        <v>3</v>
      </c>
      <c r="M571" s="669">
        <v>105.33</v>
      </c>
    </row>
    <row r="572" spans="1:13" ht="14.4" customHeight="1" x14ac:dyDescent="0.3">
      <c r="A572" s="664" t="s">
        <v>3201</v>
      </c>
      <c r="B572" s="665" t="s">
        <v>2956</v>
      </c>
      <c r="C572" s="665" t="s">
        <v>1790</v>
      </c>
      <c r="D572" s="665" t="s">
        <v>1791</v>
      </c>
      <c r="E572" s="665" t="s">
        <v>2957</v>
      </c>
      <c r="F572" s="668"/>
      <c r="G572" s="668"/>
      <c r="H572" s="681">
        <v>0</v>
      </c>
      <c r="I572" s="668">
        <v>2</v>
      </c>
      <c r="J572" s="668">
        <v>17.579999999999998</v>
      </c>
      <c r="K572" s="681">
        <v>1</v>
      </c>
      <c r="L572" s="668">
        <v>2</v>
      </c>
      <c r="M572" s="669">
        <v>17.579999999999998</v>
      </c>
    </row>
    <row r="573" spans="1:13" ht="14.4" customHeight="1" x14ac:dyDescent="0.3">
      <c r="A573" s="664" t="s">
        <v>3201</v>
      </c>
      <c r="B573" s="665" t="s">
        <v>2967</v>
      </c>
      <c r="C573" s="665" t="s">
        <v>4043</v>
      </c>
      <c r="D573" s="665" t="s">
        <v>2968</v>
      </c>
      <c r="E573" s="665" t="s">
        <v>4044</v>
      </c>
      <c r="F573" s="668"/>
      <c r="G573" s="668"/>
      <c r="H573" s="681"/>
      <c r="I573" s="668">
        <v>2</v>
      </c>
      <c r="J573" s="668">
        <v>0</v>
      </c>
      <c r="K573" s="681"/>
      <c r="L573" s="668">
        <v>2</v>
      </c>
      <c r="M573" s="669">
        <v>0</v>
      </c>
    </row>
    <row r="574" spans="1:13" ht="14.4" customHeight="1" x14ac:dyDescent="0.3">
      <c r="A574" s="664" t="s">
        <v>3201</v>
      </c>
      <c r="B574" s="665" t="s">
        <v>2967</v>
      </c>
      <c r="C574" s="665" t="s">
        <v>1716</v>
      </c>
      <c r="D574" s="665" t="s">
        <v>2968</v>
      </c>
      <c r="E574" s="665" t="s">
        <v>2972</v>
      </c>
      <c r="F574" s="668"/>
      <c r="G574" s="668"/>
      <c r="H574" s="681">
        <v>0</v>
      </c>
      <c r="I574" s="668">
        <v>1</v>
      </c>
      <c r="J574" s="668">
        <v>48.27</v>
      </c>
      <c r="K574" s="681">
        <v>1</v>
      </c>
      <c r="L574" s="668">
        <v>1</v>
      </c>
      <c r="M574" s="669">
        <v>48.27</v>
      </c>
    </row>
    <row r="575" spans="1:13" ht="14.4" customHeight="1" x14ac:dyDescent="0.3">
      <c r="A575" s="664" t="s">
        <v>3201</v>
      </c>
      <c r="B575" s="665" t="s">
        <v>2967</v>
      </c>
      <c r="C575" s="665" t="s">
        <v>4045</v>
      </c>
      <c r="D575" s="665" t="s">
        <v>4046</v>
      </c>
      <c r="E575" s="665" t="s">
        <v>2969</v>
      </c>
      <c r="F575" s="668">
        <v>1</v>
      </c>
      <c r="G575" s="668">
        <v>96.53</v>
      </c>
      <c r="H575" s="681">
        <v>1</v>
      </c>
      <c r="I575" s="668"/>
      <c r="J575" s="668"/>
      <c r="K575" s="681">
        <v>0</v>
      </c>
      <c r="L575" s="668">
        <v>1</v>
      </c>
      <c r="M575" s="669">
        <v>96.53</v>
      </c>
    </row>
    <row r="576" spans="1:13" ht="14.4" customHeight="1" x14ac:dyDescent="0.3">
      <c r="A576" s="664" t="s">
        <v>3201</v>
      </c>
      <c r="B576" s="665" t="s">
        <v>2973</v>
      </c>
      <c r="C576" s="665" t="s">
        <v>1770</v>
      </c>
      <c r="D576" s="665" t="s">
        <v>2974</v>
      </c>
      <c r="E576" s="665" t="s">
        <v>2975</v>
      </c>
      <c r="F576" s="668"/>
      <c r="G576" s="668"/>
      <c r="H576" s="681">
        <v>0</v>
      </c>
      <c r="I576" s="668">
        <v>1</v>
      </c>
      <c r="J576" s="668">
        <v>87.41</v>
      </c>
      <c r="K576" s="681">
        <v>1</v>
      </c>
      <c r="L576" s="668">
        <v>1</v>
      </c>
      <c r="M576" s="669">
        <v>87.41</v>
      </c>
    </row>
    <row r="577" spans="1:13" ht="14.4" customHeight="1" x14ac:dyDescent="0.3">
      <c r="A577" s="664" t="s">
        <v>3201</v>
      </c>
      <c r="B577" s="665" t="s">
        <v>2973</v>
      </c>
      <c r="C577" s="665" t="s">
        <v>4039</v>
      </c>
      <c r="D577" s="665" t="s">
        <v>2974</v>
      </c>
      <c r="E577" s="665" t="s">
        <v>4040</v>
      </c>
      <c r="F577" s="668">
        <v>2</v>
      </c>
      <c r="G577" s="668">
        <v>0</v>
      </c>
      <c r="H577" s="681"/>
      <c r="I577" s="668"/>
      <c r="J577" s="668"/>
      <c r="K577" s="681"/>
      <c r="L577" s="668">
        <v>2</v>
      </c>
      <c r="M577" s="669">
        <v>0</v>
      </c>
    </row>
    <row r="578" spans="1:13" ht="14.4" customHeight="1" x14ac:dyDescent="0.3">
      <c r="A578" s="664" t="s">
        <v>3201</v>
      </c>
      <c r="B578" s="665" t="s">
        <v>2988</v>
      </c>
      <c r="C578" s="665" t="s">
        <v>1834</v>
      </c>
      <c r="D578" s="665" t="s">
        <v>2989</v>
      </c>
      <c r="E578" s="665" t="s">
        <v>2990</v>
      </c>
      <c r="F578" s="668"/>
      <c r="G578" s="668"/>
      <c r="H578" s="681">
        <v>0</v>
      </c>
      <c r="I578" s="668">
        <v>1</v>
      </c>
      <c r="J578" s="668">
        <v>278.64</v>
      </c>
      <c r="K578" s="681">
        <v>1</v>
      </c>
      <c r="L578" s="668">
        <v>1</v>
      </c>
      <c r="M578" s="669">
        <v>278.64</v>
      </c>
    </row>
    <row r="579" spans="1:13" ht="14.4" customHeight="1" x14ac:dyDescent="0.3">
      <c r="A579" s="664" t="s">
        <v>3201</v>
      </c>
      <c r="B579" s="665" t="s">
        <v>2988</v>
      </c>
      <c r="C579" s="665" t="s">
        <v>1819</v>
      </c>
      <c r="D579" s="665" t="s">
        <v>2989</v>
      </c>
      <c r="E579" s="665" t="s">
        <v>2994</v>
      </c>
      <c r="F579" s="668"/>
      <c r="G579" s="668"/>
      <c r="H579" s="681">
        <v>0</v>
      </c>
      <c r="I579" s="668">
        <v>3</v>
      </c>
      <c r="J579" s="668">
        <v>543.39</v>
      </c>
      <c r="K579" s="681">
        <v>1</v>
      </c>
      <c r="L579" s="668">
        <v>3</v>
      </c>
      <c r="M579" s="669">
        <v>543.39</v>
      </c>
    </row>
    <row r="580" spans="1:13" ht="14.4" customHeight="1" x14ac:dyDescent="0.3">
      <c r="A580" s="664" t="s">
        <v>3202</v>
      </c>
      <c r="B580" s="665" t="s">
        <v>2895</v>
      </c>
      <c r="C580" s="665" t="s">
        <v>3558</v>
      </c>
      <c r="D580" s="665" t="s">
        <v>2897</v>
      </c>
      <c r="E580" s="665" t="s">
        <v>3559</v>
      </c>
      <c r="F580" s="668"/>
      <c r="G580" s="668"/>
      <c r="H580" s="681">
        <v>0</v>
      </c>
      <c r="I580" s="668">
        <v>2</v>
      </c>
      <c r="J580" s="668">
        <v>57.62</v>
      </c>
      <c r="K580" s="681">
        <v>1</v>
      </c>
      <c r="L580" s="668">
        <v>2</v>
      </c>
      <c r="M580" s="669">
        <v>57.62</v>
      </c>
    </row>
    <row r="581" spans="1:13" ht="14.4" customHeight="1" x14ac:dyDescent="0.3">
      <c r="A581" s="664" t="s">
        <v>3202</v>
      </c>
      <c r="B581" s="665" t="s">
        <v>2895</v>
      </c>
      <c r="C581" s="665" t="s">
        <v>3869</v>
      </c>
      <c r="D581" s="665" t="s">
        <v>2897</v>
      </c>
      <c r="E581" s="665" t="s">
        <v>3870</v>
      </c>
      <c r="F581" s="668"/>
      <c r="G581" s="668"/>
      <c r="H581" s="681">
        <v>0</v>
      </c>
      <c r="I581" s="668">
        <v>1</v>
      </c>
      <c r="J581" s="668">
        <v>100.18</v>
      </c>
      <c r="K581" s="681">
        <v>1</v>
      </c>
      <c r="L581" s="668">
        <v>1</v>
      </c>
      <c r="M581" s="669">
        <v>100.18</v>
      </c>
    </row>
    <row r="582" spans="1:13" ht="14.4" customHeight="1" x14ac:dyDescent="0.3">
      <c r="A582" s="664" t="s">
        <v>3202</v>
      </c>
      <c r="B582" s="665" t="s">
        <v>2919</v>
      </c>
      <c r="C582" s="665" t="s">
        <v>3637</v>
      </c>
      <c r="D582" s="665" t="s">
        <v>2920</v>
      </c>
      <c r="E582" s="665" t="s">
        <v>3638</v>
      </c>
      <c r="F582" s="668"/>
      <c r="G582" s="668"/>
      <c r="H582" s="681"/>
      <c r="I582" s="668">
        <v>1</v>
      </c>
      <c r="J582" s="668">
        <v>0</v>
      </c>
      <c r="K582" s="681"/>
      <c r="L582" s="668">
        <v>1</v>
      </c>
      <c r="M582" s="669">
        <v>0</v>
      </c>
    </row>
    <row r="583" spans="1:13" ht="14.4" customHeight="1" x14ac:dyDescent="0.3">
      <c r="A583" s="664" t="s">
        <v>3202</v>
      </c>
      <c r="B583" s="665" t="s">
        <v>2919</v>
      </c>
      <c r="C583" s="665" t="s">
        <v>1827</v>
      </c>
      <c r="D583" s="665" t="s">
        <v>2922</v>
      </c>
      <c r="E583" s="665" t="s">
        <v>2923</v>
      </c>
      <c r="F583" s="668"/>
      <c r="G583" s="668"/>
      <c r="H583" s="681">
        <v>0</v>
      </c>
      <c r="I583" s="668">
        <v>2</v>
      </c>
      <c r="J583" s="668">
        <v>241.22</v>
      </c>
      <c r="K583" s="681">
        <v>1</v>
      </c>
      <c r="L583" s="668">
        <v>2</v>
      </c>
      <c r="M583" s="669">
        <v>241.22</v>
      </c>
    </row>
    <row r="584" spans="1:13" ht="14.4" customHeight="1" x14ac:dyDescent="0.3">
      <c r="A584" s="664" t="s">
        <v>3202</v>
      </c>
      <c r="B584" s="665" t="s">
        <v>2919</v>
      </c>
      <c r="C584" s="665" t="s">
        <v>1762</v>
      </c>
      <c r="D584" s="665" t="s">
        <v>2922</v>
      </c>
      <c r="E584" s="665" t="s">
        <v>2924</v>
      </c>
      <c r="F584" s="668"/>
      <c r="G584" s="668"/>
      <c r="H584" s="681">
        <v>0</v>
      </c>
      <c r="I584" s="668">
        <v>4</v>
      </c>
      <c r="J584" s="668">
        <v>738.96</v>
      </c>
      <c r="K584" s="681">
        <v>1</v>
      </c>
      <c r="L584" s="668">
        <v>4</v>
      </c>
      <c r="M584" s="669">
        <v>738.96</v>
      </c>
    </row>
    <row r="585" spans="1:13" ht="14.4" customHeight="1" x14ac:dyDescent="0.3">
      <c r="A585" s="664" t="s">
        <v>3202</v>
      </c>
      <c r="B585" s="665" t="s">
        <v>2925</v>
      </c>
      <c r="C585" s="665" t="s">
        <v>3545</v>
      </c>
      <c r="D585" s="665" t="s">
        <v>1691</v>
      </c>
      <c r="E585" s="665" t="s">
        <v>2930</v>
      </c>
      <c r="F585" s="668"/>
      <c r="G585" s="668"/>
      <c r="H585" s="681">
        <v>0</v>
      </c>
      <c r="I585" s="668">
        <v>1</v>
      </c>
      <c r="J585" s="668">
        <v>1154.68</v>
      </c>
      <c r="K585" s="681">
        <v>1</v>
      </c>
      <c r="L585" s="668">
        <v>1</v>
      </c>
      <c r="M585" s="669">
        <v>1154.68</v>
      </c>
    </row>
    <row r="586" spans="1:13" ht="14.4" customHeight="1" x14ac:dyDescent="0.3">
      <c r="A586" s="664" t="s">
        <v>3202</v>
      </c>
      <c r="B586" s="665" t="s">
        <v>2925</v>
      </c>
      <c r="C586" s="665" t="s">
        <v>4057</v>
      </c>
      <c r="D586" s="665" t="s">
        <v>1725</v>
      </c>
      <c r="E586" s="665" t="s">
        <v>2927</v>
      </c>
      <c r="F586" s="668"/>
      <c r="G586" s="668"/>
      <c r="H586" s="681">
        <v>0</v>
      </c>
      <c r="I586" s="668">
        <v>1</v>
      </c>
      <c r="J586" s="668">
        <v>2309.36</v>
      </c>
      <c r="K586" s="681">
        <v>1</v>
      </c>
      <c r="L586" s="668">
        <v>1</v>
      </c>
      <c r="M586" s="669">
        <v>2309.36</v>
      </c>
    </row>
    <row r="587" spans="1:13" ht="14.4" customHeight="1" x14ac:dyDescent="0.3">
      <c r="A587" s="664" t="s">
        <v>3202</v>
      </c>
      <c r="B587" s="665" t="s">
        <v>2934</v>
      </c>
      <c r="C587" s="665" t="s">
        <v>1914</v>
      </c>
      <c r="D587" s="665" t="s">
        <v>2935</v>
      </c>
      <c r="E587" s="665" t="s">
        <v>2936</v>
      </c>
      <c r="F587" s="668"/>
      <c r="G587" s="668"/>
      <c r="H587" s="681">
        <v>0</v>
      </c>
      <c r="I587" s="668">
        <v>11</v>
      </c>
      <c r="J587" s="668">
        <v>1027.7300000000002</v>
      </c>
      <c r="K587" s="681">
        <v>1</v>
      </c>
      <c r="L587" s="668">
        <v>11</v>
      </c>
      <c r="M587" s="669">
        <v>1027.7300000000002</v>
      </c>
    </row>
    <row r="588" spans="1:13" ht="14.4" customHeight="1" x14ac:dyDescent="0.3">
      <c r="A588" s="664" t="s">
        <v>3202</v>
      </c>
      <c r="B588" s="665" t="s">
        <v>2934</v>
      </c>
      <c r="C588" s="665" t="s">
        <v>1935</v>
      </c>
      <c r="D588" s="665" t="s">
        <v>2935</v>
      </c>
      <c r="E588" s="665" t="s">
        <v>2937</v>
      </c>
      <c r="F588" s="668"/>
      <c r="G588" s="668"/>
      <c r="H588" s="681">
        <v>0</v>
      </c>
      <c r="I588" s="668">
        <v>1</v>
      </c>
      <c r="J588" s="668">
        <v>186.87</v>
      </c>
      <c r="K588" s="681">
        <v>1</v>
      </c>
      <c r="L588" s="668">
        <v>1</v>
      </c>
      <c r="M588" s="669">
        <v>186.87</v>
      </c>
    </row>
    <row r="589" spans="1:13" ht="14.4" customHeight="1" x14ac:dyDescent="0.3">
      <c r="A589" s="664" t="s">
        <v>3202</v>
      </c>
      <c r="B589" s="665" t="s">
        <v>2941</v>
      </c>
      <c r="C589" s="665" t="s">
        <v>1662</v>
      </c>
      <c r="D589" s="665" t="s">
        <v>1663</v>
      </c>
      <c r="E589" s="665" t="s">
        <v>2943</v>
      </c>
      <c r="F589" s="668"/>
      <c r="G589" s="668"/>
      <c r="H589" s="681">
        <v>0</v>
      </c>
      <c r="I589" s="668">
        <v>13</v>
      </c>
      <c r="J589" s="668">
        <v>936</v>
      </c>
      <c r="K589" s="681">
        <v>1</v>
      </c>
      <c r="L589" s="668">
        <v>13</v>
      </c>
      <c r="M589" s="669">
        <v>936</v>
      </c>
    </row>
    <row r="590" spans="1:13" ht="14.4" customHeight="1" x14ac:dyDescent="0.3">
      <c r="A590" s="664" t="s">
        <v>3202</v>
      </c>
      <c r="B590" s="665" t="s">
        <v>2952</v>
      </c>
      <c r="C590" s="665" t="s">
        <v>1698</v>
      </c>
      <c r="D590" s="665" t="s">
        <v>1699</v>
      </c>
      <c r="E590" s="665" t="s">
        <v>2954</v>
      </c>
      <c r="F590" s="668"/>
      <c r="G590" s="668"/>
      <c r="H590" s="681">
        <v>0</v>
      </c>
      <c r="I590" s="668">
        <v>10</v>
      </c>
      <c r="J590" s="668">
        <v>351.1</v>
      </c>
      <c r="K590" s="681">
        <v>1</v>
      </c>
      <c r="L590" s="668">
        <v>10</v>
      </c>
      <c r="M590" s="669">
        <v>351.1</v>
      </c>
    </row>
    <row r="591" spans="1:13" ht="14.4" customHeight="1" x14ac:dyDescent="0.3">
      <c r="A591" s="664" t="s">
        <v>3202</v>
      </c>
      <c r="B591" s="665" t="s">
        <v>2952</v>
      </c>
      <c r="C591" s="665" t="s">
        <v>1701</v>
      </c>
      <c r="D591" s="665" t="s">
        <v>1702</v>
      </c>
      <c r="E591" s="665" t="s">
        <v>2955</v>
      </c>
      <c r="F591" s="668"/>
      <c r="G591" s="668"/>
      <c r="H591" s="681">
        <v>0</v>
      </c>
      <c r="I591" s="668">
        <v>2</v>
      </c>
      <c r="J591" s="668">
        <v>140.46</v>
      </c>
      <c r="K591" s="681">
        <v>1</v>
      </c>
      <c r="L591" s="668">
        <v>2</v>
      </c>
      <c r="M591" s="669">
        <v>140.46</v>
      </c>
    </row>
    <row r="592" spans="1:13" ht="14.4" customHeight="1" x14ac:dyDescent="0.3">
      <c r="A592" s="664" t="s">
        <v>3202</v>
      </c>
      <c r="B592" s="665" t="s">
        <v>2956</v>
      </c>
      <c r="C592" s="665" t="s">
        <v>1790</v>
      </c>
      <c r="D592" s="665" t="s">
        <v>1791</v>
      </c>
      <c r="E592" s="665" t="s">
        <v>2957</v>
      </c>
      <c r="F592" s="668"/>
      <c r="G592" s="668"/>
      <c r="H592" s="681">
        <v>0</v>
      </c>
      <c r="I592" s="668">
        <v>2</v>
      </c>
      <c r="J592" s="668">
        <v>17.579999999999998</v>
      </c>
      <c r="K592" s="681">
        <v>1</v>
      </c>
      <c r="L592" s="668">
        <v>2</v>
      </c>
      <c r="M592" s="669">
        <v>17.579999999999998</v>
      </c>
    </row>
    <row r="593" spans="1:13" ht="14.4" customHeight="1" x14ac:dyDescent="0.3">
      <c r="A593" s="664" t="s">
        <v>3202</v>
      </c>
      <c r="B593" s="665" t="s">
        <v>2965</v>
      </c>
      <c r="C593" s="665" t="s">
        <v>3243</v>
      </c>
      <c r="D593" s="665" t="s">
        <v>1767</v>
      </c>
      <c r="E593" s="665" t="s">
        <v>2954</v>
      </c>
      <c r="F593" s="668"/>
      <c r="G593" s="668"/>
      <c r="H593" s="681">
        <v>0</v>
      </c>
      <c r="I593" s="668">
        <v>2</v>
      </c>
      <c r="J593" s="668">
        <v>96.54</v>
      </c>
      <c r="K593" s="681">
        <v>1</v>
      </c>
      <c r="L593" s="668">
        <v>2</v>
      </c>
      <c r="M593" s="669">
        <v>96.54</v>
      </c>
    </row>
    <row r="594" spans="1:13" ht="14.4" customHeight="1" x14ac:dyDescent="0.3">
      <c r="A594" s="664" t="s">
        <v>3202</v>
      </c>
      <c r="B594" s="665" t="s">
        <v>2965</v>
      </c>
      <c r="C594" s="665" t="s">
        <v>1766</v>
      </c>
      <c r="D594" s="665" t="s">
        <v>1767</v>
      </c>
      <c r="E594" s="665" t="s">
        <v>2953</v>
      </c>
      <c r="F594" s="668"/>
      <c r="G594" s="668"/>
      <c r="H594" s="681">
        <v>0</v>
      </c>
      <c r="I594" s="668">
        <v>1</v>
      </c>
      <c r="J594" s="668">
        <v>144.81</v>
      </c>
      <c r="K594" s="681">
        <v>1</v>
      </c>
      <c r="L594" s="668">
        <v>1</v>
      </c>
      <c r="M594" s="669">
        <v>144.81</v>
      </c>
    </row>
    <row r="595" spans="1:13" ht="14.4" customHeight="1" x14ac:dyDescent="0.3">
      <c r="A595" s="664" t="s">
        <v>3202</v>
      </c>
      <c r="B595" s="665" t="s">
        <v>2965</v>
      </c>
      <c r="C595" s="665" t="s">
        <v>3563</v>
      </c>
      <c r="D595" s="665" t="s">
        <v>1855</v>
      </c>
      <c r="E595" s="665" t="s">
        <v>2955</v>
      </c>
      <c r="F595" s="668"/>
      <c r="G595" s="668"/>
      <c r="H595" s="681">
        <v>0</v>
      </c>
      <c r="I595" s="668">
        <v>2</v>
      </c>
      <c r="J595" s="668">
        <v>193.06</v>
      </c>
      <c r="K595" s="681">
        <v>1</v>
      </c>
      <c r="L595" s="668">
        <v>2</v>
      </c>
      <c r="M595" s="669">
        <v>193.06</v>
      </c>
    </row>
    <row r="596" spans="1:13" ht="14.4" customHeight="1" x14ac:dyDescent="0.3">
      <c r="A596" s="664" t="s">
        <v>3202</v>
      </c>
      <c r="B596" s="665" t="s">
        <v>2967</v>
      </c>
      <c r="C596" s="665" t="s">
        <v>1677</v>
      </c>
      <c r="D596" s="665" t="s">
        <v>2968</v>
      </c>
      <c r="E596" s="665" t="s">
        <v>2969</v>
      </c>
      <c r="F596" s="668"/>
      <c r="G596" s="668"/>
      <c r="H596" s="681">
        <v>0</v>
      </c>
      <c r="I596" s="668">
        <v>2</v>
      </c>
      <c r="J596" s="668">
        <v>193.06</v>
      </c>
      <c r="K596" s="681">
        <v>1</v>
      </c>
      <c r="L596" s="668">
        <v>2</v>
      </c>
      <c r="M596" s="669">
        <v>193.06</v>
      </c>
    </row>
    <row r="597" spans="1:13" ht="14.4" customHeight="1" x14ac:dyDescent="0.3">
      <c r="A597" s="664" t="s">
        <v>3202</v>
      </c>
      <c r="B597" s="665" t="s">
        <v>2967</v>
      </c>
      <c r="C597" s="665" t="s">
        <v>3313</v>
      </c>
      <c r="D597" s="665" t="s">
        <v>2968</v>
      </c>
      <c r="E597" s="665" t="s">
        <v>3314</v>
      </c>
      <c r="F597" s="668"/>
      <c r="G597" s="668"/>
      <c r="H597" s="681"/>
      <c r="I597" s="668">
        <v>2</v>
      </c>
      <c r="J597" s="668">
        <v>0</v>
      </c>
      <c r="K597" s="681"/>
      <c r="L597" s="668">
        <v>2</v>
      </c>
      <c r="M597" s="669">
        <v>0</v>
      </c>
    </row>
    <row r="598" spans="1:13" ht="14.4" customHeight="1" x14ac:dyDescent="0.3">
      <c r="A598" s="664" t="s">
        <v>3202</v>
      </c>
      <c r="B598" s="665" t="s">
        <v>2967</v>
      </c>
      <c r="C598" s="665" t="s">
        <v>3315</v>
      </c>
      <c r="D598" s="665" t="s">
        <v>2968</v>
      </c>
      <c r="E598" s="665" t="s">
        <v>3316</v>
      </c>
      <c r="F598" s="668"/>
      <c r="G598" s="668"/>
      <c r="H598" s="681"/>
      <c r="I598" s="668">
        <v>3</v>
      </c>
      <c r="J598" s="668">
        <v>0</v>
      </c>
      <c r="K598" s="681"/>
      <c r="L598" s="668">
        <v>3</v>
      </c>
      <c r="M598" s="669">
        <v>0</v>
      </c>
    </row>
    <row r="599" spans="1:13" ht="14.4" customHeight="1" x14ac:dyDescent="0.3">
      <c r="A599" s="664" t="s">
        <v>3202</v>
      </c>
      <c r="B599" s="665" t="s">
        <v>2967</v>
      </c>
      <c r="C599" s="665" t="s">
        <v>1716</v>
      </c>
      <c r="D599" s="665" t="s">
        <v>2968</v>
      </c>
      <c r="E599" s="665" t="s">
        <v>2972</v>
      </c>
      <c r="F599" s="668"/>
      <c r="G599" s="668"/>
      <c r="H599" s="681">
        <v>0</v>
      </c>
      <c r="I599" s="668">
        <v>1</v>
      </c>
      <c r="J599" s="668">
        <v>48.27</v>
      </c>
      <c r="K599" s="681">
        <v>1</v>
      </c>
      <c r="L599" s="668">
        <v>1</v>
      </c>
      <c r="M599" s="669">
        <v>48.27</v>
      </c>
    </row>
    <row r="600" spans="1:13" ht="14.4" customHeight="1" x14ac:dyDescent="0.3">
      <c r="A600" s="664" t="s">
        <v>3202</v>
      </c>
      <c r="B600" s="665" t="s">
        <v>2973</v>
      </c>
      <c r="C600" s="665" t="s">
        <v>1770</v>
      </c>
      <c r="D600" s="665" t="s">
        <v>2974</v>
      </c>
      <c r="E600" s="665" t="s">
        <v>2975</v>
      </c>
      <c r="F600" s="668"/>
      <c r="G600" s="668"/>
      <c r="H600" s="681">
        <v>0</v>
      </c>
      <c r="I600" s="668">
        <v>1</v>
      </c>
      <c r="J600" s="668">
        <v>87.41</v>
      </c>
      <c r="K600" s="681">
        <v>1</v>
      </c>
      <c r="L600" s="668">
        <v>1</v>
      </c>
      <c r="M600" s="669">
        <v>87.41</v>
      </c>
    </row>
    <row r="601" spans="1:13" ht="14.4" customHeight="1" x14ac:dyDescent="0.3">
      <c r="A601" s="664" t="s">
        <v>3202</v>
      </c>
      <c r="B601" s="665" t="s">
        <v>2988</v>
      </c>
      <c r="C601" s="665" t="s">
        <v>1834</v>
      </c>
      <c r="D601" s="665" t="s">
        <v>2989</v>
      </c>
      <c r="E601" s="665" t="s">
        <v>2990</v>
      </c>
      <c r="F601" s="668"/>
      <c r="G601" s="668"/>
      <c r="H601" s="681">
        <v>0</v>
      </c>
      <c r="I601" s="668">
        <v>2</v>
      </c>
      <c r="J601" s="668">
        <v>557.28</v>
      </c>
      <c r="K601" s="681">
        <v>1</v>
      </c>
      <c r="L601" s="668">
        <v>2</v>
      </c>
      <c r="M601" s="669">
        <v>557.28</v>
      </c>
    </row>
    <row r="602" spans="1:13" ht="14.4" customHeight="1" x14ac:dyDescent="0.3">
      <c r="A602" s="664" t="s">
        <v>3202</v>
      </c>
      <c r="B602" s="665" t="s">
        <v>2988</v>
      </c>
      <c r="C602" s="665" t="s">
        <v>1754</v>
      </c>
      <c r="D602" s="665" t="s">
        <v>2989</v>
      </c>
      <c r="E602" s="665" t="s">
        <v>2992</v>
      </c>
      <c r="F602" s="668"/>
      <c r="G602" s="668"/>
      <c r="H602" s="681">
        <v>0</v>
      </c>
      <c r="I602" s="668">
        <v>3</v>
      </c>
      <c r="J602" s="668">
        <v>353.19</v>
      </c>
      <c r="K602" s="681">
        <v>1</v>
      </c>
      <c r="L602" s="668">
        <v>3</v>
      </c>
      <c r="M602" s="669">
        <v>353.19</v>
      </c>
    </row>
    <row r="603" spans="1:13" ht="14.4" customHeight="1" x14ac:dyDescent="0.3">
      <c r="A603" s="664" t="s">
        <v>3202</v>
      </c>
      <c r="B603" s="665" t="s">
        <v>2988</v>
      </c>
      <c r="C603" s="665" t="s">
        <v>1819</v>
      </c>
      <c r="D603" s="665" t="s">
        <v>2989</v>
      </c>
      <c r="E603" s="665" t="s">
        <v>2994</v>
      </c>
      <c r="F603" s="668"/>
      <c r="G603" s="668"/>
      <c r="H603" s="681">
        <v>0</v>
      </c>
      <c r="I603" s="668">
        <v>7</v>
      </c>
      <c r="J603" s="668">
        <v>1267.9099999999999</v>
      </c>
      <c r="K603" s="681">
        <v>1</v>
      </c>
      <c r="L603" s="668">
        <v>7</v>
      </c>
      <c r="M603" s="669">
        <v>1267.9099999999999</v>
      </c>
    </row>
    <row r="604" spans="1:13" ht="14.4" customHeight="1" x14ac:dyDescent="0.3">
      <c r="A604" s="664" t="s">
        <v>3202</v>
      </c>
      <c r="B604" s="665" t="s">
        <v>2996</v>
      </c>
      <c r="C604" s="665" t="s">
        <v>4060</v>
      </c>
      <c r="D604" s="665" t="s">
        <v>2997</v>
      </c>
      <c r="E604" s="665" t="s">
        <v>2955</v>
      </c>
      <c r="F604" s="668"/>
      <c r="G604" s="668"/>
      <c r="H604" s="681">
        <v>0</v>
      </c>
      <c r="I604" s="668">
        <v>2</v>
      </c>
      <c r="J604" s="668">
        <v>235.46</v>
      </c>
      <c r="K604" s="681">
        <v>1</v>
      </c>
      <c r="L604" s="668">
        <v>2</v>
      </c>
      <c r="M604" s="669">
        <v>235.46</v>
      </c>
    </row>
    <row r="605" spans="1:13" ht="14.4" customHeight="1" x14ac:dyDescent="0.3">
      <c r="A605" s="664" t="s">
        <v>3202</v>
      </c>
      <c r="B605" s="665" t="s">
        <v>2996</v>
      </c>
      <c r="C605" s="665" t="s">
        <v>1780</v>
      </c>
      <c r="D605" s="665" t="s">
        <v>2997</v>
      </c>
      <c r="E605" s="665" t="s">
        <v>2992</v>
      </c>
      <c r="F605" s="668"/>
      <c r="G605" s="668"/>
      <c r="H605" s="681">
        <v>0</v>
      </c>
      <c r="I605" s="668">
        <v>3</v>
      </c>
      <c r="J605" s="668">
        <v>543.39</v>
      </c>
      <c r="K605" s="681">
        <v>1</v>
      </c>
      <c r="L605" s="668">
        <v>3</v>
      </c>
      <c r="M605" s="669">
        <v>543.39</v>
      </c>
    </row>
    <row r="606" spans="1:13" ht="14.4" customHeight="1" x14ac:dyDescent="0.3">
      <c r="A606" s="664" t="s">
        <v>3202</v>
      </c>
      <c r="B606" s="665" t="s">
        <v>2996</v>
      </c>
      <c r="C606" s="665" t="s">
        <v>3573</v>
      </c>
      <c r="D606" s="665" t="s">
        <v>2997</v>
      </c>
      <c r="E606" s="665" t="s">
        <v>2994</v>
      </c>
      <c r="F606" s="668"/>
      <c r="G606" s="668"/>
      <c r="H606" s="681">
        <v>0</v>
      </c>
      <c r="I606" s="668">
        <v>1</v>
      </c>
      <c r="J606" s="668">
        <v>278.64</v>
      </c>
      <c r="K606" s="681">
        <v>1</v>
      </c>
      <c r="L606" s="668">
        <v>1</v>
      </c>
      <c r="M606" s="669">
        <v>278.64</v>
      </c>
    </row>
    <row r="607" spans="1:13" ht="14.4" customHeight="1" x14ac:dyDescent="0.3">
      <c r="A607" s="664" t="s">
        <v>3202</v>
      </c>
      <c r="B607" s="665" t="s">
        <v>3010</v>
      </c>
      <c r="C607" s="665" t="s">
        <v>2594</v>
      </c>
      <c r="D607" s="665" t="s">
        <v>2595</v>
      </c>
      <c r="E607" s="665" t="s">
        <v>3142</v>
      </c>
      <c r="F607" s="668"/>
      <c r="G607" s="668"/>
      <c r="H607" s="681">
        <v>0</v>
      </c>
      <c r="I607" s="668">
        <v>1</v>
      </c>
      <c r="J607" s="668">
        <v>59.27</v>
      </c>
      <c r="K607" s="681">
        <v>1</v>
      </c>
      <c r="L607" s="668">
        <v>1</v>
      </c>
      <c r="M607" s="669">
        <v>59.27</v>
      </c>
    </row>
    <row r="608" spans="1:13" ht="14.4" customHeight="1" x14ac:dyDescent="0.3">
      <c r="A608" s="664" t="s">
        <v>3202</v>
      </c>
      <c r="B608" s="665" t="s">
        <v>3025</v>
      </c>
      <c r="C608" s="665" t="s">
        <v>2147</v>
      </c>
      <c r="D608" s="665" t="s">
        <v>1933</v>
      </c>
      <c r="E608" s="665" t="s">
        <v>3026</v>
      </c>
      <c r="F608" s="668"/>
      <c r="G608" s="668"/>
      <c r="H608" s="681">
        <v>0</v>
      </c>
      <c r="I608" s="668">
        <v>1</v>
      </c>
      <c r="J608" s="668">
        <v>154.36000000000001</v>
      </c>
      <c r="K608" s="681">
        <v>1</v>
      </c>
      <c r="L608" s="668">
        <v>1</v>
      </c>
      <c r="M608" s="669">
        <v>154.36000000000001</v>
      </c>
    </row>
    <row r="609" spans="1:13" ht="14.4" customHeight="1" x14ac:dyDescent="0.3">
      <c r="A609" s="664" t="s">
        <v>3202</v>
      </c>
      <c r="B609" s="665" t="s">
        <v>3110</v>
      </c>
      <c r="C609" s="665" t="s">
        <v>1805</v>
      </c>
      <c r="D609" s="665" t="s">
        <v>1806</v>
      </c>
      <c r="E609" s="665" t="s">
        <v>3111</v>
      </c>
      <c r="F609" s="668"/>
      <c r="G609" s="668"/>
      <c r="H609" s="681">
        <v>0</v>
      </c>
      <c r="I609" s="668">
        <v>2</v>
      </c>
      <c r="J609" s="668">
        <v>127.5</v>
      </c>
      <c r="K609" s="681">
        <v>1</v>
      </c>
      <c r="L609" s="668">
        <v>2</v>
      </c>
      <c r="M609" s="669">
        <v>127.5</v>
      </c>
    </row>
    <row r="610" spans="1:13" ht="14.4" customHeight="1" x14ac:dyDescent="0.3">
      <c r="A610" s="664" t="s">
        <v>3202</v>
      </c>
      <c r="B610" s="665" t="s">
        <v>4906</v>
      </c>
      <c r="C610" s="665" t="s">
        <v>4745</v>
      </c>
      <c r="D610" s="665" t="s">
        <v>3648</v>
      </c>
      <c r="E610" s="665" t="s">
        <v>4746</v>
      </c>
      <c r="F610" s="668"/>
      <c r="G610" s="668"/>
      <c r="H610" s="681">
        <v>0</v>
      </c>
      <c r="I610" s="668">
        <v>1</v>
      </c>
      <c r="J610" s="668">
        <v>802.48</v>
      </c>
      <c r="K610" s="681">
        <v>1</v>
      </c>
      <c r="L610" s="668">
        <v>1</v>
      </c>
      <c r="M610" s="669">
        <v>802.48</v>
      </c>
    </row>
    <row r="611" spans="1:13" ht="14.4" customHeight="1" x14ac:dyDescent="0.3">
      <c r="A611" s="664" t="s">
        <v>3203</v>
      </c>
      <c r="B611" s="665" t="s">
        <v>2895</v>
      </c>
      <c r="C611" s="665" t="s">
        <v>4794</v>
      </c>
      <c r="D611" s="665" t="s">
        <v>2897</v>
      </c>
      <c r="E611" s="665" t="s">
        <v>4795</v>
      </c>
      <c r="F611" s="668"/>
      <c r="G611" s="668"/>
      <c r="H611" s="681"/>
      <c r="I611" s="668">
        <v>1</v>
      </c>
      <c r="J611" s="668">
        <v>0</v>
      </c>
      <c r="K611" s="681"/>
      <c r="L611" s="668">
        <v>1</v>
      </c>
      <c r="M611" s="669">
        <v>0</v>
      </c>
    </row>
    <row r="612" spans="1:13" ht="14.4" customHeight="1" x14ac:dyDescent="0.3">
      <c r="A612" s="664" t="s">
        <v>3203</v>
      </c>
      <c r="B612" s="665" t="s">
        <v>2895</v>
      </c>
      <c r="C612" s="665" t="s">
        <v>3869</v>
      </c>
      <c r="D612" s="665" t="s">
        <v>2897</v>
      </c>
      <c r="E612" s="665" t="s">
        <v>3870</v>
      </c>
      <c r="F612" s="668"/>
      <c r="G612" s="668"/>
      <c r="H612" s="681">
        <v>0</v>
      </c>
      <c r="I612" s="668">
        <v>1</v>
      </c>
      <c r="J612" s="668">
        <v>100.18</v>
      </c>
      <c r="K612" s="681">
        <v>1</v>
      </c>
      <c r="L612" s="668">
        <v>1</v>
      </c>
      <c r="M612" s="669">
        <v>100.18</v>
      </c>
    </row>
    <row r="613" spans="1:13" ht="14.4" customHeight="1" x14ac:dyDescent="0.3">
      <c r="A613" s="664" t="s">
        <v>3203</v>
      </c>
      <c r="B613" s="665" t="s">
        <v>2895</v>
      </c>
      <c r="C613" s="665" t="s">
        <v>3357</v>
      </c>
      <c r="D613" s="665" t="s">
        <v>2897</v>
      </c>
      <c r="E613" s="665" t="s">
        <v>3358</v>
      </c>
      <c r="F613" s="668"/>
      <c r="G613" s="668"/>
      <c r="H613" s="681"/>
      <c r="I613" s="668">
        <v>1</v>
      </c>
      <c r="J613" s="668">
        <v>0</v>
      </c>
      <c r="K613" s="681"/>
      <c r="L613" s="668">
        <v>1</v>
      </c>
      <c r="M613" s="669">
        <v>0</v>
      </c>
    </row>
    <row r="614" spans="1:13" ht="14.4" customHeight="1" x14ac:dyDescent="0.3">
      <c r="A614" s="664" t="s">
        <v>3203</v>
      </c>
      <c r="B614" s="665" t="s">
        <v>2895</v>
      </c>
      <c r="C614" s="665" t="s">
        <v>4796</v>
      </c>
      <c r="D614" s="665" t="s">
        <v>2897</v>
      </c>
      <c r="E614" s="665" t="s">
        <v>4797</v>
      </c>
      <c r="F614" s="668"/>
      <c r="G614" s="668"/>
      <c r="H614" s="681"/>
      <c r="I614" s="668">
        <v>1</v>
      </c>
      <c r="J614" s="668">
        <v>0</v>
      </c>
      <c r="K614" s="681"/>
      <c r="L614" s="668">
        <v>1</v>
      </c>
      <c r="M614" s="669">
        <v>0</v>
      </c>
    </row>
    <row r="615" spans="1:13" ht="14.4" customHeight="1" x14ac:dyDescent="0.3">
      <c r="A615" s="664" t="s">
        <v>3203</v>
      </c>
      <c r="B615" s="665" t="s">
        <v>2919</v>
      </c>
      <c r="C615" s="665" t="s">
        <v>3637</v>
      </c>
      <c r="D615" s="665" t="s">
        <v>2920</v>
      </c>
      <c r="E615" s="665" t="s">
        <v>3638</v>
      </c>
      <c r="F615" s="668"/>
      <c r="G615" s="668"/>
      <c r="H615" s="681"/>
      <c r="I615" s="668">
        <v>2</v>
      </c>
      <c r="J615" s="668">
        <v>0</v>
      </c>
      <c r="K615" s="681"/>
      <c r="L615" s="668">
        <v>2</v>
      </c>
      <c r="M615" s="669">
        <v>0</v>
      </c>
    </row>
    <row r="616" spans="1:13" ht="14.4" customHeight="1" x14ac:dyDescent="0.3">
      <c r="A616" s="664" t="s">
        <v>3203</v>
      </c>
      <c r="B616" s="665" t="s">
        <v>2919</v>
      </c>
      <c r="C616" s="665" t="s">
        <v>1748</v>
      </c>
      <c r="D616" s="665" t="s">
        <v>2920</v>
      </c>
      <c r="E616" s="665" t="s">
        <v>2921</v>
      </c>
      <c r="F616" s="668"/>
      <c r="G616" s="668"/>
      <c r="H616" s="681">
        <v>0</v>
      </c>
      <c r="I616" s="668">
        <v>1</v>
      </c>
      <c r="J616" s="668">
        <v>184.74</v>
      </c>
      <c r="K616" s="681">
        <v>1</v>
      </c>
      <c r="L616" s="668">
        <v>1</v>
      </c>
      <c r="M616" s="669">
        <v>184.74</v>
      </c>
    </row>
    <row r="617" spans="1:13" ht="14.4" customHeight="1" x14ac:dyDescent="0.3">
      <c r="A617" s="664" t="s">
        <v>3203</v>
      </c>
      <c r="B617" s="665" t="s">
        <v>2919</v>
      </c>
      <c r="C617" s="665" t="s">
        <v>1827</v>
      </c>
      <c r="D617" s="665" t="s">
        <v>2922</v>
      </c>
      <c r="E617" s="665" t="s">
        <v>2923</v>
      </c>
      <c r="F617" s="668"/>
      <c r="G617" s="668"/>
      <c r="H617" s="681">
        <v>0</v>
      </c>
      <c r="I617" s="668">
        <v>2</v>
      </c>
      <c r="J617" s="668">
        <v>241.22</v>
      </c>
      <c r="K617" s="681">
        <v>1</v>
      </c>
      <c r="L617" s="668">
        <v>2</v>
      </c>
      <c r="M617" s="669">
        <v>241.22</v>
      </c>
    </row>
    <row r="618" spans="1:13" ht="14.4" customHeight="1" x14ac:dyDescent="0.3">
      <c r="A618" s="664" t="s">
        <v>3203</v>
      </c>
      <c r="B618" s="665" t="s">
        <v>2919</v>
      </c>
      <c r="C618" s="665" t="s">
        <v>1762</v>
      </c>
      <c r="D618" s="665" t="s">
        <v>2922</v>
      </c>
      <c r="E618" s="665" t="s">
        <v>2924</v>
      </c>
      <c r="F618" s="668"/>
      <c r="G618" s="668"/>
      <c r="H618" s="681">
        <v>0</v>
      </c>
      <c r="I618" s="668">
        <v>3</v>
      </c>
      <c r="J618" s="668">
        <v>554.22</v>
      </c>
      <c r="K618" s="681">
        <v>1</v>
      </c>
      <c r="L618" s="668">
        <v>3</v>
      </c>
      <c r="M618" s="669">
        <v>554.22</v>
      </c>
    </row>
    <row r="619" spans="1:13" ht="14.4" customHeight="1" x14ac:dyDescent="0.3">
      <c r="A619" s="664" t="s">
        <v>3203</v>
      </c>
      <c r="B619" s="665" t="s">
        <v>2925</v>
      </c>
      <c r="C619" s="665" t="s">
        <v>4073</v>
      </c>
      <c r="D619" s="665" t="s">
        <v>1691</v>
      </c>
      <c r="E619" s="665" t="s">
        <v>2931</v>
      </c>
      <c r="F619" s="668"/>
      <c r="G619" s="668"/>
      <c r="H619" s="681">
        <v>0</v>
      </c>
      <c r="I619" s="668">
        <v>2</v>
      </c>
      <c r="J619" s="668">
        <v>981.78</v>
      </c>
      <c r="K619" s="681">
        <v>1</v>
      </c>
      <c r="L619" s="668">
        <v>2</v>
      </c>
      <c r="M619" s="669">
        <v>981.78</v>
      </c>
    </row>
    <row r="620" spans="1:13" ht="14.4" customHeight="1" x14ac:dyDescent="0.3">
      <c r="A620" s="664" t="s">
        <v>3203</v>
      </c>
      <c r="B620" s="665" t="s">
        <v>2925</v>
      </c>
      <c r="C620" s="665" t="s">
        <v>3297</v>
      </c>
      <c r="D620" s="665" t="s">
        <v>1691</v>
      </c>
      <c r="E620" s="665" t="s">
        <v>2929</v>
      </c>
      <c r="F620" s="668"/>
      <c r="G620" s="668"/>
      <c r="H620" s="681">
        <v>0</v>
      </c>
      <c r="I620" s="668">
        <v>3</v>
      </c>
      <c r="J620" s="668">
        <v>2366.5300000000002</v>
      </c>
      <c r="K620" s="681">
        <v>1</v>
      </c>
      <c r="L620" s="668">
        <v>3</v>
      </c>
      <c r="M620" s="669">
        <v>2366.5300000000002</v>
      </c>
    </row>
    <row r="621" spans="1:13" ht="14.4" customHeight="1" x14ac:dyDescent="0.3">
      <c r="A621" s="664" t="s">
        <v>3203</v>
      </c>
      <c r="B621" s="665" t="s">
        <v>2925</v>
      </c>
      <c r="C621" s="665" t="s">
        <v>4057</v>
      </c>
      <c r="D621" s="665" t="s">
        <v>1725</v>
      </c>
      <c r="E621" s="665" t="s">
        <v>2927</v>
      </c>
      <c r="F621" s="668"/>
      <c r="G621" s="668"/>
      <c r="H621" s="681">
        <v>0</v>
      </c>
      <c r="I621" s="668">
        <v>2</v>
      </c>
      <c r="J621" s="668">
        <v>4618.72</v>
      </c>
      <c r="K621" s="681">
        <v>1</v>
      </c>
      <c r="L621" s="668">
        <v>2</v>
      </c>
      <c r="M621" s="669">
        <v>4618.72</v>
      </c>
    </row>
    <row r="622" spans="1:13" ht="14.4" customHeight="1" x14ac:dyDescent="0.3">
      <c r="A622" s="664" t="s">
        <v>3203</v>
      </c>
      <c r="B622" s="665" t="s">
        <v>2934</v>
      </c>
      <c r="C622" s="665" t="s">
        <v>4069</v>
      </c>
      <c r="D622" s="665" t="s">
        <v>3795</v>
      </c>
      <c r="E622" s="665" t="s">
        <v>4070</v>
      </c>
      <c r="F622" s="668">
        <v>1</v>
      </c>
      <c r="G622" s="668">
        <v>300.33</v>
      </c>
      <c r="H622" s="681">
        <v>1</v>
      </c>
      <c r="I622" s="668"/>
      <c r="J622" s="668"/>
      <c r="K622" s="681">
        <v>0</v>
      </c>
      <c r="L622" s="668">
        <v>1</v>
      </c>
      <c r="M622" s="669">
        <v>300.33</v>
      </c>
    </row>
    <row r="623" spans="1:13" ht="14.4" customHeight="1" x14ac:dyDescent="0.3">
      <c r="A623" s="664" t="s">
        <v>3203</v>
      </c>
      <c r="B623" s="665" t="s">
        <v>2934</v>
      </c>
      <c r="C623" s="665" t="s">
        <v>1914</v>
      </c>
      <c r="D623" s="665" t="s">
        <v>2935</v>
      </c>
      <c r="E623" s="665" t="s">
        <v>2936</v>
      </c>
      <c r="F623" s="668"/>
      <c r="G623" s="668"/>
      <c r="H623" s="681">
        <v>0</v>
      </c>
      <c r="I623" s="668">
        <v>13</v>
      </c>
      <c r="J623" s="668">
        <v>1214.5900000000001</v>
      </c>
      <c r="K623" s="681">
        <v>1</v>
      </c>
      <c r="L623" s="668">
        <v>13</v>
      </c>
      <c r="M623" s="669">
        <v>1214.5900000000001</v>
      </c>
    </row>
    <row r="624" spans="1:13" ht="14.4" customHeight="1" x14ac:dyDescent="0.3">
      <c r="A624" s="664" t="s">
        <v>3203</v>
      </c>
      <c r="B624" s="665" t="s">
        <v>2941</v>
      </c>
      <c r="C624" s="665" t="s">
        <v>1662</v>
      </c>
      <c r="D624" s="665" t="s">
        <v>1663</v>
      </c>
      <c r="E624" s="665" t="s">
        <v>2943</v>
      </c>
      <c r="F624" s="668"/>
      <c r="G624" s="668"/>
      <c r="H624" s="681">
        <v>0</v>
      </c>
      <c r="I624" s="668">
        <v>5</v>
      </c>
      <c r="J624" s="668">
        <v>360</v>
      </c>
      <c r="K624" s="681">
        <v>1</v>
      </c>
      <c r="L624" s="668">
        <v>5</v>
      </c>
      <c r="M624" s="669">
        <v>360</v>
      </c>
    </row>
    <row r="625" spans="1:13" ht="14.4" customHeight="1" x14ac:dyDescent="0.3">
      <c r="A625" s="664" t="s">
        <v>3203</v>
      </c>
      <c r="B625" s="665" t="s">
        <v>2941</v>
      </c>
      <c r="C625" s="665" t="s">
        <v>1666</v>
      </c>
      <c r="D625" s="665" t="s">
        <v>1663</v>
      </c>
      <c r="E625" s="665" t="s">
        <v>2944</v>
      </c>
      <c r="F625" s="668"/>
      <c r="G625" s="668"/>
      <c r="H625" s="681">
        <v>0</v>
      </c>
      <c r="I625" s="668">
        <v>6</v>
      </c>
      <c r="J625" s="668">
        <v>864.06</v>
      </c>
      <c r="K625" s="681">
        <v>1</v>
      </c>
      <c r="L625" s="668">
        <v>6</v>
      </c>
      <c r="M625" s="669">
        <v>864.06</v>
      </c>
    </row>
    <row r="626" spans="1:13" ht="14.4" customHeight="1" x14ac:dyDescent="0.3">
      <c r="A626" s="664" t="s">
        <v>3203</v>
      </c>
      <c r="B626" s="665" t="s">
        <v>2947</v>
      </c>
      <c r="C626" s="665" t="s">
        <v>4704</v>
      </c>
      <c r="D626" s="665" t="s">
        <v>1810</v>
      </c>
      <c r="E626" s="665" t="s">
        <v>4705</v>
      </c>
      <c r="F626" s="668"/>
      <c r="G626" s="668"/>
      <c r="H626" s="681">
        <v>0</v>
      </c>
      <c r="I626" s="668">
        <v>1</v>
      </c>
      <c r="J626" s="668">
        <v>394.64</v>
      </c>
      <c r="K626" s="681">
        <v>1</v>
      </c>
      <c r="L626" s="668">
        <v>1</v>
      </c>
      <c r="M626" s="669">
        <v>394.64</v>
      </c>
    </row>
    <row r="627" spans="1:13" ht="14.4" customHeight="1" x14ac:dyDescent="0.3">
      <c r="A627" s="664" t="s">
        <v>3203</v>
      </c>
      <c r="B627" s="665" t="s">
        <v>2949</v>
      </c>
      <c r="C627" s="665" t="s">
        <v>4147</v>
      </c>
      <c r="D627" s="665" t="s">
        <v>2950</v>
      </c>
      <c r="E627" s="665" t="s">
        <v>4148</v>
      </c>
      <c r="F627" s="668"/>
      <c r="G627" s="668"/>
      <c r="H627" s="681">
        <v>0</v>
      </c>
      <c r="I627" s="668">
        <v>4</v>
      </c>
      <c r="J627" s="668">
        <v>917.52</v>
      </c>
      <c r="K627" s="681">
        <v>1</v>
      </c>
      <c r="L627" s="668">
        <v>4</v>
      </c>
      <c r="M627" s="669">
        <v>917.52</v>
      </c>
    </row>
    <row r="628" spans="1:13" ht="14.4" customHeight="1" x14ac:dyDescent="0.3">
      <c r="A628" s="664" t="s">
        <v>3203</v>
      </c>
      <c r="B628" s="665" t="s">
        <v>2952</v>
      </c>
      <c r="C628" s="665" t="s">
        <v>1928</v>
      </c>
      <c r="D628" s="665" t="s">
        <v>1699</v>
      </c>
      <c r="E628" s="665" t="s">
        <v>2953</v>
      </c>
      <c r="F628" s="668"/>
      <c r="G628" s="668"/>
      <c r="H628" s="681">
        <v>0</v>
      </c>
      <c r="I628" s="668">
        <v>8</v>
      </c>
      <c r="J628" s="668">
        <v>842.55999999999972</v>
      </c>
      <c r="K628" s="681">
        <v>1</v>
      </c>
      <c r="L628" s="668">
        <v>8</v>
      </c>
      <c r="M628" s="669">
        <v>842.55999999999972</v>
      </c>
    </row>
    <row r="629" spans="1:13" ht="14.4" customHeight="1" x14ac:dyDescent="0.3">
      <c r="A629" s="664" t="s">
        <v>3203</v>
      </c>
      <c r="B629" s="665" t="s">
        <v>2952</v>
      </c>
      <c r="C629" s="665" t="s">
        <v>3344</v>
      </c>
      <c r="D629" s="665" t="s">
        <v>1702</v>
      </c>
      <c r="E629" s="665" t="s">
        <v>2966</v>
      </c>
      <c r="F629" s="668"/>
      <c r="G629" s="668"/>
      <c r="H629" s="681">
        <v>0</v>
      </c>
      <c r="I629" s="668">
        <v>1</v>
      </c>
      <c r="J629" s="668">
        <v>210.66</v>
      </c>
      <c r="K629" s="681">
        <v>1</v>
      </c>
      <c r="L629" s="668">
        <v>1</v>
      </c>
      <c r="M629" s="669">
        <v>210.66</v>
      </c>
    </row>
    <row r="630" spans="1:13" ht="14.4" customHeight="1" x14ac:dyDescent="0.3">
      <c r="A630" s="664" t="s">
        <v>3203</v>
      </c>
      <c r="B630" s="665" t="s">
        <v>2952</v>
      </c>
      <c r="C630" s="665" t="s">
        <v>3208</v>
      </c>
      <c r="D630" s="665" t="s">
        <v>3209</v>
      </c>
      <c r="E630" s="665" t="s">
        <v>3210</v>
      </c>
      <c r="F630" s="668">
        <v>6</v>
      </c>
      <c r="G630" s="668">
        <v>98.28</v>
      </c>
      <c r="H630" s="681">
        <v>1</v>
      </c>
      <c r="I630" s="668"/>
      <c r="J630" s="668"/>
      <c r="K630" s="681">
        <v>0</v>
      </c>
      <c r="L630" s="668">
        <v>6</v>
      </c>
      <c r="M630" s="669">
        <v>98.28</v>
      </c>
    </row>
    <row r="631" spans="1:13" ht="14.4" customHeight="1" x14ac:dyDescent="0.3">
      <c r="A631" s="664" t="s">
        <v>3203</v>
      </c>
      <c r="B631" s="665" t="s">
        <v>2952</v>
      </c>
      <c r="C631" s="665" t="s">
        <v>1698</v>
      </c>
      <c r="D631" s="665" t="s">
        <v>1699</v>
      </c>
      <c r="E631" s="665" t="s">
        <v>2954</v>
      </c>
      <c r="F631" s="668"/>
      <c r="G631" s="668"/>
      <c r="H631" s="681">
        <v>0</v>
      </c>
      <c r="I631" s="668">
        <v>4</v>
      </c>
      <c r="J631" s="668">
        <v>140.44</v>
      </c>
      <c r="K631" s="681">
        <v>1</v>
      </c>
      <c r="L631" s="668">
        <v>4</v>
      </c>
      <c r="M631" s="669">
        <v>140.44</v>
      </c>
    </row>
    <row r="632" spans="1:13" ht="14.4" customHeight="1" x14ac:dyDescent="0.3">
      <c r="A632" s="664" t="s">
        <v>3203</v>
      </c>
      <c r="B632" s="665" t="s">
        <v>2952</v>
      </c>
      <c r="C632" s="665" t="s">
        <v>3345</v>
      </c>
      <c r="D632" s="665" t="s">
        <v>3346</v>
      </c>
      <c r="E632" s="665" t="s">
        <v>2954</v>
      </c>
      <c r="F632" s="668">
        <v>8</v>
      </c>
      <c r="G632" s="668">
        <v>280.88</v>
      </c>
      <c r="H632" s="681">
        <v>1</v>
      </c>
      <c r="I632" s="668"/>
      <c r="J632" s="668"/>
      <c r="K632" s="681">
        <v>0</v>
      </c>
      <c r="L632" s="668">
        <v>8</v>
      </c>
      <c r="M632" s="669">
        <v>280.88</v>
      </c>
    </row>
    <row r="633" spans="1:13" ht="14.4" customHeight="1" x14ac:dyDescent="0.3">
      <c r="A633" s="664" t="s">
        <v>3203</v>
      </c>
      <c r="B633" s="665" t="s">
        <v>4916</v>
      </c>
      <c r="C633" s="665" t="s">
        <v>4757</v>
      </c>
      <c r="D633" s="665" t="s">
        <v>4758</v>
      </c>
      <c r="E633" s="665" t="s">
        <v>4759</v>
      </c>
      <c r="F633" s="668"/>
      <c r="G633" s="668"/>
      <c r="H633" s="681">
        <v>0</v>
      </c>
      <c r="I633" s="668">
        <v>9</v>
      </c>
      <c r="J633" s="668">
        <v>520.47</v>
      </c>
      <c r="K633" s="681">
        <v>1</v>
      </c>
      <c r="L633" s="668">
        <v>9</v>
      </c>
      <c r="M633" s="669">
        <v>520.47</v>
      </c>
    </row>
    <row r="634" spans="1:13" ht="14.4" customHeight="1" x14ac:dyDescent="0.3">
      <c r="A634" s="664" t="s">
        <v>3203</v>
      </c>
      <c r="B634" s="665" t="s">
        <v>2959</v>
      </c>
      <c r="C634" s="665" t="s">
        <v>1877</v>
      </c>
      <c r="D634" s="665" t="s">
        <v>2960</v>
      </c>
      <c r="E634" s="665" t="s">
        <v>2962</v>
      </c>
      <c r="F634" s="668"/>
      <c r="G634" s="668"/>
      <c r="H634" s="681">
        <v>0</v>
      </c>
      <c r="I634" s="668">
        <v>2</v>
      </c>
      <c r="J634" s="668">
        <v>207.28</v>
      </c>
      <c r="K634" s="681">
        <v>1</v>
      </c>
      <c r="L634" s="668">
        <v>2</v>
      </c>
      <c r="M634" s="669">
        <v>207.28</v>
      </c>
    </row>
    <row r="635" spans="1:13" ht="14.4" customHeight="1" x14ac:dyDescent="0.3">
      <c r="A635" s="664" t="s">
        <v>3203</v>
      </c>
      <c r="B635" s="665" t="s">
        <v>2963</v>
      </c>
      <c r="C635" s="665" t="s">
        <v>4267</v>
      </c>
      <c r="D635" s="665" t="s">
        <v>1888</v>
      </c>
      <c r="E635" s="665" t="s">
        <v>4268</v>
      </c>
      <c r="F635" s="668"/>
      <c r="G635" s="668"/>
      <c r="H635" s="681">
        <v>0</v>
      </c>
      <c r="I635" s="668">
        <v>4</v>
      </c>
      <c r="J635" s="668">
        <v>2012.08</v>
      </c>
      <c r="K635" s="681">
        <v>1</v>
      </c>
      <c r="L635" s="668">
        <v>4</v>
      </c>
      <c r="M635" s="669">
        <v>2012.08</v>
      </c>
    </row>
    <row r="636" spans="1:13" ht="14.4" customHeight="1" x14ac:dyDescent="0.3">
      <c r="A636" s="664" t="s">
        <v>3203</v>
      </c>
      <c r="B636" s="665" t="s">
        <v>2965</v>
      </c>
      <c r="C636" s="665" t="s">
        <v>3243</v>
      </c>
      <c r="D636" s="665" t="s">
        <v>1767</v>
      </c>
      <c r="E636" s="665" t="s">
        <v>2954</v>
      </c>
      <c r="F636" s="668"/>
      <c r="G636" s="668"/>
      <c r="H636" s="681">
        <v>0</v>
      </c>
      <c r="I636" s="668">
        <v>4</v>
      </c>
      <c r="J636" s="668">
        <v>193.08</v>
      </c>
      <c r="K636" s="681">
        <v>1</v>
      </c>
      <c r="L636" s="668">
        <v>4</v>
      </c>
      <c r="M636" s="669">
        <v>193.08</v>
      </c>
    </row>
    <row r="637" spans="1:13" ht="14.4" customHeight="1" x14ac:dyDescent="0.3">
      <c r="A637" s="664" t="s">
        <v>3203</v>
      </c>
      <c r="B637" s="665" t="s">
        <v>2965</v>
      </c>
      <c r="C637" s="665" t="s">
        <v>1766</v>
      </c>
      <c r="D637" s="665" t="s">
        <v>1767</v>
      </c>
      <c r="E637" s="665" t="s">
        <v>2953</v>
      </c>
      <c r="F637" s="668"/>
      <c r="G637" s="668"/>
      <c r="H637" s="681">
        <v>0</v>
      </c>
      <c r="I637" s="668">
        <v>3</v>
      </c>
      <c r="J637" s="668">
        <v>434.43</v>
      </c>
      <c r="K637" s="681">
        <v>1</v>
      </c>
      <c r="L637" s="668">
        <v>3</v>
      </c>
      <c r="M637" s="669">
        <v>434.43</v>
      </c>
    </row>
    <row r="638" spans="1:13" ht="14.4" customHeight="1" x14ac:dyDescent="0.3">
      <c r="A638" s="664" t="s">
        <v>3203</v>
      </c>
      <c r="B638" s="665" t="s">
        <v>2965</v>
      </c>
      <c r="C638" s="665" t="s">
        <v>1854</v>
      </c>
      <c r="D638" s="665" t="s">
        <v>1855</v>
      </c>
      <c r="E638" s="665" t="s">
        <v>2966</v>
      </c>
      <c r="F638" s="668"/>
      <c r="G638" s="668"/>
      <c r="H638" s="681">
        <v>0</v>
      </c>
      <c r="I638" s="668">
        <v>3</v>
      </c>
      <c r="J638" s="668">
        <v>868.86</v>
      </c>
      <c r="K638" s="681">
        <v>1</v>
      </c>
      <c r="L638" s="668">
        <v>3</v>
      </c>
      <c r="M638" s="669">
        <v>868.86</v>
      </c>
    </row>
    <row r="639" spans="1:13" ht="14.4" customHeight="1" x14ac:dyDescent="0.3">
      <c r="A639" s="664" t="s">
        <v>3203</v>
      </c>
      <c r="B639" s="665" t="s">
        <v>2965</v>
      </c>
      <c r="C639" s="665" t="s">
        <v>3564</v>
      </c>
      <c r="D639" s="665" t="s">
        <v>3565</v>
      </c>
      <c r="E639" s="665" t="s">
        <v>2948</v>
      </c>
      <c r="F639" s="668">
        <v>1</v>
      </c>
      <c r="G639" s="668">
        <v>48.27</v>
      </c>
      <c r="H639" s="681">
        <v>1</v>
      </c>
      <c r="I639" s="668"/>
      <c r="J639" s="668"/>
      <c r="K639" s="681">
        <v>0</v>
      </c>
      <c r="L639" s="668">
        <v>1</v>
      </c>
      <c r="M639" s="669">
        <v>48.27</v>
      </c>
    </row>
    <row r="640" spans="1:13" ht="14.4" customHeight="1" x14ac:dyDescent="0.3">
      <c r="A640" s="664" t="s">
        <v>3203</v>
      </c>
      <c r="B640" s="665" t="s">
        <v>2967</v>
      </c>
      <c r="C640" s="665" t="s">
        <v>1716</v>
      </c>
      <c r="D640" s="665" t="s">
        <v>2968</v>
      </c>
      <c r="E640" s="665" t="s">
        <v>2972</v>
      </c>
      <c r="F640" s="668"/>
      <c r="G640" s="668"/>
      <c r="H640" s="681">
        <v>0</v>
      </c>
      <c r="I640" s="668">
        <v>7</v>
      </c>
      <c r="J640" s="668">
        <v>337.89</v>
      </c>
      <c r="K640" s="681">
        <v>1</v>
      </c>
      <c r="L640" s="668">
        <v>7</v>
      </c>
      <c r="M640" s="669">
        <v>337.89</v>
      </c>
    </row>
    <row r="641" spans="1:13" ht="14.4" customHeight="1" x14ac:dyDescent="0.3">
      <c r="A641" s="664" t="s">
        <v>3203</v>
      </c>
      <c r="B641" s="665" t="s">
        <v>2973</v>
      </c>
      <c r="C641" s="665" t="s">
        <v>1857</v>
      </c>
      <c r="D641" s="665" t="s">
        <v>2974</v>
      </c>
      <c r="E641" s="665" t="s">
        <v>2977</v>
      </c>
      <c r="F641" s="668"/>
      <c r="G641" s="668"/>
      <c r="H641" s="681">
        <v>0</v>
      </c>
      <c r="I641" s="668">
        <v>1</v>
      </c>
      <c r="J641" s="668">
        <v>583.62</v>
      </c>
      <c r="K641" s="681">
        <v>1</v>
      </c>
      <c r="L641" s="668">
        <v>1</v>
      </c>
      <c r="M641" s="669">
        <v>583.62</v>
      </c>
    </row>
    <row r="642" spans="1:13" ht="14.4" customHeight="1" x14ac:dyDescent="0.3">
      <c r="A642" s="664" t="s">
        <v>3203</v>
      </c>
      <c r="B642" s="665" t="s">
        <v>2978</v>
      </c>
      <c r="C642" s="665" t="s">
        <v>1830</v>
      </c>
      <c r="D642" s="665" t="s">
        <v>2979</v>
      </c>
      <c r="E642" s="665" t="s">
        <v>2980</v>
      </c>
      <c r="F642" s="668"/>
      <c r="G642" s="668"/>
      <c r="H642" s="681">
        <v>0</v>
      </c>
      <c r="I642" s="668">
        <v>1</v>
      </c>
      <c r="J642" s="668">
        <v>117.46</v>
      </c>
      <c r="K642" s="681">
        <v>1</v>
      </c>
      <c r="L642" s="668">
        <v>1</v>
      </c>
      <c r="M642" s="669">
        <v>117.46</v>
      </c>
    </row>
    <row r="643" spans="1:13" ht="14.4" customHeight="1" x14ac:dyDescent="0.3">
      <c r="A643" s="664" t="s">
        <v>3203</v>
      </c>
      <c r="B643" s="665" t="s">
        <v>2978</v>
      </c>
      <c r="C643" s="665" t="s">
        <v>4074</v>
      </c>
      <c r="D643" s="665" t="s">
        <v>2979</v>
      </c>
      <c r="E643" s="665" t="s">
        <v>4075</v>
      </c>
      <c r="F643" s="668"/>
      <c r="G643" s="668"/>
      <c r="H643" s="681">
        <v>0</v>
      </c>
      <c r="I643" s="668">
        <v>1</v>
      </c>
      <c r="J643" s="668">
        <v>234.91</v>
      </c>
      <c r="K643" s="681">
        <v>1</v>
      </c>
      <c r="L643" s="668">
        <v>1</v>
      </c>
      <c r="M643" s="669">
        <v>234.91</v>
      </c>
    </row>
    <row r="644" spans="1:13" ht="14.4" customHeight="1" x14ac:dyDescent="0.3">
      <c r="A644" s="664" t="s">
        <v>3203</v>
      </c>
      <c r="B644" s="665" t="s">
        <v>2978</v>
      </c>
      <c r="C644" s="665" t="s">
        <v>4592</v>
      </c>
      <c r="D644" s="665" t="s">
        <v>2979</v>
      </c>
      <c r="E644" s="665" t="s">
        <v>4593</v>
      </c>
      <c r="F644" s="668"/>
      <c r="G644" s="668"/>
      <c r="H644" s="681">
        <v>0</v>
      </c>
      <c r="I644" s="668">
        <v>1</v>
      </c>
      <c r="J644" s="668">
        <v>742.17</v>
      </c>
      <c r="K644" s="681">
        <v>1</v>
      </c>
      <c r="L644" s="668">
        <v>1</v>
      </c>
      <c r="M644" s="669">
        <v>742.17</v>
      </c>
    </row>
    <row r="645" spans="1:13" ht="14.4" customHeight="1" x14ac:dyDescent="0.3">
      <c r="A645" s="664" t="s">
        <v>3203</v>
      </c>
      <c r="B645" s="665" t="s">
        <v>2983</v>
      </c>
      <c r="C645" s="665" t="s">
        <v>1910</v>
      </c>
      <c r="D645" s="665" t="s">
        <v>1911</v>
      </c>
      <c r="E645" s="665" t="s">
        <v>2984</v>
      </c>
      <c r="F645" s="668"/>
      <c r="G645" s="668"/>
      <c r="H645" s="681">
        <v>0</v>
      </c>
      <c r="I645" s="668">
        <v>3</v>
      </c>
      <c r="J645" s="668">
        <v>494.82</v>
      </c>
      <c r="K645" s="681">
        <v>1</v>
      </c>
      <c r="L645" s="668">
        <v>3</v>
      </c>
      <c r="M645" s="669">
        <v>494.82</v>
      </c>
    </row>
    <row r="646" spans="1:13" ht="14.4" customHeight="1" x14ac:dyDescent="0.3">
      <c r="A646" s="664" t="s">
        <v>3203</v>
      </c>
      <c r="B646" s="665" t="s">
        <v>2985</v>
      </c>
      <c r="C646" s="665" t="s">
        <v>4810</v>
      </c>
      <c r="D646" s="665" t="s">
        <v>3600</v>
      </c>
      <c r="E646" s="665" t="s">
        <v>4811</v>
      </c>
      <c r="F646" s="668">
        <v>1</v>
      </c>
      <c r="G646" s="668">
        <v>329.88</v>
      </c>
      <c r="H646" s="681">
        <v>1</v>
      </c>
      <c r="I646" s="668"/>
      <c r="J646" s="668"/>
      <c r="K646" s="681">
        <v>0</v>
      </c>
      <c r="L646" s="668">
        <v>1</v>
      </c>
      <c r="M646" s="669">
        <v>329.88</v>
      </c>
    </row>
    <row r="647" spans="1:13" ht="14.4" customHeight="1" x14ac:dyDescent="0.3">
      <c r="A647" s="664" t="s">
        <v>3203</v>
      </c>
      <c r="B647" s="665" t="s">
        <v>2985</v>
      </c>
      <c r="C647" s="665" t="s">
        <v>4117</v>
      </c>
      <c r="D647" s="665" t="s">
        <v>2986</v>
      </c>
      <c r="E647" s="665" t="s">
        <v>4079</v>
      </c>
      <c r="F647" s="668"/>
      <c r="G647" s="668"/>
      <c r="H647" s="681">
        <v>0</v>
      </c>
      <c r="I647" s="668">
        <v>1</v>
      </c>
      <c r="J647" s="668">
        <v>311.52999999999997</v>
      </c>
      <c r="K647" s="681">
        <v>1</v>
      </c>
      <c r="L647" s="668">
        <v>1</v>
      </c>
      <c r="M647" s="669">
        <v>311.52999999999997</v>
      </c>
    </row>
    <row r="648" spans="1:13" ht="14.4" customHeight="1" x14ac:dyDescent="0.3">
      <c r="A648" s="664" t="s">
        <v>3203</v>
      </c>
      <c r="B648" s="665" t="s">
        <v>2985</v>
      </c>
      <c r="C648" s="665" t="s">
        <v>3603</v>
      </c>
      <c r="D648" s="665" t="s">
        <v>3365</v>
      </c>
      <c r="E648" s="665" t="s">
        <v>2987</v>
      </c>
      <c r="F648" s="668">
        <v>3</v>
      </c>
      <c r="G648" s="668">
        <v>0</v>
      </c>
      <c r="H648" s="681"/>
      <c r="I648" s="668"/>
      <c r="J648" s="668"/>
      <c r="K648" s="681"/>
      <c r="L648" s="668">
        <v>3</v>
      </c>
      <c r="M648" s="669">
        <v>0</v>
      </c>
    </row>
    <row r="649" spans="1:13" ht="14.4" customHeight="1" x14ac:dyDescent="0.3">
      <c r="A649" s="664" t="s">
        <v>3203</v>
      </c>
      <c r="B649" s="665" t="s">
        <v>2985</v>
      </c>
      <c r="C649" s="665" t="s">
        <v>4078</v>
      </c>
      <c r="D649" s="665" t="s">
        <v>3365</v>
      </c>
      <c r="E649" s="665" t="s">
        <v>4079</v>
      </c>
      <c r="F649" s="668">
        <v>1</v>
      </c>
      <c r="G649" s="668">
        <v>0</v>
      </c>
      <c r="H649" s="681"/>
      <c r="I649" s="668"/>
      <c r="J649" s="668"/>
      <c r="K649" s="681"/>
      <c r="L649" s="668">
        <v>1</v>
      </c>
      <c r="M649" s="669">
        <v>0</v>
      </c>
    </row>
    <row r="650" spans="1:13" ht="14.4" customHeight="1" x14ac:dyDescent="0.3">
      <c r="A650" s="664" t="s">
        <v>3203</v>
      </c>
      <c r="B650" s="665" t="s">
        <v>2988</v>
      </c>
      <c r="C650" s="665" t="s">
        <v>1834</v>
      </c>
      <c r="D650" s="665" t="s">
        <v>2989</v>
      </c>
      <c r="E650" s="665" t="s">
        <v>2990</v>
      </c>
      <c r="F650" s="668"/>
      <c r="G650" s="668"/>
      <c r="H650" s="681">
        <v>0</v>
      </c>
      <c r="I650" s="668">
        <v>8</v>
      </c>
      <c r="J650" s="668">
        <v>2229.12</v>
      </c>
      <c r="K650" s="681">
        <v>1</v>
      </c>
      <c r="L650" s="668">
        <v>8</v>
      </c>
      <c r="M650" s="669">
        <v>2229.12</v>
      </c>
    </row>
    <row r="651" spans="1:13" ht="14.4" customHeight="1" x14ac:dyDescent="0.3">
      <c r="A651" s="664" t="s">
        <v>3203</v>
      </c>
      <c r="B651" s="665" t="s">
        <v>2988</v>
      </c>
      <c r="C651" s="665" t="s">
        <v>4451</v>
      </c>
      <c r="D651" s="665" t="s">
        <v>3394</v>
      </c>
      <c r="E651" s="665" t="s">
        <v>4452</v>
      </c>
      <c r="F651" s="668"/>
      <c r="G651" s="668"/>
      <c r="H651" s="681">
        <v>0</v>
      </c>
      <c r="I651" s="668">
        <v>1</v>
      </c>
      <c r="J651" s="668">
        <v>543.36</v>
      </c>
      <c r="K651" s="681">
        <v>1</v>
      </c>
      <c r="L651" s="668">
        <v>1</v>
      </c>
      <c r="M651" s="669">
        <v>543.36</v>
      </c>
    </row>
    <row r="652" spans="1:13" ht="14.4" customHeight="1" x14ac:dyDescent="0.3">
      <c r="A652" s="664" t="s">
        <v>3203</v>
      </c>
      <c r="B652" s="665" t="s">
        <v>2988</v>
      </c>
      <c r="C652" s="665" t="s">
        <v>1754</v>
      </c>
      <c r="D652" s="665" t="s">
        <v>2989</v>
      </c>
      <c r="E652" s="665" t="s">
        <v>2992</v>
      </c>
      <c r="F652" s="668"/>
      <c r="G652" s="668"/>
      <c r="H652" s="681">
        <v>0</v>
      </c>
      <c r="I652" s="668">
        <v>1</v>
      </c>
      <c r="J652" s="668">
        <v>117.73</v>
      </c>
      <c r="K652" s="681">
        <v>1</v>
      </c>
      <c r="L652" s="668">
        <v>1</v>
      </c>
      <c r="M652" s="669">
        <v>117.73</v>
      </c>
    </row>
    <row r="653" spans="1:13" ht="14.4" customHeight="1" x14ac:dyDescent="0.3">
      <c r="A653" s="664" t="s">
        <v>3203</v>
      </c>
      <c r="B653" s="665" t="s">
        <v>2988</v>
      </c>
      <c r="C653" s="665" t="s">
        <v>1758</v>
      </c>
      <c r="D653" s="665" t="s">
        <v>2989</v>
      </c>
      <c r="E653" s="665" t="s">
        <v>2993</v>
      </c>
      <c r="F653" s="668"/>
      <c r="G653" s="668"/>
      <c r="H653" s="681">
        <v>0</v>
      </c>
      <c r="I653" s="668">
        <v>5</v>
      </c>
      <c r="J653" s="668">
        <v>1962.1000000000001</v>
      </c>
      <c r="K653" s="681">
        <v>1</v>
      </c>
      <c r="L653" s="668">
        <v>5</v>
      </c>
      <c r="M653" s="669">
        <v>1962.1000000000001</v>
      </c>
    </row>
    <row r="654" spans="1:13" ht="14.4" customHeight="1" x14ac:dyDescent="0.3">
      <c r="A654" s="664" t="s">
        <v>3203</v>
      </c>
      <c r="B654" s="665" t="s">
        <v>2988</v>
      </c>
      <c r="C654" s="665" t="s">
        <v>1823</v>
      </c>
      <c r="D654" s="665" t="s">
        <v>2989</v>
      </c>
      <c r="E654" s="665" t="s">
        <v>2995</v>
      </c>
      <c r="F654" s="668"/>
      <c r="G654" s="668"/>
      <c r="H654" s="681">
        <v>0</v>
      </c>
      <c r="I654" s="668">
        <v>2</v>
      </c>
      <c r="J654" s="668">
        <v>1207.46</v>
      </c>
      <c r="K654" s="681">
        <v>1</v>
      </c>
      <c r="L654" s="668">
        <v>2</v>
      </c>
      <c r="M654" s="669">
        <v>1207.46</v>
      </c>
    </row>
    <row r="655" spans="1:13" ht="14.4" customHeight="1" x14ac:dyDescent="0.3">
      <c r="A655" s="664" t="s">
        <v>3203</v>
      </c>
      <c r="B655" s="665" t="s">
        <v>2996</v>
      </c>
      <c r="C655" s="665" t="s">
        <v>1776</v>
      </c>
      <c r="D655" s="665" t="s">
        <v>2997</v>
      </c>
      <c r="E655" s="665" t="s">
        <v>2998</v>
      </c>
      <c r="F655" s="668"/>
      <c r="G655" s="668"/>
      <c r="H655" s="681">
        <v>0</v>
      </c>
      <c r="I655" s="668">
        <v>2</v>
      </c>
      <c r="J655" s="668">
        <v>1086.72</v>
      </c>
      <c r="K655" s="681">
        <v>1</v>
      </c>
      <c r="L655" s="668">
        <v>2</v>
      </c>
      <c r="M655" s="669">
        <v>1086.72</v>
      </c>
    </row>
    <row r="656" spans="1:13" ht="14.4" customHeight="1" x14ac:dyDescent="0.3">
      <c r="A656" s="664" t="s">
        <v>3203</v>
      </c>
      <c r="B656" s="665" t="s">
        <v>2996</v>
      </c>
      <c r="C656" s="665" t="s">
        <v>1838</v>
      </c>
      <c r="D656" s="665" t="s">
        <v>2997</v>
      </c>
      <c r="E656" s="665" t="s">
        <v>2999</v>
      </c>
      <c r="F656" s="668"/>
      <c r="G656" s="668"/>
      <c r="H656" s="681">
        <v>0</v>
      </c>
      <c r="I656" s="668">
        <v>2</v>
      </c>
      <c r="J656" s="668">
        <v>1671.86</v>
      </c>
      <c r="K656" s="681">
        <v>1</v>
      </c>
      <c r="L656" s="668">
        <v>2</v>
      </c>
      <c r="M656" s="669">
        <v>1671.86</v>
      </c>
    </row>
    <row r="657" spans="1:13" ht="14.4" customHeight="1" x14ac:dyDescent="0.3">
      <c r="A657" s="664" t="s">
        <v>3203</v>
      </c>
      <c r="B657" s="665" t="s">
        <v>2996</v>
      </c>
      <c r="C657" s="665" t="s">
        <v>4804</v>
      </c>
      <c r="D657" s="665" t="s">
        <v>3577</v>
      </c>
      <c r="E657" s="665" t="s">
        <v>4805</v>
      </c>
      <c r="F657" s="668">
        <v>2</v>
      </c>
      <c r="G657" s="668">
        <v>0</v>
      </c>
      <c r="H657" s="681"/>
      <c r="I657" s="668"/>
      <c r="J657" s="668"/>
      <c r="K657" s="681"/>
      <c r="L657" s="668">
        <v>2</v>
      </c>
      <c r="M657" s="669">
        <v>0</v>
      </c>
    </row>
    <row r="658" spans="1:13" ht="14.4" customHeight="1" x14ac:dyDescent="0.3">
      <c r="A658" s="664" t="s">
        <v>3203</v>
      </c>
      <c r="B658" s="665" t="s">
        <v>3003</v>
      </c>
      <c r="C658" s="665" t="s">
        <v>1669</v>
      </c>
      <c r="D658" s="665" t="s">
        <v>1670</v>
      </c>
      <c r="E658" s="665" t="s">
        <v>3004</v>
      </c>
      <c r="F658" s="668"/>
      <c r="G658" s="668"/>
      <c r="H658" s="681">
        <v>0</v>
      </c>
      <c r="I658" s="668">
        <v>1</v>
      </c>
      <c r="J658" s="668">
        <v>131.54</v>
      </c>
      <c r="K658" s="681">
        <v>1</v>
      </c>
      <c r="L658" s="668">
        <v>1</v>
      </c>
      <c r="M658" s="669">
        <v>131.54</v>
      </c>
    </row>
    <row r="659" spans="1:13" ht="14.4" customHeight="1" x14ac:dyDescent="0.3">
      <c r="A659" s="664" t="s">
        <v>3203</v>
      </c>
      <c r="B659" s="665" t="s">
        <v>3010</v>
      </c>
      <c r="C659" s="665" t="s">
        <v>2594</v>
      </c>
      <c r="D659" s="665" t="s">
        <v>2595</v>
      </c>
      <c r="E659" s="665" t="s">
        <v>3142</v>
      </c>
      <c r="F659" s="668"/>
      <c r="G659" s="668"/>
      <c r="H659" s="681">
        <v>0</v>
      </c>
      <c r="I659" s="668">
        <v>1</v>
      </c>
      <c r="J659" s="668">
        <v>59.27</v>
      </c>
      <c r="K659" s="681">
        <v>1</v>
      </c>
      <c r="L659" s="668">
        <v>1</v>
      </c>
      <c r="M659" s="669">
        <v>59.27</v>
      </c>
    </row>
    <row r="660" spans="1:13" ht="14.4" customHeight="1" x14ac:dyDescent="0.3">
      <c r="A660" s="664" t="s">
        <v>3203</v>
      </c>
      <c r="B660" s="665" t="s">
        <v>3010</v>
      </c>
      <c r="C660" s="665" t="s">
        <v>2591</v>
      </c>
      <c r="D660" s="665" t="s">
        <v>2592</v>
      </c>
      <c r="E660" s="665" t="s">
        <v>3143</v>
      </c>
      <c r="F660" s="668"/>
      <c r="G660" s="668"/>
      <c r="H660" s="681">
        <v>0</v>
      </c>
      <c r="I660" s="668">
        <v>2</v>
      </c>
      <c r="J660" s="668">
        <v>92.14</v>
      </c>
      <c r="K660" s="681">
        <v>1</v>
      </c>
      <c r="L660" s="668">
        <v>2</v>
      </c>
      <c r="M660" s="669">
        <v>92.14</v>
      </c>
    </row>
    <row r="661" spans="1:13" ht="14.4" customHeight="1" x14ac:dyDescent="0.3">
      <c r="A661" s="664" t="s">
        <v>3203</v>
      </c>
      <c r="B661" s="665" t="s">
        <v>3025</v>
      </c>
      <c r="C661" s="665" t="s">
        <v>3388</v>
      </c>
      <c r="D661" s="665" t="s">
        <v>1933</v>
      </c>
      <c r="E661" s="665" t="s">
        <v>3389</v>
      </c>
      <c r="F661" s="668">
        <v>1</v>
      </c>
      <c r="G661" s="668">
        <v>0</v>
      </c>
      <c r="H661" s="681"/>
      <c r="I661" s="668"/>
      <c r="J661" s="668"/>
      <c r="K661" s="681"/>
      <c r="L661" s="668">
        <v>1</v>
      </c>
      <c r="M661" s="669">
        <v>0</v>
      </c>
    </row>
    <row r="662" spans="1:13" ht="14.4" customHeight="1" x14ac:dyDescent="0.3">
      <c r="A662" s="664" t="s">
        <v>3203</v>
      </c>
      <c r="B662" s="665" t="s">
        <v>3025</v>
      </c>
      <c r="C662" s="665" t="s">
        <v>2147</v>
      </c>
      <c r="D662" s="665" t="s">
        <v>1933</v>
      </c>
      <c r="E662" s="665" t="s">
        <v>3026</v>
      </c>
      <c r="F662" s="668"/>
      <c r="G662" s="668"/>
      <c r="H662" s="681">
        <v>0</v>
      </c>
      <c r="I662" s="668">
        <v>1</v>
      </c>
      <c r="J662" s="668">
        <v>154.36000000000001</v>
      </c>
      <c r="K662" s="681">
        <v>1</v>
      </c>
      <c r="L662" s="668">
        <v>1</v>
      </c>
      <c r="M662" s="669">
        <v>154.36000000000001</v>
      </c>
    </row>
    <row r="663" spans="1:13" ht="14.4" customHeight="1" x14ac:dyDescent="0.3">
      <c r="A663" s="664" t="s">
        <v>3203</v>
      </c>
      <c r="B663" s="665" t="s">
        <v>3093</v>
      </c>
      <c r="C663" s="665" t="s">
        <v>1746</v>
      </c>
      <c r="D663" s="665" t="s">
        <v>1747</v>
      </c>
      <c r="E663" s="665" t="s">
        <v>3094</v>
      </c>
      <c r="F663" s="668"/>
      <c r="G663" s="668"/>
      <c r="H663" s="681">
        <v>0</v>
      </c>
      <c r="I663" s="668">
        <v>7</v>
      </c>
      <c r="J663" s="668">
        <v>32.900000000000006</v>
      </c>
      <c r="K663" s="681">
        <v>1</v>
      </c>
      <c r="L663" s="668">
        <v>7</v>
      </c>
      <c r="M663" s="669">
        <v>32.900000000000006</v>
      </c>
    </row>
    <row r="664" spans="1:13" ht="14.4" customHeight="1" x14ac:dyDescent="0.3">
      <c r="A664" s="664" t="s">
        <v>3203</v>
      </c>
      <c r="B664" s="665" t="s">
        <v>3093</v>
      </c>
      <c r="C664" s="665" t="s">
        <v>3672</v>
      </c>
      <c r="D664" s="665" t="s">
        <v>3673</v>
      </c>
      <c r="E664" s="665" t="s">
        <v>3094</v>
      </c>
      <c r="F664" s="668">
        <v>17</v>
      </c>
      <c r="G664" s="668">
        <v>79.900000000000006</v>
      </c>
      <c r="H664" s="681">
        <v>1</v>
      </c>
      <c r="I664" s="668"/>
      <c r="J664" s="668"/>
      <c r="K664" s="681">
        <v>0</v>
      </c>
      <c r="L664" s="668">
        <v>17</v>
      </c>
      <c r="M664" s="669">
        <v>79.900000000000006</v>
      </c>
    </row>
    <row r="665" spans="1:13" ht="14.4" customHeight="1" x14ac:dyDescent="0.3">
      <c r="A665" s="664" t="s">
        <v>3203</v>
      </c>
      <c r="B665" s="665" t="s">
        <v>3102</v>
      </c>
      <c r="C665" s="665" t="s">
        <v>4760</v>
      </c>
      <c r="D665" s="665" t="s">
        <v>1863</v>
      </c>
      <c r="E665" s="665" t="s">
        <v>2992</v>
      </c>
      <c r="F665" s="668"/>
      <c r="G665" s="668"/>
      <c r="H665" s="681">
        <v>0</v>
      </c>
      <c r="I665" s="668">
        <v>3</v>
      </c>
      <c r="J665" s="668">
        <v>396</v>
      </c>
      <c r="K665" s="681">
        <v>1</v>
      </c>
      <c r="L665" s="668">
        <v>3</v>
      </c>
      <c r="M665" s="669">
        <v>396</v>
      </c>
    </row>
    <row r="666" spans="1:13" ht="14.4" customHeight="1" x14ac:dyDescent="0.3">
      <c r="A666" s="664" t="s">
        <v>3203</v>
      </c>
      <c r="B666" s="665" t="s">
        <v>3102</v>
      </c>
      <c r="C666" s="665" t="s">
        <v>1862</v>
      </c>
      <c r="D666" s="665" t="s">
        <v>1863</v>
      </c>
      <c r="E666" s="665" t="s">
        <v>2992</v>
      </c>
      <c r="F666" s="668"/>
      <c r="G666" s="668"/>
      <c r="H666" s="681">
        <v>0</v>
      </c>
      <c r="I666" s="668">
        <v>1</v>
      </c>
      <c r="J666" s="668">
        <v>85.16</v>
      </c>
      <c r="K666" s="681">
        <v>1</v>
      </c>
      <c r="L666" s="668">
        <v>1</v>
      </c>
      <c r="M666" s="669">
        <v>85.16</v>
      </c>
    </row>
    <row r="667" spans="1:13" ht="14.4" customHeight="1" x14ac:dyDescent="0.3">
      <c r="A667" s="664" t="s">
        <v>3203</v>
      </c>
      <c r="B667" s="665" t="s">
        <v>4905</v>
      </c>
      <c r="C667" s="665" t="s">
        <v>4788</v>
      </c>
      <c r="D667" s="665" t="s">
        <v>4789</v>
      </c>
      <c r="E667" s="665" t="s">
        <v>4790</v>
      </c>
      <c r="F667" s="668"/>
      <c r="G667" s="668"/>
      <c r="H667" s="681">
        <v>0</v>
      </c>
      <c r="I667" s="668">
        <v>3</v>
      </c>
      <c r="J667" s="668">
        <v>423.12</v>
      </c>
      <c r="K667" s="681">
        <v>1</v>
      </c>
      <c r="L667" s="668">
        <v>3</v>
      </c>
      <c r="M667" s="669">
        <v>423.12</v>
      </c>
    </row>
    <row r="668" spans="1:13" ht="14.4" customHeight="1" x14ac:dyDescent="0.3">
      <c r="A668" s="664" t="s">
        <v>3203</v>
      </c>
      <c r="B668" s="665" t="s">
        <v>3114</v>
      </c>
      <c r="C668" s="665" t="s">
        <v>4783</v>
      </c>
      <c r="D668" s="665" t="s">
        <v>1903</v>
      </c>
      <c r="E668" s="665" t="s">
        <v>4784</v>
      </c>
      <c r="F668" s="668"/>
      <c r="G668" s="668"/>
      <c r="H668" s="681"/>
      <c r="I668" s="668">
        <v>2</v>
      </c>
      <c r="J668" s="668">
        <v>0</v>
      </c>
      <c r="K668" s="681"/>
      <c r="L668" s="668">
        <v>2</v>
      </c>
      <c r="M668" s="669">
        <v>0</v>
      </c>
    </row>
    <row r="669" spans="1:13" ht="14.4" customHeight="1" thickBot="1" x14ac:dyDescent="0.35">
      <c r="A669" s="670" t="s">
        <v>3203</v>
      </c>
      <c r="B669" s="671" t="s">
        <v>3132</v>
      </c>
      <c r="C669" s="671" t="s">
        <v>4666</v>
      </c>
      <c r="D669" s="671" t="s">
        <v>3133</v>
      </c>
      <c r="E669" s="671" t="s">
        <v>4667</v>
      </c>
      <c r="F669" s="674"/>
      <c r="G669" s="674"/>
      <c r="H669" s="682">
        <v>0</v>
      </c>
      <c r="I669" s="674">
        <v>1</v>
      </c>
      <c r="J669" s="674">
        <v>5339.52</v>
      </c>
      <c r="K669" s="682">
        <v>1</v>
      </c>
      <c r="L669" s="674">
        <v>1</v>
      </c>
      <c r="M669" s="675">
        <v>5339.52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312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258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548</v>
      </c>
      <c r="B5" s="649" t="s">
        <v>549</v>
      </c>
      <c r="C5" s="650" t="s">
        <v>550</v>
      </c>
      <c r="D5" s="650" t="s">
        <v>550</v>
      </c>
      <c r="E5" s="650"/>
      <c r="F5" s="650" t="s">
        <v>550</v>
      </c>
      <c r="G5" s="650" t="s">
        <v>550</v>
      </c>
      <c r="H5" s="650" t="s">
        <v>550</v>
      </c>
      <c r="I5" s="651" t="s">
        <v>550</v>
      </c>
      <c r="J5" s="652" t="s">
        <v>74</v>
      </c>
    </row>
    <row r="6" spans="1:10" ht="14.4" customHeight="1" x14ac:dyDescent="0.3">
      <c r="A6" s="648" t="s">
        <v>548</v>
      </c>
      <c r="B6" s="649" t="s">
        <v>4918</v>
      </c>
      <c r="C6" s="650">
        <v>0</v>
      </c>
      <c r="D6" s="650" t="s">
        <v>550</v>
      </c>
      <c r="E6" s="650"/>
      <c r="F6" s="650">
        <v>0</v>
      </c>
      <c r="G6" s="650">
        <v>0</v>
      </c>
      <c r="H6" s="650">
        <v>0</v>
      </c>
      <c r="I6" s="651" t="s">
        <v>550</v>
      </c>
      <c r="J6" s="652" t="s">
        <v>1</v>
      </c>
    </row>
    <row r="7" spans="1:10" ht="14.4" customHeight="1" x14ac:dyDescent="0.3">
      <c r="A7" s="648" t="s">
        <v>548</v>
      </c>
      <c r="B7" s="649" t="s">
        <v>335</v>
      </c>
      <c r="C7" s="650">
        <v>3625.3044800000021</v>
      </c>
      <c r="D7" s="650">
        <v>3048.5957200000007</v>
      </c>
      <c r="E7" s="650"/>
      <c r="F7" s="650">
        <v>3099.779050000001</v>
      </c>
      <c r="G7" s="650">
        <v>3282.7296591577001</v>
      </c>
      <c r="H7" s="650">
        <v>-182.95060915769909</v>
      </c>
      <c r="I7" s="651">
        <v>0.94426875553174805</v>
      </c>
      <c r="J7" s="652" t="s">
        <v>1</v>
      </c>
    </row>
    <row r="8" spans="1:10" ht="14.4" customHeight="1" x14ac:dyDescent="0.3">
      <c r="A8" s="648" t="s">
        <v>548</v>
      </c>
      <c r="B8" s="649" t="s">
        <v>336</v>
      </c>
      <c r="C8" s="650">
        <v>539.73163999999997</v>
      </c>
      <c r="D8" s="650">
        <v>1304.7335399999988</v>
      </c>
      <c r="E8" s="650"/>
      <c r="F8" s="650">
        <v>1044.1608900000001</v>
      </c>
      <c r="G8" s="650">
        <v>643.87326138215599</v>
      </c>
      <c r="H8" s="650">
        <v>400.28762861784412</v>
      </c>
      <c r="I8" s="651">
        <v>1.6216869881482199</v>
      </c>
      <c r="J8" s="652" t="s">
        <v>1</v>
      </c>
    </row>
    <row r="9" spans="1:10" ht="14.4" customHeight="1" x14ac:dyDescent="0.3">
      <c r="A9" s="648" t="s">
        <v>548</v>
      </c>
      <c r="B9" s="649" t="s">
        <v>337</v>
      </c>
      <c r="C9" s="650">
        <v>1188.2052600000002</v>
      </c>
      <c r="D9" s="650">
        <v>965.40518000000009</v>
      </c>
      <c r="E9" s="650"/>
      <c r="F9" s="650">
        <v>938.81793000000016</v>
      </c>
      <c r="G9" s="650">
        <v>1000.0000902794841</v>
      </c>
      <c r="H9" s="650">
        <v>-61.182160279483924</v>
      </c>
      <c r="I9" s="651">
        <v>0.93881784524400946</v>
      </c>
      <c r="J9" s="652" t="s">
        <v>1</v>
      </c>
    </row>
    <row r="10" spans="1:10" ht="14.4" customHeight="1" x14ac:dyDescent="0.3">
      <c r="A10" s="648" t="s">
        <v>548</v>
      </c>
      <c r="B10" s="649" t="s">
        <v>338</v>
      </c>
      <c r="C10" s="650" t="s">
        <v>550</v>
      </c>
      <c r="D10" s="650">
        <v>21.146000000000001</v>
      </c>
      <c r="E10" s="650"/>
      <c r="F10" s="650">
        <v>21.145800000000001</v>
      </c>
      <c r="G10" s="650">
        <v>0</v>
      </c>
      <c r="H10" s="650">
        <v>21.145800000000001</v>
      </c>
      <c r="I10" s="651" t="s">
        <v>550</v>
      </c>
      <c r="J10" s="652" t="s">
        <v>1</v>
      </c>
    </row>
    <row r="11" spans="1:10" ht="14.4" customHeight="1" x14ac:dyDescent="0.3">
      <c r="A11" s="648" t="s">
        <v>548</v>
      </c>
      <c r="B11" s="649" t="s">
        <v>340</v>
      </c>
      <c r="C11" s="650">
        <v>1.02559</v>
      </c>
      <c r="D11" s="650">
        <v>0.88503999999900007</v>
      </c>
      <c r="E11" s="650"/>
      <c r="F11" s="650">
        <v>0.96279999999999999</v>
      </c>
      <c r="G11" s="650">
        <v>1.0000000902780002</v>
      </c>
      <c r="H11" s="650">
        <v>-3.7200090278000197E-2</v>
      </c>
      <c r="I11" s="651">
        <v>0.96279991308034929</v>
      </c>
      <c r="J11" s="652" t="s">
        <v>1</v>
      </c>
    </row>
    <row r="12" spans="1:10" ht="14.4" customHeight="1" x14ac:dyDescent="0.3">
      <c r="A12" s="648" t="s">
        <v>548</v>
      </c>
      <c r="B12" s="649" t="s">
        <v>341</v>
      </c>
      <c r="C12" s="650">
        <v>938.61281000000008</v>
      </c>
      <c r="D12" s="650">
        <v>1061.3778799999998</v>
      </c>
      <c r="E12" s="650"/>
      <c r="F12" s="650">
        <v>1158.5116299999991</v>
      </c>
      <c r="G12" s="650">
        <v>1020.000092085074</v>
      </c>
      <c r="H12" s="650">
        <v>138.51153791492504</v>
      </c>
      <c r="I12" s="651">
        <v>1.1357956131472313</v>
      </c>
      <c r="J12" s="652" t="s">
        <v>1</v>
      </c>
    </row>
    <row r="13" spans="1:10" ht="14.4" customHeight="1" x14ac:dyDescent="0.3">
      <c r="A13" s="648" t="s">
        <v>548</v>
      </c>
      <c r="B13" s="649" t="s">
        <v>342</v>
      </c>
      <c r="C13" s="650">
        <v>22917.105760000013</v>
      </c>
      <c r="D13" s="650">
        <v>23601.310399999998</v>
      </c>
      <c r="E13" s="650"/>
      <c r="F13" s="650">
        <v>22062.272890000004</v>
      </c>
      <c r="G13" s="650">
        <v>22119.374961701003</v>
      </c>
      <c r="H13" s="650">
        <v>-57.102071700999659</v>
      </c>
      <c r="I13" s="651">
        <v>0.99741845907491189</v>
      </c>
      <c r="J13" s="652" t="s">
        <v>1</v>
      </c>
    </row>
    <row r="14" spans="1:10" ht="14.4" customHeight="1" x14ac:dyDescent="0.3">
      <c r="A14" s="648" t="s">
        <v>548</v>
      </c>
      <c r="B14" s="649" t="s">
        <v>343</v>
      </c>
      <c r="C14" s="650">
        <v>1029.88922</v>
      </c>
      <c r="D14" s="650">
        <v>1413.41428</v>
      </c>
      <c r="E14" s="650"/>
      <c r="F14" s="650">
        <v>1834.1715199999981</v>
      </c>
      <c r="G14" s="650">
        <v>2048.670783232164</v>
      </c>
      <c r="H14" s="650">
        <v>-214.49926323216596</v>
      </c>
      <c r="I14" s="651">
        <v>0.89529832465626669</v>
      </c>
      <c r="J14" s="652" t="s">
        <v>1</v>
      </c>
    </row>
    <row r="15" spans="1:10" ht="14.4" customHeight="1" x14ac:dyDescent="0.3">
      <c r="A15" s="648" t="s">
        <v>548</v>
      </c>
      <c r="B15" s="649" t="s">
        <v>344</v>
      </c>
      <c r="C15" s="650">
        <v>1951.9770200000009</v>
      </c>
      <c r="D15" s="650">
        <v>1992.1488400000001</v>
      </c>
      <c r="E15" s="650"/>
      <c r="F15" s="650">
        <v>1921.5738800000008</v>
      </c>
      <c r="G15" s="650">
        <v>1900.00017153102</v>
      </c>
      <c r="H15" s="650">
        <v>21.57370846898084</v>
      </c>
      <c r="I15" s="651">
        <v>1.0113545823796408</v>
      </c>
      <c r="J15" s="652" t="s">
        <v>1</v>
      </c>
    </row>
    <row r="16" spans="1:10" ht="14.4" customHeight="1" x14ac:dyDescent="0.3">
      <c r="A16" s="648" t="s">
        <v>548</v>
      </c>
      <c r="B16" s="649" t="s">
        <v>345</v>
      </c>
      <c r="C16" s="650">
        <v>198.91683</v>
      </c>
      <c r="D16" s="650">
        <v>60.333359999999999</v>
      </c>
      <c r="E16" s="650"/>
      <c r="F16" s="650">
        <v>48.303549999998992</v>
      </c>
      <c r="G16" s="650">
        <v>200.00001805589503</v>
      </c>
      <c r="H16" s="650">
        <v>-151.69646805589605</v>
      </c>
      <c r="I16" s="651">
        <v>0.24151772819590123</v>
      </c>
      <c r="J16" s="652" t="s">
        <v>1</v>
      </c>
    </row>
    <row r="17" spans="1:10" ht="14.4" customHeight="1" x14ac:dyDescent="0.3">
      <c r="A17" s="648" t="s">
        <v>548</v>
      </c>
      <c r="B17" s="649" t="s">
        <v>346</v>
      </c>
      <c r="C17" s="650">
        <v>286.62047000000007</v>
      </c>
      <c r="D17" s="650">
        <v>260.49745999999902</v>
      </c>
      <c r="E17" s="650"/>
      <c r="F17" s="650">
        <v>293.21294999999799</v>
      </c>
      <c r="G17" s="650">
        <v>265.000023924061</v>
      </c>
      <c r="H17" s="650">
        <v>28.212926075936991</v>
      </c>
      <c r="I17" s="651">
        <v>1.1064638623731662</v>
      </c>
      <c r="J17" s="652" t="s">
        <v>1</v>
      </c>
    </row>
    <row r="18" spans="1:10" ht="14.4" customHeight="1" x14ac:dyDescent="0.3">
      <c r="A18" s="648" t="s">
        <v>548</v>
      </c>
      <c r="B18" s="649" t="s">
        <v>347</v>
      </c>
      <c r="C18" s="650">
        <v>3257.2303600000009</v>
      </c>
      <c r="D18" s="650">
        <v>3254.8244400000008</v>
      </c>
      <c r="E18" s="650"/>
      <c r="F18" s="650">
        <v>3074.0004400000003</v>
      </c>
      <c r="G18" s="650">
        <v>3132.0002827553503</v>
      </c>
      <c r="H18" s="650">
        <v>-57.999842755350073</v>
      </c>
      <c r="I18" s="651">
        <v>0.98148153335914601</v>
      </c>
      <c r="J18" s="652" t="s">
        <v>1</v>
      </c>
    </row>
    <row r="19" spans="1:10" ht="14.4" customHeight="1" x14ac:dyDescent="0.3">
      <c r="A19" s="648" t="s">
        <v>548</v>
      </c>
      <c r="B19" s="649" t="s">
        <v>4919</v>
      </c>
      <c r="C19" s="650" t="s">
        <v>550</v>
      </c>
      <c r="D19" s="650" t="s">
        <v>550</v>
      </c>
      <c r="E19" s="650"/>
      <c r="F19" s="650">
        <v>0</v>
      </c>
      <c r="G19" s="650">
        <v>0</v>
      </c>
      <c r="H19" s="650">
        <v>0</v>
      </c>
      <c r="I19" s="651" t="s">
        <v>550</v>
      </c>
      <c r="J19" s="652" t="s">
        <v>1</v>
      </c>
    </row>
    <row r="20" spans="1:10" ht="14.4" customHeight="1" x14ac:dyDescent="0.3">
      <c r="A20" s="648" t="s">
        <v>548</v>
      </c>
      <c r="B20" s="649" t="s">
        <v>4920</v>
      </c>
      <c r="C20" s="650" t="s">
        <v>550</v>
      </c>
      <c r="D20" s="650" t="s">
        <v>550</v>
      </c>
      <c r="E20" s="650"/>
      <c r="F20" s="650">
        <v>0</v>
      </c>
      <c r="G20" s="650">
        <v>0</v>
      </c>
      <c r="H20" s="650">
        <v>0</v>
      </c>
      <c r="I20" s="651" t="s">
        <v>550</v>
      </c>
      <c r="J20" s="652" t="s">
        <v>1</v>
      </c>
    </row>
    <row r="21" spans="1:10" ht="14.4" customHeight="1" x14ac:dyDescent="0.3">
      <c r="A21" s="648" t="s">
        <v>548</v>
      </c>
      <c r="B21" s="649" t="s">
        <v>348</v>
      </c>
      <c r="C21" s="650" t="s">
        <v>550</v>
      </c>
      <c r="D21" s="650">
        <v>847.13691999999992</v>
      </c>
      <c r="E21" s="650"/>
      <c r="F21" s="650">
        <v>848.077169999999</v>
      </c>
      <c r="G21" s="650">
        <v>878.00007926538706</v>
      </c>
      <c r="H21" s="650">
        <v>-29.922909265388057</v>
      </c>
      <c r="I21" s="651">
        <v>0.96591924081553138</v>
      </c>
      <c r="J21" s="652" t="s">
        <v>1</v>
      </c>
    </row>
    <row r="22" spans="1:10" ht="14.4" customHeight="1" x14ac:dyDescent="0.3">
      <c r="A22" s="648" t="s">
        <v>548</v>
      </c>
      <c r="B22" s="649" t="s">
        <v>349</v>
      </c>
      <c r="C22" s="650">
        <v>51.674290000000013</v>
      </c>
      <c r="D22" s="650">
        <v>70.38154000000003</v>
      </c>
      <c r="E22" s="650"/>
      <c r="F22" s="650">
        <v>22.158250000001001</v>
      </c>
      <c r="G22" s="650">
        <v>62.405896900645999</v>
      </c>
      <c r="H22" s="650">
        <v>-40.247646900644995</v>
      </c>
      <c r="I22" s="651">
        <v>0.35506660588947692</v>
      </c>
      <c r="J22" s="652" t="s">
        <v>1</v>
      </c>
    </row>
    <row r="23" spans="1:10" ht="14.4" customHeight="1" x14ac:dyDescent="0.3">
      <c r="A23" s="648" t="s">
        <v>548</v>
      </c>
      <c r="B23" s="649" t="s">
        <v>551</v>
      </c>
      <c r="C23" s="650">
        <v>35986.293730000019</v>
      </c>
      <c r="D23" s="650">
        <v>37902.190599999994</v>
      </c>
      <c r="E23" s="650"/>
      <c r="F23" s="650">
        <v>36367.14875</v>
      </c>
      <c r="G23" s="650">
        <v>36553.055320360218</v>
      </c>
      <c r="H23" s="650">
        <v>-185.9065703602173</v>
      </c>
      <c r="I23" s="651">
        <v>0.99491406207413069</v>
      </c>
      <c r="J23" s="652" t="s">
        <v>552</v>
      </c>
    </row>
    <row r="25" spans="1:10" ht="14.4" customHeight="1" x14ac:dyDescent="0.3">
      <c r="A25" s="648" t="s">
        <v>548</v>
      </c>
      <c r="B25" s="649" t="s">
        <v>549</v>
      </c>
      <c r="C25" s="650" t="s">
        <v>550</v>
      </c>
      <c r="D25" s="650" t="s">
        <v>550</v>
      </c>
      <c r="E25" s="650"/>
      <c r="F25" s="650" t="s">
        <v>550</v>
      </c>
      <c r="G25" s="650" t="s">
        <v>550</v>
      </c>
      <c r="H25" s="650" t="s">
        <v>550</v>
      </c>
      <c r="I25" s="651" t="s">
        <v>550</v>
      </c>
      <c r="J25" s="652" t="s">
        <v>74</v>
      </c>
    </row>
    <row r="26" spans="1:10" ht="14.4" customHeight="1" x14ac:dyDescent="0.3">
      <c r="A26" s="648" t="s">
        <v>553</v>
      </c>
      <c r="B26" s="649" t="s">
        <v>554</v>
      </c>
      <c r="C26" s="650" t="s">
        <v>550</v>
      </c>
      <c r="D26" s="650" t="s">
        <v>550</v>
      </c>
      <c r="E26" s="650"/>
      <c r="F26" s="650" t="s">
        <v>550</v>
      </c>
      <c r="G26" s="650" t="s">
        <v>550</v>
      </c>
      <c r="H26" s="650" t="s">
        <v>550</v>
      </c>
      <c r="I26" s="651" t="s">
        <v>550</v>
      </c>
      <c r="J26" s="652" t="s">
        <v>0</v>
      </c>
    </row>
    <row r="27" spans="1:10" ht="14.4" customHeight="1" x14ac:dyDescent="0.3">
      <c r="A27" s="648" t="s">
        <v>553</v>
      </c>
      <c r="B27" s="649" t="s">
        <v>335</v>
      </c>
      <c r="C27" s="650">
        <v>0</v>
      </c>
      <c r="D27" s="650" t="s">
        <v>550</v>
      </c>
      <c r="E27" s="650"/>
      <c r="F27" s="650" t="s">
        <v>550</v>
      </c>
      <c r="G27" s="650" t="s">
        <v>550</v>
      </c>
      <c r="H27" s="650" t="s">
        <v>550</v>
      </c>
      <c r="I27" s="651" t="s">
        <v>550</v>
      </c>
      <c r="J27" s="652" t="s">
        <v>1</v>
      </c>
    </row>
    <row r="28" spans="1:10" ht="14.4" customHeight="1" x14ac:dyDescent="0.3">
      <c r="A28" s="648" t="s">
        <v>553</v>
      </c>
      <c r="B28" s="649" t="s">
        <v>337</v>
      </c>
      <c r="C28" s="650">
        <v>23.30058</v>
      </c>
      <c r="D28" s="650">
        <v>20.213479999999997</v>
      </c>
      <c r="E28" s="650"/>
      <c r="F28" s="650">
        <v>19.826030000000003</v>
      </c>
      <c r="G28" s="650">
        <v>19.636309324304001</v>
      </c>
      <c r="H28" s="650">
        <v>0.18972067569600171</v>
      </c>
      <c r="I28" s="651">
        <v>1.0096617278004061</v>
      </c>
      <c r="J28" s="652" t="s">
        <v>1</v>
      </c>
    </row>
    <row r="29" spans="1:10" ht="14.4" customHeight="1" x14ac:dyDescent="0.3">
      <c r="A29" s="648" t="s">
        <v>553</v>
      </c>
      <c r="B29" s="649" t="s">
        <v>340</v>
      </c>
      <c r="C29" s="650">
        <v>0</v>
      </c>
      <c r="D29" s="650" t="s">
        <v>550</v>
      </c>
      <c r="E29" s="650"/>
      <c r="F29" s="650" t="s">
        <v>550</v>
      </c>
      <c r="G29" s="650" t="s">
        <v>550</v>
      </c>
      <c r="H29" s="650" t="s">
        <v>550</v>
      </c>
      <c r="I29" s="651" t="s">
        <v>550</v>
      </c>
      <c r="J29" s="652" t="s">
        <v>1</v>
      </c>
    </row>
    <row r="30" spans="1:10" ht="14.4" customHeight="1" x14ac:dyDescent="0.3">
      <c r="A30" s="648" t="s">
        <v>553</v>
      </c>
      <c r="B30" s="649" t="s">
        <v>341</v>
      </c>
      <c r="C30" s="650">
        <v>301.99912</v>
      </c>
      <c r="D30" s="650">
        <v>373.47508999999991</v>
      </c>
      <c r="E30" s="650"/>
      <c r="F30" s="650">
        <v>388.74306000000001</v>
      </c>
      <c r="G30" s="650">
        <v>341.47494980304202</v>
      </c>
      <c r="H30" s="650">
        <v>47.268110196957991</v>
      </c>
      <c r="I30" s="651">
        <v>1.1384233608474694</v>
      </c>
      <c r="J30" s="652" t="s">
        <v>1</v>
      </c>
    </row>
    <row r="31" spans="1:10" ht="14.4" customHeight="1" x14ac:dyDescent="0.3">
      <c r="A31" s="648" t="s">
        <v>553</v>
      </c>
      <c r="B31" s="649" t="s">
        <v>342</v>
      </c>
      <c r="C31" s="650">
        <v>592.93777999999986</v>
      </c>
      <c r="D31" s="650">
        <v>469.11183</v>
      </c>
      <c r="E31" s="650"/>
      <c r="F31" s="650">
        <v>433.26339999999993</v>
      </c>
      <c r="G31" s="650">
        <v>456.34946087414403</v>
      </c>
      <c r="H31" s="650">
        <v>-23.086060874144096</v>
      </c>
      <c r="I31" s="651">
        <v>0.94941144264765343</v>
      </c>
      <c r="J31" s="652" t="s">
        <v>1</v>
      </c>
    </row>
    <row r="32" spans="1:10" ht="14.4" customHeight="1" x14ac:dyDescent="0.3">
      <c r="A32" s="648" t="s">
        <v>553</v>
      </c>
      <c r="B32" s="649" t="s">
        <v>343</v>
      </c>
      <c r="C32" s="650">
        <v>38.577149999999996</v>
      </c>
      <c r="D32" s="650">
        <v>34.834070000000004</v>
      </c>
      <c r="E32" s="650"/>
      <c r="F32" s="650">
        <v>37.900539999998998</v>
      </c>
      <c r="G32" s="650">
        <v>27.214284503995998</v>
      </c>
      <c r="H32" s="650">
        <v>10.686255496003</v>
      </c>
      <c r="I32" s="651">
        <v>1.3926708230904945</v>
      </c>
      <c r="J32" s="652" t="s">
        <v>1</v>
      </c>
    </row>
    <row r="33" spans="1:10" ht="14.4" customHeight="1" x14ac:dyDescent="0.3">
      <c r="A33" s="648" t="s">
        <v>553</v>
      </c>
      <c r="B33" s="649" t="s">
        <v>345</v>
      </c>
      <c r="C33" s="650">
        <v>6.4850000000000003</v>
      </c>
      <c r="D33" s="650">
        <v>11.300199999999998</v>
      </c>
      <c r="E33" s="650"/>
      <c r="F33" s="650">
        <v>12.648999999998995</v>
      </c>
      <c r="G33" s="650">
        <v>41.083961992657997</v>
      </c>
      <c r="H33" s="650">
        <v>-28.434961992659002</v>
      </c>
      <c r="I33" s="651">
        <v>0.30788169851436098</v>
      </c>
      <c r="J33" s="652" t="s">
        <v>1</v>
      </c>
    </row>
    <row r="34" spans="1:10" ht="14.4" customHeight="1" x14ac:dyDescent="0.3">
      <c r="A34" s="648" t="s">
        <v>553</v>
      </c>
      <c r="B34" s="649" t="s">
        <v>346</v>
      </c>
      <c r="C34" s="650">
        <v>66.596500000000006</v>
      </c>
      <c r="D34" s="650">
        <v>62.076000000000001</v>
      </c>
      <c r="E34" s="650"/>
      <c r="F34" s="650">
        <v>63.873099999998992</v>
      </c>
      <c r="G34" s="650">
        <v>63.593786804507999</v>
      </c>
      <c r="H34" s="650">
        <v>0.27931319549099243</v>
      </c>
      <c r="I34" s="651">
        <v>1.0043921459866767</v>
      </c>
      <c r="J34" s="652" t="s">
        <v>1</v>
      </c>
    </row>
    <row r="35" spans="1:10" ht="14.4" customHeight="1" x14ac:dyDescent="0.3">
      <c r="A35" s="648" t="s">
        <v>553</v>
      </c>
      <c r="B35" s="649" t="s">
        <v>348</v>
      </c>
      <c r="C35" s="650" t="s">
        <v>550</v>
      </c>
      <c r="D35" s="650">
        <v>44.684280000000008</v>
      </c>
      <c r="E35" s="650"/>
      <c r="F35" s="650">
        <v>7.9016599999999997</v>
      </c>
      <c r="G35" s="650">
        <v>46.881538666917997</v>
      </c>
      <c r="H35" s="650">
        <v>-38.979878666917998</v>
      </c>
      <c r="I35" s="651">
        <v>0.16854523602860785</v>
      </c>
      <c r="J35" s="652" t="s">
        <v>1</v>
      </c>
    </row>
    <row r="36" spans="1:10" ht="14.4" customHeight="1" x14ac:dyDescent="0.3">
      <c r="A36" s="648" t="s">
        <v>553</v>
      </c>
      <c r="B36" s="649" t="s">
        <v>555</v>
      </c>
      <c r="C36" s="650">
        <v>1029.8961299999999</v>
      </c>
      <c r="D36" s="650">
        <v>1015.6949499999999</v>
      </c>
      <c r="E36" s="650"/>
      <c r="F36" s="650">
        <v>964.15678999999693</v>
      </c>
      <c r="G36" s="650">
        <v>996.23429196956999</v>
      </c>
      <c r="H36" s="650">
        <v>-32.077501969573063</v>
      </c>
      <c r="I36" s="651">
        <v>0.96780124692741165</v>
      </c>
      <c r="J36" s="652" t="s">
        <v>556</v>
      </c>
    </row>
    <row r="37" spans="1:10" ht="14.4" customHeight="1" x14ac:dyDescent="0.3">
      <c r="A37" s="648" t="s">
        <v>550</v>
      </c>
      <c r="B37" s="649" t="s">
        <v>550</v>
      </c>
      <c r="C37" s="650" t="s">
        <v>550</v>
      </c>
      <c r="D37" s="650" t="s">
        <v>550</v>
      </c>
      <c r="E37" s="650"/>
      <c r="F37" s="650" t="s">
        <v>550</v>
      </c>
      <c r="G37" s="650" t="s">
        <v>550</v>
      </c>
      <c r="H37" s="650" t="s">
        <v>550</v>
      </c>
      <c r="I37" s="651" t="s">
        <v>550</v>
      </c>
      <c r="J37" s="652" t="s">
        <v>557</v>
      </c>
    </row>
    <row r="38" spans="1:10" ht="14.4" customHeight="1" x14ac:dyDescent="0.3">
      <c r="A38" s="648" t="s">
        <v>4921</v>
      </c>
      <c r="B38" s="649" t="s">
        <v>4922</v>
      </c>
      <c r="C38" s="650" t="s">
        <v>550</v>
      </c>
      <c r="D38" s="650" t="s">
        <v>550</v>
      </c>
      <c r="E38" s="650"/>
      <c r="F38" s="650" t="s">
        <v>550</v>
      </c>
      <c r="G38" s="650" t="s">
        <v>550</v>
      </c>
      <c r="H38" s="650" t="s">
        <v>550</v>
      </c>
      <c r="I38" s="651" t="s">
        <v>550</v>
      </c>
      <c r="J38" s="652" t="s">
        <v>0</v>
      </c>
    </row>
    <row r="39" spans="1:10" ht="14.4" customHeight="1" x14ac:dyDescent="0.3">
      <c r="A39" s="648" t="s">
        <v>4921</v>
      </c>
      <c r="B39" s="649" t="s">
        <v>342</v>
      </c>
      <c r="C39" s="650">
        <v>678.8916999999999</v>
      </c>
      <c r="D39" s="650">
        <v>782.73547999999994</v>
      </c>
      <c r="E39" s="650"/>
      <c r="F39" s="650">
        <v>871.10490000000084</v>
      </c>
      <c r="G39" s="650">
        <v>723.98251561804796</v>
      </c>
      <c r="H39" s="650">
        <v>147.12238438195288</v>
      </c>
      <c r="I39" s="651">
        <v>1.2032126207583311</v>
      </c>
      <c r="J39" s="652" t="s">
        <v>1</v>
      </c>
    </row>
    <row r="40" spans="1:10" ht="14.4" customHeight="1" x14ac:dyDescent="0.3">
      <c r="A40" s="648" t="s">
        <v>4921</v>
      </c>
      <c r="B40" s="649" t="s">
        <v>343</v>
      </c>
      <c r="C40" s="650" t="s">
        <v>550</v>
      </c>
      <c r="D40" s="650">
        <v>6.6120000000000001</v>
      </c>
      <c r="E40" s="650"/>
      <c r="F40" s="650">
        <v>3.306</v>
      </c>
      <c r="G40" s="650">
        <v>3.8099168559630003</v>
      </c>
      <c r="H40" s="650">
        <v>-0.50391685596300029</v>
      </c>
      <c r="I40" s="651">
        <v>0.86773547166145981</v>
      </c>
      <c r="J40" s="652" t="s">
        <v>1</v>
      </c>
    </row>
    <row r="41" spans="1:10" ht="14.4" customHeight="1" x14ac:dyDescent="0.3">
      <c r="A41" s="648" t="s">
        <v>4921</v>
      </c>
      <c r="B41" s="649" t="s">
        <v>4923</v>
      </c>
      <c r="C41" s="650">
        <v>678.8916999999999</v>
      </c>
      <c r="D41" s="650">
        <v>789.3474799999999</v>
      </c>
      <c r="E41" s="650"/>
      <c r="F41" s="650">
        <v>874.41090000000088</v>
      </c>
      <c r="G41" s="650">
        <v>727.79243247401098</v>
      </c>
      <c r="H41" s="650">
        <v>146.6184675259899</v>
      </c>
      <c r="I41" s="651">
        <v>1.2014564331585373</v>
      </c>
      <c r="J41" s="652" t="s">
        <v>556</v>
      </c>
    </row>
    <row r="42" spans="1:10" ht="14.4" customHeight="1" x14ac:dyDescent="0.3">
      <c r="A42" s="648" t="s">
        <v>550</v>
      </c>
      <c r="B42" s="649" t="s">
        <v>550</v>
      </c>
      <c r="C42" s="650" t="s">
        <v>550</v>
      </c>
      <c r="D42" s="650" t="s">
        <v>550</v>
      </c>
      <c r="E42" s="650"/>
      <c r="F42" s="650" t="s">
        <v>550</v>
      </c>
      <c r="G42" s="650" t="s">
        <v>550</v>
      </c>
      <c r="H42" s="650" t="s">
        <v>550</v>
      </c>
      <c r="I42" s="651" t="s">
        <v>550</v>
      </c>
      <c r="J42" s="652" t="s">
        <v>557</v>
      </c>
    </row>
    <row r="43" spans="1:10" ht="14.4" customHeight="1" x14ac:dyDescent="0.3">
      <c r="A43" s="648" t="s">
        <v>558</v>
      </c>
      <c r="B43" s="649" t="s">
        <v>559</v>
      </c>
      <c r="C43" s="650" t="s">
        <v>550</v>
      </c>
      <c r="D43" s="650" t="s">
        <v>550</v>
      </c>
      <c r="E43" s="650"/>
      <c r="F43" s="650" t="s">
        <v>550</v>
      </c>
      <c r="G43" s="650" t="s">
        <v>550</v>
      </c>
      <c r="H43" s="650" t="s">
        <v>550</v>
      </c>
      <c r="I43" s="651" t="s">
        <v>550</v>
      </c>
      <c r="J43" s="652" t="s">
        <v>0</v>
      </c>
    </row>
    <row r="44" spans="1:10" ht="14.4" customHeight="1" x14ac:dyDescent="0.3">
      <c r="A44" s="648" t="s">
        <v>558</v>
      </c>
      <c r="B44" s="649" t="s">
        <v>341</v>
      </c>
      <c r="C44" s="650">
        <v>7.3598099999999995</v>
      </c>
      <c r="D44" s="650">
        <v>15.336469999999998</v>
      </c>
      <c r="E44" s="650"/>
      <c r="F44" s="650">
        <v>16.064</v>
      </c>
      <c r="G44" s="650">
        <v>15.133839570586</v>
      </c>
      <c r="H44" s="650">
        <v>0.93016042941400023</v>
      </c>
      <c r="I44" s="651">
        <v>1.0614622895317227</v>
      </c>
      <c r="J44" s="652" t="s">
        <v>1</v>
      </c>
    </row>
    <row r="45" spans="1:10" ht="14.4" customHeight="1" x14ac:dyDescent="0.3">
      <c r="A45" s="648" t="s">
        <v>558</v>
      </c>
      <c r="B45" s="649" t="s">
        <v>342</v>
      </c>
      <c r="C45" s="650">
        <v>15.54457</v>
      </c>
      <c r="D45" s="650">
        <v>16.265989999999999</v>
      </c>
      <c r="E45" s="650"/>
      <c r="F45" s="650">
        <v>11.833199999999998</v>
      </c>
      <c r="G45" s="650">
        <v>14.026202694792</v>
      </c>
      <c r="H45" s="650">
        <v>-2.1930026947920016</v>
      </c>
      <c r="I45" s="651">
        <v>0.84364957911193783</v>
      </c>
      <c r="J45" s="652" t="s">
        <v>1</v>
      </c>
    </row>
    <row r="46" spans="1:10" ht="14.4" customHeight="1" x14ac:dyDescent="0.3">
      <c r="A46" s="648" t="s">
        <v>558</v>
      </c>
      <c r="B46" s="649" t="s">
        <v>345</v>
      </c>
      <c r="C46" s="650">
        <v>0.9870000000000001</v>
      </c>
      <c r="D46" s="650">
        <v>0.82900000000000007</v>
      </c>
      <c r="E46" s="650"/>
      <c r="F46" s="650">
        <v>0.03</v>
      </c>
      <c r="G46" s="650">
        <v>3.5828034203189998</v>
      </c>
      <c r="H46" s="650">
        <v>-3.552803420319</v>
      </c>
      <c r="I46" s="651">
        <v>8.3733312941096025E-3</v>
      </c>
      <c r="J46" s="652" t="s">
        <v>1</v>
      </c>
    </row>
    <row r="47" spans="1:10" ht="14.4" customHeight="1" x14ac:dyDescent="0.3">
      <c r="A47" s="648" t="s">
        <v>558</v>
      </c>
      <c r="B47" s="649" t="s">
        <v>346</v>
      </c>
      <c r="C47" s="650">
        <v>1.8589999999999998</v>
      </c>
      <c r="D47" s="650">
        <v>1.8164999999999998</v>
      </c>
      <c r="E47" s="650"/>
      <c r="F47" s="650">
        <v>1.549999999999</v>
      </c>
      <c r="G47" s="650">
        <v>1.9945939730090001</v>
      </c>
      <c r="H47" s="650">
        <v>-0.44459397301000014</v>
      </c>
      <c r="I47" s="651">
        <v>0.77710051317396911</v>
      </c>
      <c r="J47" s="652" t="s">
        <v>1</v>
      </c>
    </row>
    <row r="48" spans="1:10" ht="14.4" customHeight="1" x14ac:dyDescent="0.3">
      <c r="A48" s="648" t="s">
        <v>558</v>
      </c>
      <c r="B48" s="649" t="s">
        <v>560</v>
      </c>
      <c r="C48" s="650">
        <v>25.750379999999996</v>
      </c>
      <c r="D48" s="650">
        <v>34.247959999999992</v>
      </c>
      <c r="E48" s="650"/>
      <c r="F48" s="650">
        <v>29.477199999998998</v>
      </c>
      <c r="G48" s="650">
        <v>34.737439658706002</v>
      </c>
      <c r="H48" s="650">
        <v>-5.2602396587070039</v>
      </c>
      <c r="I48" s="651">
        <v>0.84857146322847465</v>
      </c>
      <c r="J48" s="652" t="s">
        <v>556</v>
      </c>
    </row>
    <row r="49" spans="1:10" ht="14.4" customHeight="1" x14ac:dyDescent="0.3">
      <c r="A49" s="648" t="s">
        <v>550</v>
      </c>
      <c r="B49" s="649" t="s">
        <v>550</v>
      </c>
      <c r="C49" s="650" t="s">
        <v>550</v>
      </c>
      <c r="D49" s="650" t="s">
        <v>550</v>
      </c>
      <c r="E49" s="650"/>
      <c r="F49" s="650" t="s">
        <v>550</v>
      </c>
      <c r="G49" s="650" t="s">
        <v>550</v>
      </c>
      <c r="H49" s="650" t="s">
        <v>550</v>
      </c>
      <c r="I49" s="651" t="s">
        <v>550</v>
      </c>
      <c r="J49" s="652" t="s">
        <v>557</v>
      </c>
    </row>
    <row r="50" spans="1:10" ht="14.4" customHeight="1" x14ac:dyDescent="0.3">
      <c r="A50" s="648" t="s">
        <v>561</v>
      </c>
      <c r="B50" s="649" t="s">
        <v>562</v>
      </c>
      <c r="C50" s="650" t="s">
        <v>550</v>
      </c>
      <c r="D50" s="650" t="s">
        <v>550</v>
      </c>
      <c r="E50" s="650"/>
      <c r="F50" s="650" t="s">
        <v>550</v>
      </c>
      <c r="G50" s="650" t="s">
        <v>550</v>
      </c>
      <c r="H50" s="650" t="s">
        <v>550</v>
      </c>
      <c r="I50" s="651" t="s">
        <v>550</v>
      </c>
      <c r="J50" s="652" t="s">
        <v>0</v>
      </c>
    </row>
    <row r="51" spans="1:10" ht="14.4" customHeight="1" x14ac:dyDescent="0.3">
      <c r="A51" s="648" t="s">
        <v>561</v>
      </c>
      <c r="B51" s="649" t="s">
        <v>337</v>
      </c>
      <c r="C51" s="650">
        <v>1031.43659</v>
      </c>
      <c r="D51" s="650">
        <v>813.11538000000007</v>
      </c>
      <c r="E51" s="650"/>
      <c r="F51" s="650">
        <v>731.26477000000011</v>
      </c>
      <c r="G51" s="650">
        <v>814.17142884178611</v>
      </c>
      <c r="H51" s="650">
        <v>-82.906658841785998</v>
      </c>
      <c r="I51" s="651">
        <v>0.89817051310713969</v>
      </c>
      <c r="J51" s="652" t="s">
        <v>1</v>
      </c>
    </row>
    <row r="52" spans="1:10" ht="14.4" customHeight="1" x14ac:dyDescent="0.3">
      <c r="A52" s="648" t="s">
        <v>561</v>
      </c>
      <c r="B52" s="649" t="s">
        <v>340</v>
      </c>
      <c r="C52" s="650">
        <v>0.83973999999999993</v>
      </c>
      <c r="D52" s="650">
        <v>0.60842999999900005</v>
      </c>
      <c r="E52" s="650"/>
      <c r="F52" s="650">
        <v>0.84179999999999999</v>
      </c>
      <c r="G52" s="650">
        <v>0.76600492884000004</v>
      </c>
      <c r="H52" s="650">
        <v>7.5795071159999949E-2</v>
      </c>
      <c r="I52" s="651">
        <v>1.0989485423739769</v>
      </c>
      <c r="J52" s="652" t="s">
        <v>1</v>
      </c>
    </row>
    <row r="53" spans="1:10" ht="14.4" customHeight="1" x14ac:dyDescent="0.3">
      <c r="A53" s="648" t="s">
        <v>561</v>
      </c>
      <c r="B53" s="649" t="s">
        <v>341</v>
      </c>
      <c r="C53" s="650">
        <v>243.65518000000003</v>
      </c>
      <c r="D53" s="650">
        <v>260.59699999999998</v>
      </c>
      <c r="E53" s="650"/>
      <c r="F53" s="650">
        <v>287.07702</v>
      </c>
      <c r="G53" s="650">
        <v>251.44023862844099</v>
      </c>
      <c r="H53" s="650">
        <v>35.63678137155901</v>
      </c>
      <c r="I53" s="651">
        <v>1.1417306218207195</v>
      </c>
      <c r="J53" s="652" t="s">
        <v>1</v>
      </c>
    </row>
    <row r="54" spans="1:10" ht="14.4" customHeight="1" x14ac:dyDescent="0.3">
      <c r="A54" s="648" t="s">
        <v>561</v>
      </c>
      <c r="B54" s="649" t="s">
        <v>342</v>
      </c>
      <c r="C54" s="650">
        <v>2286.8152400000008</v>
      </c>
      <c r="D54" s="650">
        <v>1661.9182600000001</v>
      </c>
      <c r="E54" s="650"/>
      <c r="F54" s="650">
        <v>1613.8529700000008</v>
      </c>
      <c r="G54" s="650">
        <v>1586.8656999507198</v>
      </c>
      <c r="H54" s="650">
        <v>26.987270049281051</v>
      </c>
      <c r="I54" s="651">
        <v>1.0170066503108102</v>
      </c>
      <c r="J54" s="652" t="s">
        <v>1</v>
      </c>
    </row>
    <row r="55" spans="1:10" ht="14.4" customHeight="1" x14ac:dyDescent="0.3">
      <c r="A55" s="648" t="s">
        <v>561</v>
      </c>
      <c r="B55" s="649" t="s">
        <v>343</v>
      </c>
      <c r="C55" s="650">
        <v>150.25245999999999</v>
      </c>
      <c r="D55" s="650">
        <v>215.83848</v>
      </c>
      <c r="E55" s="650"/>
      <c r="F55" s="650">
        <v>119.01437999999901</v>
      </c>
      <c r="G55" s="650">
        <v>180.04859595542499</v>
      </c>
      <c r="H55" s="650">
        <v>-61.034215955425978</v>
      </c>
      <c r="I55" s="651">
        <v>0.66101254146665855</v>
      </c>
      <c r="J55" s="652" t="s">
        <v>1</v>
      </c>
    </row>
    <row r="56" spans="1:10" ht="14.4" customHeight="1" x14ac:dyDescent="0.3">
      <c r="A56" s="648" t="s">
        <v>561</v>
      </c>
      <c r="B56" s="649" t="s">
        <v>345</v>
      </c>
      <c r="C56" s="650">
        <v>20.323250000000002</v>
      </c>
      <c r="D56" s="650">
        <v>27.058250000000001</v>
      </c>
      <c r="E56" s="650"/>
      <c r="F56" s="650">
        <v>21.311</v>
      </c>
      <c r="G56" s="650">
        <v>94.650321445417006</v>
      </c>
      <c r="H56" s="650">
        <v>-73.339321445416999</v>
      </c>
      <c r="I56" s="651">
        <v>0.22515507263532789</v>
      </c>
      <c r="J56" s="652" t="s">
        <v>1</v>
      </c>
    </row>
    <row r="57" spans="1:10" ht="14.4" customHeight="1" x14ac:dyDescent="0.3">
      <c r="A57" s="648" t="s">
        <v>561</v>
      </c>
      <c r="B57" s="649" t="s">
        <v>346</v>
      </c>
      <c r="C57" s="650">
        <v>138.58321000000004</v>
      </c>
      <c r="D57" s="650">
        <v>125.00759999999902</v>
      </c>
      <c r="E57" s="650"/>
      <c r="F57" s="650">
        <v>137.07335</v>
      </c>
      <c r="G57" s="650">
        <v>124.70932751561801</v>
      </c>
      <c r="H57" s="650">
        <v>12.364022484381991</v>
      </c>
      <c r="I57" s="651">
        <v>1.0991427243710665</v>
      </c>
      <c r="J57" s="652" t="s">
        <v>1</v>
      </c>
    </row>
    <row r="58" spans="1:10" ht="14.4" customHeight="1" x14ac:dyDescent="0.3">
      <c r="A58" s="648" t="s">
        <v>561</v>
      </c>
      <c r="B58" s="649" t="s">
        <v>347</v>
      </c>
      <c r="C58" s="650">
        <v>219.25824999999998</v>
      </c>
      <c r="D58" s="650">
        <v>167.08431999999999</v>
      </c>
      <c r="E58" s="650"/>
      <c r="F58" s="650">
        <v>149.21442999999999</v>
      </c>
      <c r="G58" s="650">
        <v>148.15646259222001</v>
      </c>
      <c r="H58" s="650">
        <v>1.0579674077799837</v>
      </c>
      <c r="I58" s="651">
        <v>1.0071408792385377</v>
      </c>
      <c r="J58" s="652" t="s">
        <v>1</v>
      </c>
    </row>
    <row r="59" spans="1:10" ht="14.4" customHeight="1" x14ac:dyDescent="0.3">
      <c r="A59" s="648" t="s">
        <v>561</v>
      </c>
      <c r="B59" s="649" t="s">
        <v>348</v>
      </c>
      <c r="C59" s="650" t="s">
        <v>550</v>
      </c>
      <c r="D59" s="650">
        <v>217.92230000000001</v>
      </c>
      <c r="E59" s="650"/>
      <c r="F59" s="650">
        <v>230.97314000000003</v>
      </c>
      <c r="G59" s="650">
        <v>222.172210758929</v>
      </c>
      <c r="H59" s="650">
        <v>8.8009292410710316</v>
      </c>
      <c r="I59" s="651">
        <v>1.0396130965749835</v>
      </c>
      <c r="J59" s="652" t="s">
        <v>1</v>
      </c>
    </row>
    <row r="60" spans="1:10" ht="14.4" customHeight="1" x14ac:dyDescent="0.3">
      <c r="A60" s="648" t="s">
        <v>561</v>
      </c>
      <c r="B60" s="649" t="s">
        <v>563</v>
      </c>
      <c r="C60" s="650">
        <v>4091.1639200000009</v>
      </c>
      <c r="D60" s="650">
        <v>3489.1500199999982</v>
      </c>
      <c r="E60" s="650"/>
      <c r="F60" s="650">
        <v>3290.6228600000004</v>
      </c>
      <c r="G60" s="650">
        <v>3422.9802906173959</v>
      </c>
      <c r="H60" s="650">
        <v>-132.35743061739549</v>
      </c>
      <c r="I60" s="651">
        <v>0.9613326927472543</v>
      </c>
      <c r="J60" s="652" t="s">
        <v>556</v>
      </c>
    </row>
    <row r="61" spans="1:10" ht="14.4" customHeight="1" x14ac:dyDescent="0.3">
      <c r="A61" s="648" t="s">
        <v>550</v>
      </c>
      <c r="B61" s="649" t="s">
        <v>550</v>
      </c>
      <c r="C61" s="650" t="s">
        <v>550</v>
      </c>
      <c r="D61" s="650" t="s">
        <v>550</v>
      </c>
      <c r="E61" s="650"/>
      <c r="F61" s="650" t="s">
        <v>550</v>
      </c>
      <c r="G61" s="650" t="s">
        <v>550</v>
      </c>
      <c r="H61" s="650" t="s">
        <v>550</v>
      </c>
      <c r="I61" s="651" t="s">
        <v>550</v>
      </c>
      <c r="J61" s="652" t="s">
        <v>557</v>
      </c>
    </row>
    <row r="62" spans="1:10" ht="14.4" customHeight="1" x14ac:dyDescent="0.3">
      <c r="A62" s="648" t="s">
        <v>564</v>
      </c>
      <c r="B62" s="649" t="s">
        <v>565</v>
      </c>
      <c r="C62" s="650" t="s">
        <v>550</v>
      </c>
      <c r="D62" s="650" t="s">
        <v>550</v>
      </c>
      <c r="E62" s="650"/>
      <c r="F62" s="650" t="s">
        <v>550</v>
      </c>
      <c r="G62" s="650" t="s">
        <v>550</v>
      </c>
      <c r="H62" s="650" t="s">
        <v>550</v>
      </c>
      <c r="I62" s="651" t="s">
        <v>550</v>
      </c>
      <c r="J62" s="652" t="s">
        <v>0</v>
      </c>
    </row>
    <row r="63" spans="1:10" ht="14.4" customHeight="1" x14ac:dyDescent="0.3">
      <c r="A63" s="648" t="s">
        <v>564</v>
      </c>
      <c r="B63" s="649" t="s">
        <v>4918</v>
      </c>
      <c r="C63" s="650">
        <v>0</v>
      </c>
      <c r="D63" s="650" t="s">
        <v>550</v>
      </c>
      <c r="E63" s="650"/>
      <c r="F63" s="650">
        <v>0</v>
      </c>
      <c r="G63" s="650">
        <v>0</v>
      </c>
      <c r="H63" s="650">
        <v>0</v>
      </c>
      <c r="I63" s="651" t="s">
        <v>550</v>
      </c>
      <c r="J63" s="652" t="s">
        <v>1</v>
      </c>
    </row>
    <row r="64" spans="1:10" ht="14.4" customHeight="1" x14ac:dyDescent="0.3">
      <c r="A64" s="648" t="s">
        <v>564</v>
      </c>
      <c r="B64" s="649" t="s">
        <v>335</v>
      </c>
      <c r="C64" s="650">
        <v>3625.3044800000021</v>
      </c>
      <c r="D64" s="650">
        <v>3048.5957200000007</v>
      </c>
      <c r="E64" s="650"/>
      <c r="F64" s="650">
        <v>3099.779050000001</v>
      </c>
      <c r="G64" s="650">
        <v>3282.7296591577001</v>
      </c>
      <c r="H64" s="650">
        <v>-182.95060915769909</v>
      </c>
      <c r="I64" s="651">
        <v>0.94426875553174805</v>
      </c>
      <c r="J64" s="652" t="s">
        <v>1</v>
      </c>
    </row>
    <row r="65" spans="1:10" ht="14.4" customHeight="1" x14ac:dyDescent="0.3">
      <c r="A65" s="648" t="s">
        <v>564</v>
      </c>
      <c r="B65" s="649" t="s">
        <v>336</v>
      </c>
      <c r="C65" s="650">
        <v>539.73163999999997</v>
      </c>
      <c r="D65" s="650">
        <v>1304.7335399999988</v>
      </c>
      <c r="E65" s="650"/>
      <c r="F65" s="650">
        <v>1044.1608900000001</v>
      </c>
      <c r="G65" s="650">
        <v>643.87326138215599</v>
      </c>
      <c r="H65" s="650">
        <v>400.28762861784412</v>
      </c>
      <c r="I65" s="651">
        <v>1.6216869881482199</v>
      </c>
      <c r="J65" s="652" t="s">
        <v>1</v>
      </c>
    </row>
    <row r="66" spans="1:10" ht="14.4" customHeight="1" x14ac:dyDescent="0.3">
      <c r="A66" s="648" t="s">
        <v>564</v>
      </c>
      <c r="B66" s="649" t="s">
        <v>337</v>
      </c>
      <c r="C66" s="650">
        <v>133.46808999999999</v>
      </c>
      <c r="D66" s="650">
        <v>132.07632000000001</v>
      </c>
      <c r="E66" s="650"/>
      <c r="F66" s="650">
        <v>187.72712999999999</v>
      </c>
      <c r="G66" s="650">
        <v>166.19235211339401</v>
      </c>
      <c r="H66" s="650">
        <v>21.53477788660598</v>
      </c>
      <c r="I66" s="651">
        <v>1.1295774300848254</v>
      </c>
      <c r="J66" s="652" t="s">
        <v>1</v>
      </c>
    </row>
    <row r="67" spans="1:10" ht="14.4" customHeight="1" x14ac:dyDescent="0.3">
      <c r="A67" s="648" t="s">
        <v>564</v>
      </c>
      <c r="B67" s="649" t="s">
        <v>338</v>
      </c>
      <c r="C67" s="650" t="s">
        <v>550</v>
      </c>
      <c r="D67" s="650">
        <v>21.146000000000001</v>
      </c>
      <c r="E67" s="650"/>
      <c r="F67" s="650">
        <v>21.145800000000001</v>
      </c>
      <c r="G67" s="650">
        <v>0</v>
      </c>
      <c r="H67" s="650">
        <v>21.145800000000001</v>
      </c>
      <c r="I67" s="651" t="s">
        <v>550</v>
      </c>
      <c r="J67" s="652" t="s">
        <v>1</v>
      </c>
    </row>
    <row r="68" spans="1:10" ht="14.4" customHeight="1" x14ac:dyDescent="0.3">
      <c r="A68" s="648" t="s">
        <v>564</v>
      </c>
      <c r="B68" s="649" t="s">
        <v>340</v>
      </c>
      <c r="C68" s="650">
        <v>0.18584999999999999</v>
      </c>
      <c r="D68" s="650">
        <v>0.27661000000000002</v>
      </c>
      <c r="E68" s="650"/>
      <c r="F68" s="650">
        <v>0.121</v>
      </c>
      <c r="G68" s="650">
        <v>0.23399516143800003</v>
      </c>
      <c r="H68" s="650">
        <v>-0.11299516143800004</v>
      </c>
      <c r="I68" s="651">
        <v>0.51710470958631538</v>
      </c>
      <c r="J68" s="652" t="s">
        <v>1</v>
      </c>
    </row>
    <row r="69" spans="1:10" ht="14.4" customHeight="1" x14ac:dyDescent="0.3">
      <c r="A69" s="648" t="s">
        <v>564</v>
      </c>
      <c r="B69" s="649" t="s">
        <v>341</v>
      </c>
      <c r="C69" s="650">
        <v>385.59869999999995</v>
      </c>
      <c r="D69" s="650">
        <v>411.96931999999998</v>
      </c>
      <c r="E69" s="650"/>
      <c r="F69" s="650">
        <v>466.62754999999896</v>
      </c>
      <c r="G69" s="650">
        <v>411.95106408300501</v>
      </c>
      <c r="H69" s="650">
        <v>54.676485916993954</v>
      </c>
      <c r="I69" s="651">
        <v>1.1327256819658975</v>
      </c>
      <c r="J69" s="652" t="s">
        <v>1</v>
      </c>
    </row>
    <row r="70" spans="1:10" ht="14.4" customHeight="1" x14ac:dyDescent="0.3">
      <c r="A70" s="648" t="s">
        <v>564</v>
      </c>
      <c r="B70" s="649" t="s">
        <v>342</v>
      </c>
      <c r="C70" s="650">
        <v>19342.916470000011</v>
      </c>
      <c r="D70" s="650">
        <v>20671.278839999999</v>
      </c>
      <c r="E70" s="650"/>
      <c r="F70" s="650">
        <v>19132.218420000001</v>
      </c>
      <c r="G70" s="650">
        <v>19338.151082563301</v>
      </c>
      <c r="H70" s="650">
        <v>-205.93266256330025</v>
      </c>
      <c r="I70" s="651">
        <v>0.98935096423209845</v>
      </c>
      <c r="J70" s="652" t="s">
        <v>1</v>
      </c>
    </row>
    <row r="71" spans="1:10" ht="14.4" customHeight="1" x14ac:dyDescent="0.3">
      <c r="A71" s="648" t="s">
        <v>564</v>
      </c>
      <c r="B71" s="649" t="s">
        <v>343</v>
      </c>
      <c r="C71" s="650">
        <v>841.05961000000013</v>
      </c>
      <c r="D71" s="650">
        <v>1156.1297299999999</v>
      </c>
      <c r="E71" s="650"/>
      <c r="F71" s="650">
        <v>1673.9506000000001</v>
      </c>
      <c r="G71" s="650">
        <v>1837.5979859167801</v>
      </c>
      <c r="H71" s="650">
        <v>-163.64738591677997</v>
      </c>
      <c r="I71" s="651">
        <v>0.91094494706080331</v>
      </c>
      <c r="J71" s="652" t="s">
        <v>1</v>
      </c>
    </row>
    <row r="72" spans="1:10" ht="14.4" customHeight="1" x14ac:dyDescent="0.3">
      <c r="A72" s="648" t="s">
        <v>564</v>
      </c>
      <c r="B72" s="649" t="s">
        <v>344</v>
      </c>
      <c r="C72" s="650">
        <v>1951.9770200000009</v>
      </c>
      <c r="D72" s="650">
        <v>1992.1488400000001</v>
      </c>
      <c r="E72" s="650"/>
      <c r="F72" s="650">
        <v>1921.5738800000008</v>
      </c>
      <c r="G72" s="650">
        <v>1900.00017153102</v>
      </c>
      <c r="H72" s="650">
        <v>21.57370846898084</v>
      </c>
      <c r="I72" s="651">
        <v>1.0113545823796408</v>
      </c>
      <c r="J72" s="652" t="s">
        <v>1</v>
      </c>
    </row>
    <row r="73" spans="1:10" ht="14.4" customHeight="1" x14ac:dyDescent="0.3">
      <c r="A73" s="648" t="s">
        <v>564</v>
      </c>
      <c r="B73" s="649" t="s">
        <v>345</v>
      </c>
      <c r="C73" s="650">
        <v>171.12157999999999</v>
      </c>
      <c r="D73" s="650">
        <v>21.145909999999997</v>
      </c>
      <c r="E73" s="650"/>
      <c r="F73" s="650">
        <v>14.313549999999999</v>
      </c>
      <c r="G73" s="650">
        <v>60.682931197500999</v>
      </c>
      <c r="H73" s="650">
        <v>-46.369381197500999</v>
      </c>
      <c r="I73" s="651">
        <v>0.23587440022326162</v>
      </c>
      <c r="J73" s="652" t="s">
        <v>1</v>
      </c>
    </row>
    <row r="74" spans="1:10" ht="14.4" customHeight="1" x14ac:dyDescent="0.3">
      <c r="A74" s="648" t="s">
        <v>564</v>
      </c>
      <c r="B74" s="649" t="s">
        <v>346</v>
      </c>
      <c r="C74" s="650">
        <v>79.581760000000003</v>
      </c>
      <c r="D74" s="650">
        <v>71.597359999999995</v>
      </c>
      <c r="E74" s="650"/>
      <c r="F74" s="650">
        <v>90.716500000000011</v>
      </c>
      <c r="G74" s="650">
        <v>74.702315630925995</v>
      </c>
      <c r="H74" s="650">
        <v>16.014184369074016</v>
      </c>
      <c r="I74" s="651">
        <v>1.2143733327918995</v>
      </c>
      <c r="J74" s="652" t="s">
        <v>1</v>
      </c>
    </row>
    <row r="75" spans="1:10" ht="14.4" customHeight="1" x14ac:dyDescent="0.3">
      <c r="A75" s="648" t="s">
        <v>564</v>
      </c>
      <c r="B75" s="649" t="s">
        <v>347</v>
      </c>
      <c r="C75" s="650">
        <v>3037.9721100000011</v>
      </c>
      <c r="D75" s="650">
        <v>3087.7401200000008</v>
      </c>
      <c r="E75" s="650"/>
      <c r="F75" s="650">
        <v>2924.7860100000003</v>
      </c>
      <c r="G75" s="650">
        <v>2983.8438201631302</v>
      </c>
      <c r="H75" s="650">
        <v>-59.057810163129943</v>
      </c>
      <c r="I75" s="651">
        <v>0.98020747273565367</v>
      </c>
      <c r="J75" s="652" t="s">
        <v>1</v>
      </c>
    </row>
    <row r="76" spans="1:10" ht="14.4" customHeight="1" x14ac:dyDescent="0.3">
      <c r="A76" s="648" t="s">
        <v>564</v>
      </c>
      <c r="B76" s="649" t="s">
        <v>4919</v>
      </c>
      <c r="C76" s="650" t="s">
        <v>550</v>
      </c>
      <c r="D76" s="650" t="s">
        <v>550</v>
      </c>
      <c r="E76" s="650"/>
      <c r="F76" s="650">
        <v>0</v>
      </c>
      <c r="G76" s="650">
        <v>0</v>
      </c>
      <c r="H76" s="650">
        <v>0</v>
      </c>
      <c r="I76" s="651" t="s">
        <v>550</v>
      </c>
      <c r="J76" s="652" t="s">
        <v>1</v>
      </c>
    </row>
    <row r="77" spans="1:10" ht="14.4" customHeight="1" x14ac:dyDescent="0.3">
      <c r="A77" s="648" t="s">
        <v>564</v>
      </c>
      <c r="B77" s="649" t="s">
        <v>4920</v>
      </c>
      <c r="C77" s="650" t="s">
        <v>550</v>
      </c>
      <c r="D77" s="650" t="s">
        <v>550</v>
      </c>
      <c r="E77" s="650"/>
      <c r="F77" s="650">
        <v>0</v>
      </c>
      <c r="G77" s="650">
        <v>0</v>
      </c>
      <c r="H77" s="650">
        <v>0</v>
      </c>
      <c r="I77" s="651" t="s">
        <v>550</v>
      </c>
      <c r="J77" s="652" t="s">
        <v>1</v>
      </c>
    </row>
    <row r="78" spans="1:10" ht="14.4" customHeight="1" x14ac:dyDescent="0.3">
      <c r="A78" s="648" t="s">
        <v>564</v>
      </c>
      <c r="B78" s="649" t="s">
        <v>348</v>
      </c>
      <c r="C78" s="650" t="s">
        <v>550</v>
      </c>
      <c r="D78" s="650">
        <v>584.53033999999991</v>
      </c>
      <c r="E78" s="650"/>
      <c r="F78" s="650">
        <v>609.20236999999895</v>
      </c>
      <c r="G78" s="650">
        <v>608.94632983954</v>
      </c>
      <c r="H78" s="650">
        <v>0.2560401604589515</v>
      </c>
      <c r="I78" s="651">
        <v>1.000420464247689</v>
      </c>
      <c r="J78" s="652" t="s">
        <v>1</v>
      </c>
    </row>
    <row r="79" spans="1:10" ht="14.4" customHeight="1" x14ac:dyDescent="0.3">
      <c r="A79" s="648" t="s">
        <v>564</v>
      </c>
      <c r="B79" s="649" t="s">
        <v>349</v>
      </c>
      <c r="C79" s="650">
        <v>51.674290000000013</v>
      </c>
      <c r="D79" s="650">
        <v>70.38154000000003</v>
      </c>
      <c r="E79" s="650"/>
      <c r="F79" s="650">
        <v>22.158250000001001</v>
      </c>
      <c r="G79" s="650">
        <v>62.405896900645999</v>
      </c>
      <c r="H79" s="650">
        <v>-40.247646900644995</v>
      </c>
      <c r="I79" s="651">
        <v>0.35506660588947692</v>
      </c>
      <c r="J79" s="652" t="s">
        <v>1</v>
      </c>
    </row>
    <row r="80" spans="1:10" ht="14.4" customHeight="1" x14ac:dyDescent="0.3">
      <c r="A80" s="648" t="s">
        <v>564</v>
      </c>
      <c r="B80" s="649" t="s">
        <v>566</v>
      </c>
      <c r="C80" s="650">
        <v>30160.591600000018</v>
      </c>
      <c r="D80" s="650">
        <v>32573.750190000002</v>
      </c>
      <c r="E80" s="650"/>
      <c r="F80" s="650">
        <v>31208.481</v>
      </c>
      <c r="G80" s="650">
        <v>31371.310865640535</v>
      </c>
      <c r="H80" s="650">
        <v>-162.82986564053499</v>
      </c>
      <c r="I80" s="651">
        <v>0.99480959318729412</v>
      </c>
      <c r="J80" s="652" t="s">
        <v>556</v>
      </c>
    </row>
    <row r="81" spans="1:10" ht="14.4" customHeight="1" x14ac:dyDescent="0.3">
      <c r="A81" s="648" t="s">
        <v>550</v>
      </c>
      <c r="B81" s="649" t="s">
        <v>550</v>
      </c>
      <c r="C81" s="650" t="s">
        <v>550</v>
      </c>
      <c r="D81" s="650" t="s">
        <v>550</v>
      </c>
      <c r="E81" s="650"/>
      <c r="F81" s="650" t="s">
        <v>550</v>
      </c>
      <c r="G81" s="650" t="s">
        <v>550</v>
      </c>
      <c r="H81" s="650" t="s">
        <v>550</v>
      </c>
      <c r="I81" s="651" t="s">
        <v>550</v>
      </c>
      <c r="J81" s="652" t="s">
        <v>557</v>
      </c>
    </row>
    <row r="82" spans="1:10" ht="14.4" customHeight="1" x14ac:dyDescent="0.3">
      <c r="A82" s="648" t="s">
        <v>548</v>
      </c>
      <c r="B82" s="649" t="s">
        <v>551</v>
      </c>
      <c r="C82" s="650">
        <v>35986.293730000019</v>
      </c>
      <c r="D82" s="650">
        <v>37902.190600000002</v>
      </c>
      <c r="E82" s="650"/>
      <c r="F82" s="650">
        <v>36367.14875</v>
      </c>
      <c r="G82" s="650">
        <v>36553.055320360218</v>
      </c>
      <c r="H82" s="650">
        <v>-185.9065703602173</v>
      </c>
      <c r="I82" s="651">
        <v>0.99491406207413069</v>
      </c>
      <c r="J82" s="652" t="s">
        <v>552</v>
      </c>
    </row>
  </sheetData>
  <mergeCells count="3">
    <mergeCell ref="A1:I1"/>
    <mergeCell ref="F3:I3"/>
    <mergeCell ref="C4:D4"/>
  </mergeCells>
  <conditionalFormatting sqref="F24 F83:F65537">
    <cfRule type="cellIs" dxfId="42" priority="18" stopIfTrue="1" operator="greaterThan">
      <formula>1</formula>
    </cfRule>
  </conditionalFormatting>
  <conditionalFormatting sqref="H5:H23">
    <cfRule type="expression" dxfId="41" priority="14">
      <formula>$H5&gt;0</formula>
    </cfRule>
  </conditionalFormatting>
  <conditionalFormatting sqref="I5:I23">
    <cfRule type="expression" dxfId="40" priority="15">
      <formula>$I5&gt;1</formula>
    </cfRule>
  </conditionalFormatting>
  <conditionalFormatting sqref="B5:B23">
    <cfRule type="expression" dxfId="39" priority="11">
      <formula>OR($J5="NS",$J5="SumaNS",$J5="Účet")</formula>
    </cfRule>
  </conditionalFormatting>
  <conditionalFormatting sqref="F5:I23 B5:D23">
    <cfRule type="expression" dxfId="38" priority="17">
      <formula>AND($J5&lt;&gt;"",$J5&lt;&gt;"mezeraKL")</formula>
    </cfRule>
  </conditionalFormatting>
  <conditionalFormatting sqref="B5:D23 F5:I23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6" priority="13">
      <formula>OR($J5="SumaNS",$J5="NS")</formula>
    </cfRule>
  </conditionalFormatting>
  <conditionalFormatting sqref="A5:A23">
    <cfRule type="expression" dxfId="35" priority="9">
      <formula>AND($J5&lt;&gt;"mezeraKL",$J5&lt;&gt;"")</formula>
    </cfRule>
  </conditionalFormatting>
  <conditionalFormatting sqref="A5:A23">
    <cfRule type="expression" dxfId="34" priority="10">
      <formula>AND($J5&lt;&gt;"",$J5&lt;&gt;"mezeraKL")</formula>
    </cfRule>
  </conditionalFormatting>
  <conditionalFormatting sqref="H25:H82">
    <cfRule type="expression" dxfId="33" priority="5">
      <formula>$H25&gt;0</formula>
    </cfRule>
  </conditionalFormatting>
  <conditionalFormatting sqref="A25:A82">
    <cfRule type="expression" dxfId="32" priority="2">
      <formula>AND($J25&lt;&gt;"mezeraKL",$J25&lt;&gt;"")</formula>
    </cfRule>
  </conditionalFormatting>
  <conditionalFormatting sqref="I25:I82">
    <cfRule type="expression" dxfId="31" priority="6">
      <formula>$I25&gt;1</formula>
    </cfRule>
  </conditionalFormatting>
  <conditionalFormatting sqref="B25:B82">
    <cfRule type="expression" dxfId="30" priority="1">
      <formula>OR($J25="NS",$J25="SumaNS",$J25="Účet")</formula>
    </cfRule>
  </conditionalFormatting>
  <conditionalFormatting sqref="A25:D82 F25:I82">
    <cfRule type="expression" dxfId="29" priority="8">
      <formula>AND($J25&lt;&gt;"",$J25&lt;&gt;"mezeraKL")</formula>
    </cfRule>
  </conditionalFormatting>
  <conditionalFormatting sqref="B25:D82 F25:I82">
    <cfRule type="expression" dxfId="28" priority="3">
      <formula>OR($J25="KL",$J25="SumaKL")</formula>
    </cfRule>
    <cfRule type="expression" priority="7" stopIfTrue="1">
      <formula>OR($J25="mezeraNS",$J25="mezeraKL")</formula>
    </cfRule>
  </conditionalFormatting>
  <conditionalFormatting sqref="B25:D82 F25:I82">
    <cfRule type="expression" dxfId="27" priority="4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8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6393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312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39.868242911572771</v>
      </c>
      <c r="J3" s="207">
        <f>SUBTOTAL(9,J5:J1048576)</f>
        <v>915003.75</v>
      </c>
      <c r="K3" s="208">
        <f>SUBTOTAL(9,K5:K1048576)</f>
        <v>36479591.770000003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548</v>
      </c>
      <c r="B5" s="740" t="s">
        <v>549</v>
      </c>
      <c r="C5" s="743" t="s">
        <v>553</v>
      </c>
      <c r="D5" s="758" t="s">
        <v>2804</v>
      </c>
      <c r="E5" s="743" t="s">
        <v>6364</v>
      </c>
      <c r="F5" s="758" t="s">
        <v>6365</v>
      </c>
      <c r="G5" s="743" t="s">
        <v>4924</v>
      </c>
      <c r="H5" s="743" t="s">
        <v>4925</v>
      </c>
      <c r="I5" s="229">
        <v>0.47428571428571425</v>
      </c>
      <c r="J5" s="229">
        <v>3200</v>
      </c>
      <c r="K5" s="753">
        <v>1518</v>
      </c>
    </row>
    <row r="6" spans="1:11" ht="14.4" customHeight="1" x14ac:dyDescent="0.3">
      <c r="A6" s="664" t="s">
        <v>548</v>
      </c>
      <c r="B6" s="665" t="s">
        <v>549</v>
      </c>
      <c r="C6" s="666" t="s">
        <v>553</v>
      </c>
      <c r="D6" s="667" t="s">
        <v>2804</v>
      </c>
      <c r="E6" s="666" t="s">
        <v>6364</v>
      </c>
      <c r="F6" s="667" t="s">
        <v>6365</v>
      </c>
      <c r="G6" s="666" t="s">
        <v>4926</v>
      </c>
      <c r="H6" s="666" t="s">
        <v>4927</v>
      </c>
      <c r="I6" s="668">
        <v>34.700000000000003</v>
      </c>
      <c r="J6" s="668">
        <v>24</v>
      </c>
      <c r="K6" s="669">
        <v>832.8</v>
      </c>
    </row>
    <row r="7" spans="1:11" ht="14.4" customHeight="1" x14ac:dyDescent="0.3">
      <c r="A7" s="664" t="s">
        <v>548</v>
      </c>
      <c r="B7" s="665" t="s">
        <v>549</v>
      </c>
      <c r="C7" s="666" t="s">
        <v>553</v>
      </c>
      <c r="D7" s="667" t="s">
        <v>2804</v>
      </c>
      <c r="E7" s="666" t="s">
        <v>6364</v>
      </c>
      <c r="F7" s="667" t="s">
        <v>6365</v>
      </c>
      <c r="G7" s="666" t="s">
        <v>4928</v>
      </c>
      <c r="H7" s="666" t="s">
        <v>4929</v>
      </c>
      <c r="I7" s="668">
        <v>2.5063636363636359</v>
      </c>
      <c r="J7" s="668">
        <v>540</v>
      </c>
      <c r="K7" s="669">
        <v>1354</v>
      </c>
    </row>
    <row r="8" spans="1:11" ht="14.4" customHeight="1" x14ac:dyDescent="0.3">
      <c r="A8" s="664" t="s">
        <v>548</v>
      </c>
      <c r="B8" s="665" t="s">
        <v>549</v>
      </c>
      <c r="C8" s="666" t="s">
        <v>553</v>
      </c>
      <c r="D8" s="667" t="s">
        <v>2804</v>
      </c>
      <c r="E8" s="666" t="s">
        <v>6364</v>
      </c>
      <c r="F8" s="667" t="s">
        <v>6365</v>
      </c>
      <c r="G8" s="666" t="s">
        <v>4930</v>
      </c>
      <c r="H8" s="666" t="s">
        <v>4931</v>
      </c>
      <c r="I8" s="668">
        <v>3.9660000000000002</v>
      </c>
      <c r="J8" s="668">
        <v>180</v>
      </c>
      <c r="K8" s="669">
        <v>713.80000000000007</v>
      </c>
    </row>
    <row r="9" spans="1:11" ht="14.4" customHeight="1" x14ac:dyDescent="0.3">
      <c r="A9" s="664" t="s">
        <v>548</v>
      </c>
      <c r="B9" s="665" t="s">
        <v>549</v>
      </c>
      <c r="C9" s="666" t="s">
        <v>553</v>
      </c>
      <c r="D9" s="667" t="s">
        <v>2804</v>
      </c>
      <c r="E9" s="666" t="s">
        <v>6364</v>
      </c>
      <c r="F9" s="667" t="s">
        <v>6365</v>
      </c>
      <c r="G9" s="666" t="s">
        <v>4932</v>
      </c>
      <c r="H9" s="666" t="s">
        <v>4933</v>
      </c>
      <c r="I9" s="668">
        <v>127.99600000000001</v>
      </c>
      <c r="J9" s="668">
        <v>50</v>
      </c>
      <c r="K9" s="669">
        <v>6399.83</v>
      </c>
    </row>
    <row r="10" spans="1:11" ht="14.4" customHeight="1" x14ac:dyDescent="0.3">
      <c r="A10" s="664" t="s">
        <v>548</v>
      </c>
      <c r="B10" s="665" t="s">
        <v>549</v>
      </c>
      <c r="C10" s="666" t="s">
        <v>553</v>
      </c>
      <c r="D10" s="667" t="s">
        <v>2804</v>
      </c>
      <c r="E10" s="666" t="s">
        <v>6364</v>
      </c>
      <c r="F10" s="667" t="s">
        <v>6365</v>
      </c>
      <c r="G10" s="666" t="s">
        <v>4934</v>
      </c>
      <c r="H10" s="666" t="s">
        <v>4935</v>
      </c>
      <c r="I10" s="668">
        <v>5.62</v>
      </c>
      <c r="J10" s="668">
        <v>24</v>
      </c>
      <c r="K10" s="669">
        <v>134.96</v>
      </c>
    </row>
    <row r="11" spans="1:11" ht="14.4" customHeight="1" x14ac:dyDescent="0.3">
      <c r="A11" s="664" t="s">
        <v>548</v>
      </c>
      <c r="B11" s="665" t="s">
        <v>549</v>
      </c>
      <c r="C11" s="666" t="s">
        <v>553</v>
      </c>
      <c r="D11" s="667" t="s">
        <v>2804</v>
      </c>
      <c r="E11" s="666" t="s">
        <v>6364</v>
      </c>
      <c r="F11" s="667" t="s">
        <v>6365</v>
      </c>
      <c r="G11" s="666" t="s">
        <v>4936</v>
      </c>
      <c r="H11" s="666" t="s">
        <v>4937</v>
      </c>
      <c r="I11" s="668">
        <v>10.119999999999999</v>
      </c>
      <c r="J11" s="668">
        <v>1</v>
      </c>
      <c r="K11" s="669">
        <v>10.119999999999999</v>
      </c>
    </row>
    <row r="12" spans="1:11" ht="14.4" customHeight="1" x14ac:dyDescent="0.3">
      <c r="A12" s="664" t="s">
        <v>548</v>
      </c>
      <c r="B12" s="665" t="s">
        <v>549</v>
      </c>
      <c r="C12" s="666" t="s">
        <v>553</v>
      </c>
      <c r="D12" s="667" t="s">
        <v>2804</v>
      </c>
      <c r="E12" s="666" t="s">
        <v>6364</v>
      </c>
      <c r="F12" s="667" t="s">
        <v>6365</v>
      </c>
      <c r="G12" s="666" t="s">
        <v>4938</v>
      </c>
      <c r="H12" s="666" t="s">
        <v>4939</v>
      </c>
      <c r="I12" s="668">
        <v>28.733999999999998</v>
      </c>
      <c r="J12" s="668">
        <v>140</v>
      </c>
      <c r="K12" s="669">
        <v>4022.5899999999997</v>
      </c>
    </row>
    <row r="13" spans="1:11" ht="14.4" customHeight="1" x14ac:dyDescent="0.3">
      <c r="A13" s="664" t="s">
        <v>548</v>
      </c>
      <c r="B13" s="665" t="s">
        <v>549</v>
      </c>
      <c r="C13" s="666" t="s">
        <v>553</v>
      </c>
      <c r="D13" s="667" t="s">
        <v>2804</v>
      </c>
      <c r="E13" s="666" t="s">
        <v>6364</v>
      </c>
      <c r="F13" s="667" t="s">
        <v>6365</v>
      </c>
      <c r="G13" s="666" t="s">
        <v>4940</v>
      </c>
      <c r="H13" s="666" t="s">
        <v>4941</v>
      </c>
      <c r="I13" s="668">
        <v>4.1100000000000003</v>
      </c>
      <c r="J13" s="668">
        <v>50</v>
      </c>
      <c r="K13" s="669">
        <v>205.5</v>
      </c>
    </row>
    <row r="14" spans="1:11" ht="14.4" customHeight="1" x14ac:dyDescent="0.3">
      <c r="A14" s="664" t="s">
        <v>548</v>
      </c>
      <c r="B14" s="665" t="s">
        <v>549</v>
      </c>
      <c r="C14" s="666" t="s">
        <v>553</v>
      </c>
      <c r="D14" s="667" t="s">
        <v>2804</v>
      </c>
      <c r="E14" s="666" t="s">
        <v>6364</v>
      </c>
      <c r="F14" s="667" t="s">
        <v>6365</v>
      </c>
      <c r="G14" s="666" t="s">
        <v>4942</v>
      </c>
      <c r="H14" s="666" t="s">
        <v>4943</v>
      </c>
      <c r="I14" s="668">
        <v>6.24</v>
      </c>
      <c r="J14" s="668">
        <v>300</v>
      </c>
      <c r="K14" s="669">
        <v>1872</v>
      </c>
    </row>
    <row r="15" spans="1:11" ht="14.4" customHeight="1" x14ac:dyDescent="0.3">
      <c r="A15" s="664" t="s">
        <v>548</v>
      </c>
      <c r="B15" s="665" t="s">
        <v>549</v>
      </c>
      <c r="C15" s="666" t="s">
        <v>553</v>
      </c>
      <c r="D15" s="667" t="s">
        <v>2804</v>
      </c>
      <c r="E15" s="666" t="s">
        <v>6364</v>
      </c>
      <c r="F15" s="667" t="s">
        <v>6365</v>
      </c>
      <c r="G15" s="666" t="s">
        <v>4944</v>
      </c>
      <c r="H15" s="666" t="s">
        <v>4945</v>
      </c>
      <c r="I15" s="668">
        <v>0.87818181818181817</v>
      </c>
      <c r="J15" s="668">
        <v>6852</v>
      </c>
      <c r="K15" s="669">
        <v>6025.24</v>
      </c>
    </row>
    <row r="16" spans="1:11" ht="14.4" customHeight="1" x14ac:dyDescent="0.3">
      <c r="A16" s="664" t="s">
        <v>548</v>
      </c>
      <c r="B16" s="665" t="s">
        <v>549</v>
      </c>
      <c r="C16" s="666" t="s">
        <v>553</v>
      </c>
      <c r="D16" s="667" t="s">
        <v>2804</v>
      </c>
      <c r="E16" s="666" t="s">
        <v>6364</v>
      </c>
      <c r="F16" s="667" t="s">
        <v>6365</v>
      </c>
      <c r="G16" s="666" t="s">
        <v>4946</v>
      </c>
      <c r="H16" s="666" t="s">
        <v>4947</v>
      </c>
      <c r="I16" s="668">
        <v>1.4239999999999999</v>
      </c>
      <c r="J16" s="668">
        <v>2000</v>
      </c>
      <c r="K16" s="669">
        <v>2845.86</v>
      </c>
    </row>
    <row r="17" spans="1:11" ht="14.4" customHeight="1" x14ac:dyDescent="0.3">
      <c r="A17" s="664" t="s">
        <v>548</v>
      </c>
      <c r="B17" s="665" t="s">
        <v>549</v>
      </c>
      <c r="C17" s="666" t="s">
        <v>553</v>
      </c>
      <c r="D17" s="667" t="s">
        <v>2804</v>
      </c>
      <c r="E17" s="666" t="s">
        <v>6364</v>
      </c>
      <c r="F17" s="667" t="s">
        <v>6365</v>
      </c>
      <c r="G17" s="666" t="s">
        <v>4948</v>
      </c>
      <c r="H17" s="666" t="s">
        <v>4949</v>
      </c>
      <c r="I17" s="668">
        <v>11.143333333333334</v>
      </c>
      <c r="J17" s="668">
        <v>700</v>
      </c>
      <c r="K17" s="669">
        <v>7801.16</v>
      </c>
    </row>
    <row r="18" spans="1:11" ht="14.4" customHeight="1" x14ac:dyDescent="0.3">
      <c r="A18" s="664" t="s">
        <v>548</v>
      </c>
      <c r="B18" s="665" t="s">
        <v>549</v>
      </c>
      <c r="C18" s="666" t="s">
        <v>553</v>
      </c>
      <c r="D18" s="667" t="s">
        <v>2804</v>
      </c>
      <c r="E18" s="666" t="s">
        <v>6364</v>
      </c>
      <c r="F18" s="667" t="s">
        <v>6365</v>
      </c>
      <c r="G18" s="666" t="s">
        <v>4950</v>
      </c>
      <c r="H18" s="666" t="s">
        <v>4951</v>
      </c>
      <c r="I18" s="668">
        <v>233.79500000000002</v>
      </c>
      <c r="J18" s="668">
        <v>10</v>
      </c>
      <c r="K18" s="669">
        <v>2337.9300000000003</v>
      </c>
    </row>
    <row r="19" spans="1:11" ht="14.4" customHeight="1" x14ac:dyDescent="0.3">
      <c r="A19" s="664" t="s">
        <v>548</v>
      </c>
      <c r="B19" s="665" t="s">
        <v>549</v>
      </c>
      <c r="C19" s="666" t="s">
        <v>553</v>
      </c>
      <c r="D19" s="667" t="s">
        <v>2804</v>
      </c>
      <c r="E19" s="666" t="s">
        <v>6364</v>
      </c>
      <c r="F19" s="667" t="s">
        <v>6365</v>
      </c>
      <c r="G19" s="666" t="s">
        <v>4952</v>
      </c>
      <c r="H19" s="666" t="s">
        <v>4953</v>
      </c>
      <c r="I19" s="668">
        <v>61.213333333333338</v>
      </c>
      <c r="J19" s="668">
        <v>16</v>
      </c>
      <c r="K19" s="669">
        <v>979.41</v>
      </c>
    </row>
    <row r="20" spans="1:11" ht="14.4" customHeight="1" x14ac:dyDescent="0.3">
      <c r="A20" s="664" t="s">
        <v>548</v>
      </c>
      <c r="B20" s="665" t="s">
        <v>549</v>
      </c>
      <c r="C20" s="666" t="s">
        <v>553</v>
      </c>
      <c r="D20" s="667" t="s">
        <v>2804</v>
      </c>
      <c r="E20" s="666" t="s">
        <v>6364</v>
      </c>
      <c r="F20" s="667" t="s">
        <v>6365</v>
      </c>
      <c r="G20" s="666" t="s">
        <v>4954</v>
      </c>
      <c r="H20" s="666" t="s">
        <v>4955</v>
      </c>
      <c r="I20" s="668">
        <v>22.147777777777776</v>
      </c>
      <c r="J20" s="668">
        <v>475</v>
      </c>
      <c r="K20" s="669">
        <v>10520.5</v>
      </c>
    </row>
    <row r="21" spans="1:11" ht="14.4" customHeight="1" x14ac:dyDescent="0.3">
      <c r="A21" s="664" t="s">
        <v>548</v>
      </c>
      <c r="B21" s="665" t="s">
        <v>549</v>
      </c>
      <c r="C21" s="666" t="s">
        <v>553</v>
      </c>
      <c r="D21" s="667" t="s">
        <v>2804</v>
      </c>
      <c r="E21" s="666" t="s">
        <v>6364</v>
      </c>
      <c r="F21" s="667" t="s">
        <v>6365</v>
      </c>
      <c r="G21" s="666" t="s">
        <v>4956</v>
      </c>
      <c r="H21" s="666" t="s">
        <v>4957</v>
      </c>
      <c r="I21" s="668">
        <v>30.17428571428572</v>
      </c>
      <c r="J21" s="668">
        <v>400</v>
      </c>
      <c r="K21" s="669">
        <v>12069.25</v>
      </c>
    </row>
    <row r="22" spans="1:11" ht="14.4" customHeight="1" x14ac:dyDescent="0.3">
      <c r="A22" s="664" t="s">
        <v>548</v>
      </c>
      <c r="B22" s="665" t="s">
        <v>549</v>
      </c>
      <c r="C22" s="666" t="s">
        <v>553</v>
      </c>
      <c r="D22" s="667" t="s">
        <v>2804</v>
      </c>
      <c r="E22" s="666" t="s">
        <v>6364</v>
      </c>
      <c r="F22" s="667" t="s">
        <v>6365</v>
      </c>
      <c r="G22" s="666" t="s">
        <v>4958</v>
      </c>
      <c r="H22" s="666" t="s">
        <v>4959</v>
      </c>
      <c r="I22" s="668">
        <v>1.38</v>
      </c>
      <c r="J22" s="668">
        <v>870</v>
      </c>
      <c r="K22" s="669">
        <v>1200.5999999999999</v>
      </c>
    </row>
    <row r="23" spans="1:11" ht="14.4" customHeight="1" x14ac:dyDescent="0.3">
      <c r="A23" s="664" t="s">
        <v>548</v>
      </c>
      <c r="B23" s="665" t="s">
        <v>549</v>
      </c>
      <c r="C23" s="666" t="s">
        <v>553</v>
      </c>
      <c r="D23" s="667" t="s">
        <v>2804</v>
      </c>
      <c r="E23" s="666" t="s">
        <v>6364</v>
      </c>
      <c r="F23" s="667" t="s">
        <v>6365</v>
      </c>
      <c r="G23" s="666" t="s">
        <v>4960</v>
      </c>
      <c r="H23" s="666" t="s">
        <v>4961</v>
      </c>
      <c r="I23" s="668">
        <v>8.59</v>
      </c>
      <c r="J23" s="668">
        <v>307</v>
      </c>
      <c r="K23" s="669">
        <v>2637.13</v>
      </c>
    </row>
    <row r="24" spans="1:11" ht="14.4" customHeight="1" x14ac:dyDescent="0.3">
      <c r="A24" s="664" t="s">
        <v>548</v>
      </c>
      <c r="B24" s="665" t="s">
        <v>549</v>
      </c>
      <c r="C24" s="666" t="s">
        <v>553</v>
      </c>
      <c r="D24" s="667" t="s">
        <v>2804</v>
      </c>
      <c r="E24" s="666" t="s">
        <v>6364</v>
      </c>
      <c r="F24" s="667" t="s">
        <v>6365</v>
      </c>
      <c r="G24" s="666" t="s">
        <v>4962</v>
      </c>
      <c r="H24" s="666" t="s">
        <v>4963</v>
      </c>
      <c r="I24" s="668">
        <v>1.93</v>
      </c>
      <c r="J24" s="668">
        <v>300</v>
      </c>
      <c r="K24" s="669">
        <v>579</v>
      </c>
    </row>
    <row r="25" spans="1:11" ht="14.4" customHeight="1" x14ac:dyDescent="0.3">
      <c r="A25" s="664" t="s">
        <v>548</v>
      </c>
      <c r="B25" s="665" t="s">
        <v>549</v>
      </c>
      <c r="C25" s="666" t="s">
        <v>553</v>
      </c>
      <c r="D25" s="667" t="s">
        <v>2804</v>
      </c>
      <c r="E25" s="666" t="s">
        <v>6364</v>
      </c>
      <c r="F25" s="667" t="s">
        <v>6365</v>
      </c>
      <c r="G25" s="666" t="s">
        <v>4964</v>
      </c>
      <c r="H25" s="666" t="s">
        <v>4965</v>
      </c>
      <c r="I25" s="668">
        <v>0.6692307692307693</v>
      </c>
      <c r="J25" s="668">
        <v>16000</v>
      </c>
      <c r="K25" s="669">
        <v>10710</v>
      </c>
    </row>
    <row r="26" spans="1:11" ht="14.4" customHeight="1" x14ac:dyDescent="0.3">
      <c r="A26" s="664" t="s">
        <v>548</v>
      </c>
      <c r="B26" s="665" t="s">
        <v>549</v>
      </c>
      <c r="C26" s="666" t="s">
        <v>553</v>
      </c>
      <c r="D26" s="667" t="s">
        <v>2804</v>
      </c>
      <c r="E26" s="666" t="s">
        <v>6364</v>
      </c>
      <c r="F26" s="667" t="s">
        <v>6365</v>
      </c>
      <c r="G26" s="666" t="s">
        <v>4966</v>
      </c>
      <c r="H26" s="666" t="s">
        <v>4967</v>
      </c>
      <c r="I26" s="668">
        <v>0.44000000000000006</v>
      </c>
      <c r="J26" s="668">
        <v>1200</v>
      </c>
      <c r="K26" s="669">
        <v>528</v>
      </c>
    </row>
    <row r="27" spans="1:11" ht="14.4" customHeight="1" x14ac:dyDescent="0.3">
      <c r="A27" s="664" t="s">
        <v>548</v>
      </c>
      <c r="B27" s="665" t="s">
        <v>549</v>
      </c>
      <c r="C27" s="666" t="s">
        <v>553</v>
      </c>
      <c r="D27" s="667" t="s">
        <v>2804</v>
      </c>
      <c r="E27" s="666" t="s">
        <v>6364</v>
      </c>
      <c r="F27" s="667" t="s">
        <v>6365</v>
      </c>
      <c r="G27" s="666" t="s">
        <v>4968</v>
      </c>
      <c r="H27" s="666" t="s">
        <v>4969</v>
      </c>
      <c r="I27" s="668">
        <v>27.875</v>
      </c>
      <c r="J27" s="668">
        <v>18</v>
      </c>
      <c r="K27" s="669">
        <v>501.74</v>
      </c>
    </row>
    <row r="28" spans="1:11" ht="14.4" customHeight="1" x14ac:dyDescent="0.3">
      <c r="A28" s="664" t="s">
        <v>548</v>
      </c>
      <c r="B28" s="665" t="s">
        <v>549</v>
      </c>
      <c r="C28" s="666" t="s">
        <v>553</v>
      </c>
      <c r="D28" s="667" t="s">
        <v>2804</v>
      </c>
      <c r="E28" s="666" t="s">
        <v>6364</v>
      </c>
      <c r="F28" s="667" t="s">
        <v>6365</v>
      </c>
      <c r="G28" s="666" t="s">
        <v>4970</v>
      </c>
      <c r="H28" s="666" t="s">
        <v>4971</v>
      </c>
      <c r="I28" s="668">
        <v>1.2950000000000002</v>
      </c>
      <c r="J28" s="668">
        <v>4900</v>
      </c>
      <c r="K28" s="669">
        <v>6339</v>
      </c>
    </row>
    <row r="29" spans="1:11" ht="14.4" customHeight="1" x14ac:dyDescent="0.3">
      <c r="A29" s="664" t="s">
        <v>548</v>
      </c>
      <c r="B29" s="665" t="s">
        <v>549</v>
      </c>
      <c r="C29" s="666" t="s">
        <v>553</v>
      </c>
      <c r="D29" s="667" t="s">
        <v>2804</v>
      </c>
      <c r="E29" s="666" t="s">
        <v>6364</v>
      </c>
      <c r="F29" s="667" t="s">
        <v>6365</v>
      </c>
      <c r="G29" s="666" t="s">
        <v>4972</v>
      </c>
      <c r="H29" s="666" t="s">
        <v>4973</v>
      </c>
      <c r="I29" s="668">
        <v>1.1716666666666666</v>
      </c>
      <c r="J29" s="668">
        <v>1500</v>
      </c>
      <c r="K29" s="669">
        <v>1759</v>
      </c>
    </row>
    <row r="30" spans="1:11" ht="14.4" customHeight="1" x14ac:dyDescent="0.3">
      <c r="A30" s="664" t="s">
        <v>548</v>
      </c>
      <c r="B30" s="665" t="s">
        <v>549</v>
      </c>
      <c r="C30" s="666" t="s">
        <v>553</v>
      </c>
      <c r="D30" s="667" t="s">
        <v>2804</v>
      </c>
      <c r="E30" s="666" t="s">
        <v>6364</v>
      </c>
      <c r="F30" s="667" t="s">
        <v>6365</v>
      </c>
      <c r="G30" s="666" t="s">
        <v>4974</v>
      </c>
      <c r="H30" s="666" t="s">
        <v>4975</v>
      </c>
      <c r="I30" s="668">
        <v>46</v>
      </c>
      <c r="J30" s="668">
        <v>4</v>
      </c>
      <c r="K30" s="669">
        <v>184</v>
      </c>
    </row>
    <row r="31" spans="1:11" ht="14.4" customHeight="1" x14ac:dyDescent="0.3">
      <c r="A31" s="664" t="s">
        <v>548</v>
      </c>
      <c r="B31" s="665" t="s">
        <v>549</v>
      </c>
      <c r="C31" s="666" t="s">
        <v>553</v>
      </c>
      <c r="D31" s="667" t="s">
        <v>2804</v>
      </c>
      <c r="E31" s="666" t="s">
        <v>6364</v>
      </c>
      <c r="F31" s="667" t="s">
        <v>6365</v>
      </c>
      <c r="G31" s="666" t="s">
        <v>4976</v>
      </c>
      <c r="H31" s="666" t="s">
        <v>4977</v>
      </c>
      <c r="I31" s="668">
        <v>98.38</v>
      </c>
      <c r="J31" s="668">
        <v>10</v>
      </c>
      <c r="K31" s="669">
        <v>983.8</v>
      </c>
    </row>
    <row r="32" spans="1:11" ht="14.4" customHeight="1" x14ac:dyDescent="0.3">
      <c r="A32" s="664" t="s">
        <v>548</v>
      </c>
      <c r="B32" s="665" t="s">
        <v>549</v>
      </c>
      <c r="C32" s="666" t="s">
        <v>553</v>
      </c>
      <c r="D32" s="667" t="s">
        <v>2804</v>
      </c>
      <c r="E32" s="666" t="s">
        <v>6364</v>
      </c>
      <c r="F32" s="667" t="s">
        <v>6365</v>
      </c>
      <c r="G32" s="666" t="s">
        <v>4978</v>
      </c>
      <c r="H32" s="666" t="s">
        <v>4979</v>
      </c>
      <c r="I32" s="668">
        <v>26.17</v>
      </c>
      <c r="J32" s="668">
        <v>4</v>
      </c>
      <c r="K32" s="669">
        <v>104.68</v>
      </c>
    </row>
    <row r="33" spans="1:11" ht="14.4" customHeight="1" x14ac:dyDescent="0.3">
      <c r="A33" s="664" t="s">
        <v>548</v>
      </c>
      <c r="B33" s="665" t="s">
        <v>549</v>
      </c>
      <c r="C33" s="666" t="s">
        <v>553</v>
      </c>
      <c r="D33" s="667" t="s">
        <v>2804</v>
      </c>
      <c r="E33" s="666" t="s">
        <v>6364</v>
      </c>
      <c r="F33" s="667" t="s">
        <v>6365</v>
      </c>
      <c r="G33" s="666" t="s">
        <v>4980</v>
      </c>
      <c r="H33" s="666" t="s">
        <v>4981</v>
      </c>
      <c r="I33" s="668">
        <v>283.01</v>
      </c>
      <c r="J33" s="668">
        <v>10</v>
      </c>
      <c r="K33" s="669">
        <v>2830.15</v>
      </c>
    </row>
    <row r="34" spans="1:11" ht="14.4" customHeight="1" x14ac:dyDescent="0.3">
      <c r="A34" s="664" t="s">
        <v>548</v>
      </c>
      <c r="B34" s="665" t="s">
        <v>549</v>
      </c>
      <c r="C34" s="666" t="s">
        <v>553</v>
      </c>
      <c r="D34" s="667" t="s">
        <v>2804</v>
      </c>
      <c r="E34" s="666" t="s">
        <v>6364</v>
      </c>
      <c r="F34" s="667" t="s">
        <v>6365</v>
      </c>
      <c r="G34" s="666" t="s">
        <v>4982</v>
      </c>
      <c r="H34" s="666" t="s">
        <v>4983</v>
      </c>
      <c r="I34" s="668">
        <v>26.37</v>
      </c>
      <c r="J34" s="668">
        <v>84</v>
      </c>
      <c r="K34" s="669">
        <v>2215.0300000000002</v>
      </c>
    </row>
    <row r="35" spans="1:11" ht="14.4" customHeight="1" x14ac:dyDescent="0.3">
      <c r="A35" s="664" t="s">
        <v>548</v>
      </c>
      <c r="B35" s="665" t="s">
        <v>549</v>
      </c>
      <c r="C35" s="666" t="s">
        <v>553</v>
      </c>
      <c r="D35" s="667" t="s">
        <v>2804</v>
      </c>
      <c r="E35" s="666" t="s">
        <v>6364</v>
      </c>
      <c r="F35" s="667" t="s">
        <v>6365</v>
      </c>
      <c r="G35" s="666" t="s">
        <v>4984</v>
      </c>
      <c r="H35" s="666" t="s">
        <v>4985</v>
      </c>
      <c r="I35" s="668">
        <v>7.5149999999999997</v>
      </c>
      <c r="J35" s="668">
        <v>40</v>
      </c>
      <c r="K35" s="669">
        <v>300.60000000000002</v>
      </c>
    </row>
    <row r="36" spans="1:11" ht="14.4" customHeight="1" x14ac:dyDescent="0.3">
      <c r="A36" s="664" t="s">
        <v>548</v>
      </c>
      <c r="B36" s="665" t="s">
        <v>549</v>
      </c>
      <c r="C36" s="666" t="s">
        <v>553</v>
      </c>
      <c r="D36" s="667" t="s">
        <v>2804</v>
      </c>
      <c r="E36" s="666" t="s">
        <v>6364</v>
      </c>
      <c r="F36" s="667" t="s">
        <v>6365</v>
      </c>
      <c r="G36" s="666" t="s">
        <v>4986</v>
      </c>
      <c r="H36" s="666" t="s">
        <v>4987</v>
      </c>
      <c r="I36" s="668">
        <v>0.85749999999999993</v>
      </c>
      <c r="J36" s="668">
        <v>800</v>
      </c>
      <c r="K36" s="669">
        <v>687</v>
      </c>
    </row>
    <row r="37" spans="1:11" ht="14.4" customHeight="1" x14ac:dyDescent="0.3">
      <c r="A37" s="664" t="s">
        <v>548</v>
      </c>
      <c r="B37" s="665" t="s">
        <v>549</v>
      </c>
      <c r="C37" s="666" t="s">
        <v>553</v>
      </c>
      <c r="D37" s="667" t="s">
        <v>2804</v>
      </c>
      <c r="E37" s="666" t="s">
        <v>6364</v>
      </c>
      <c r="F37" s="667" t="s">
        <v>6365</v>
      </c>
      <c r="G37" s="666" t="s">
        <v>4986</v>
      </c>
      <c r="H37" s="666" t="s">
        <v>4988</v>
      </c>
      <c r="I37" s="668">
        <v>0.85666666666666658</v>
      </c>
      <c r="J37" s="668">
        <v>900</v>
      </c>
      <c r="K37" s="669">
        <v>771</v>
      </c>
    </row>
    <row r="38" spans="1:11" ht="14.4" customHeight="1" x14ac:dyDescent="0.3">
      <c r="A38" s="664" t="s">
        <v>548</v>
      </c>
      <c r="B38" s="665" t="s">
        <v>549</v>
      </c>
      <c r="C38" s="666" t="s">
        <v>553</v>
      </c>
      <c r="D38" s="667" t="s">
        <v>2804</v>
      </c>
      <c r="E38" s="666" t="s">
        <v>6364</v>
      </c>
      <c r="F38" s="667" t="s">
        <v>6365</v>
      </c>
      <c r="G38" s="666" t="s">
        <v>4989</v>
      </c>
      <c r="H38" s="666" t="s">
        <v>4990</v>
      </c>
      <c r="I38" s="668">
        <v>1.5175000000000001</v>
      </c>
      <c r="J38" s="668">
        <v>850</v>
      </c>
      <c r="K38" s="669">
        <v>1288</v>
      </c>
    </row>
    <row r="39" spans="1:11" ht="14.4" customHeight="1" x14ac:dyDescent="0.3">
      <c r="A39" s="664" t="s">
        <v>548</v>
      </c>
      <c r="B39" s="665" t="s">
        <v>549</v>
      </c>
      <c r="C39" s="666" t="s">
        <v>553</v>
      </c>
      <c r="D39" s="667" t="s">
        <v>2804</v>
      </c>
      <c r="E39" s="666" t="s">
        <v>6364</v>
      </c>
      <c r="F39" s="667" t="s">
        <v>6365</v>
      </c>
      <c r="G39" s="666" t="s">
        <v>4989</v>
      </c>
      <c r="H39" s="666" t="s">
        <v>4991</v>
      </c>
      <c r="I39" s="668">
        <v>1.52</v>
      </c>
      <c r="J39" s="668">
        <v>1000</v>
      </c>
      <c r="K39" s="669">
        <v>1520</v>
      </c>
    </row>
    <row r="40" spans="1:11" ht="14.4" customHeight="1" x14ac:dyDescent="0.3">
      <c r="A40" s="664" t="s">
        <v>548</v>
      </c>
      <c r="B40" s="665" t="s">
        <v>549</v>
      </c>
      <c r="C40" s="666" t="s">
        <v>553</v>
      </c>
      <c r="D40" s="667" t="s">
        <v>2804</v>
      </c>
      <c r="E40" s="666" t="s">
        <v>6364</v>
      </c>
      <c r="F40" s="667" t="s">
        <v>6365</v>
      </c>
      <c r="G40" s="666" t="s">
        <v>4992</v>
      </c>
      <c r="H40" s="666" t="s">
        <v>4993</v>
      </c>
      <c r="I40" s="668">
        <v>2.0611111111111113</v>
      </c>
      <c r="J40" s="668">
        <v>1800</v>
      </c>
      <c r="K40" s="669">
        <v>3710</v>
      </c>
    </row>
    <row r="41" spans="1:11" ht="14.4" customHeight="1" x14ac:dyDescent="0.3">
      <c r="A41" s="664" t="s">
        <v>548</v>
      </c>
      <c r="B41" s="665" t="s">
        <v>549</v>
      </c>
      <c r="C41" s="666" t="s">
        <v>553</v>
      </c>
      <c r="D41" s="667" t="s">
        <v>2804</v>
      </c>
      <c r="E41" s="666" t="s">
        <v>6364</v>
      </c>
      <c r="F41" s="667" t="s">
        <v>6365</v>
      </c>
      <c r="G41" s="666" t="s">
        <v>4994</v>
      </c>
      <c r="H41" s="666" t="s">
        <v>4995</v>
      </c>
      <c r="I41" s="668">
        <v>3.36</v>
      </c>
      <c r="J41" s="668">
        <v>1200</v>
      </c>
      <c r="K41" s="669">
        <v>4032</v>
      </c>
    </row>
    <row r="42" spans="1:11" ht="14.4" customHeight="1" x14ac:dyDescent="0.3">
      <c r="A42" s="664" t="s">
        <v>548</v>
      </c>
      <c r="B42" s="665" t="s">
        <v>549</v>
      </c>
      <c r="C42" s="666" t="s">
        <v>553</v>
      </c>
      <c r="D42" s="667" t="s">
        <v>2804</v>
      </c>
      <c r="E42" s="666" t="s">
        <v>6364</v>
      </c>
      <c r="F42" s="667" t="s">
        <v>6365</v>
      </c>
      <c r="G42" s="666" t="s">
        <v>4996</v>
      </c>
      <c r="H42" s="666" t="s">
        <v>4997</v>
      </c>
      <c r="I42" s="668">
        <v>5.8766666666666669</v>
      </c>
      <c r="J42" s="668">
        <v>1750</v>
      </c>
      <c r="K42" s="669">
        <v>10284.48</v>
      </c>
    </row>
    <row r="43" spans="1:11" ht="14.4" customHeight="1" x14ac:dyDescent="0.3">
      <c r="A43" s="664" t="s">
        <v>548</v>
      </c>
      <c r="B43" s="665" t="s">
        <v>549</v>
      </c>
      <c r="C43" s="666" t="s">
        <v>553</v>
      </c>
      <c r="D43" s="667" t="s">
        <v>2804</v>
      </c>
      <c r="E43" s="666" t="s">
        <v>6364</v>
      </c>
      <c r="F43" s="667" t="s">
        <v>6365</v>
      </c>
      <c r="G43" s="666" t="s">
        <v>4998</v>
      </c>
      <c r="H43" s="666" t="s">
        <v>4999</v>
      </c>
      <c r="I43" s="668">
        <v>1253.5</v>
      </c>
      <c r="J43" s="668">
        <v>28</v>
      </c>
      <c r="K43" s="669">
        <v>35098</v>
      </c>
    </row>
    <row r="44" spans="1:11" ht="14.4" customHeight="1" x14ac:dyDescent="0.3">
      <c r="A44" s="664" t="s">
        <v>548</v>
      </c>
      <c r="B44" s="665" t="s">
        <v>549</v>
      </c>
      <c r="C44" s="666" t="s">
        <v>553</v>
      </c>
      <c r="D44" s="667" t="s">
        <v>2804</v>
      </c>
      <c r="E44" s="666" t="s">
        <v>6364</v>
      </c>
      <c r="F44" s="667" t="s">
        <v>6365</v>
      </c>
      <c r="G44" s="666" t="s">
        <v>5000</v>
      </c>
      <c r="H44" s="666" t="s">
        <v>5001</v>
      </c>
      <c r="I44" s="668">
        <v>1.64</v>
      </c>
      <c r="J44" s="668">
        <v>300</v>
      </c>
      <c r="K44" s="669">
        <v>492</v>
      </c>
    </row>
    <row r="45" spans="1:11" ht="14.4" customHeight="1" x14ac:dyDescent="0.3">
      <c r="A45" s="664" t="s">
        <v>548</v>
      </c>
      <c r="B45" s="665" t="s">
        <v>549</v>
      </c>
      <c r="C45" s="666" t="s">
        <v>553</v>
      </c>
      <c r="D45" s="667" t="s">
        <v>2804</v>
      </c>
      <c r="E45" s="666" t="s">
        <v>6364</v>
      </c>
      <c r="F45" s="667" t="s">
        <v>6365</v>
      </c>
      <c r="G45" s="666" t="s">
        <v>5002</v>
      </c>
      <c r="H45" s="666" t="s">
        <v>5003</v>
      </c>
      <c r="I45" s="668">
        <v>18.75</v>
      </c>
      <c r="J45" s="668">
        <v>20</v>
      </c>
      <c r="K45" s="669">
        <v>375.06</v>
      </c>
    </row>
    <row r="46" spans="1:11" ht="14.4" customHeight="1" x14ac:dyDescent="0.3">
      <c r="A46" s="664" t="s">
        <v>548</v>
      </c>
      <c r="B46" s="665" t="s">
        <v>549</v>
      </c>
      <c r="C46" s="666" t="s">
        <v>553</v>
      </c>
      <c r="D46" s="667" t="s">
        <v>2804</v>
      </c>
      <c r="E46" s="666" t="s">
        <v>6364</v>
      </c>
      <c r="F46" s="667" t="s">
        <v>6365</v>
      </c>
      <c r="G46" s="666" t="s">
        <v>5004</v>
      </c>
      <c r="H46" s="666" t="s">
        <v>5005</v>
      </c>
      <c r="I46" s="668">
        <v>217.81</v>
      </c>
      <c r="J46" s="668">
        <v>50</v>
      </c>
      <c r="K46" s="669">
        <v>10890.5</v>
      </c>
    </row>
    <row r="47" spans="1:11" ht="14.4" customHeight="1" x14ac:dyDescent="0.3">
      <c r="A47" s="664" t="s">
        <v>548</v>
      </c>
      <c r="B47" s="665" t="s">
        <v>549</v>
      </c>
      <c r="C47" s="666" t="s">
        <v>553</v>
      </c>
      <c r="D47" s="667" t="s">
        <v>2804</v>
      </c>
      <c r="E47" s="666" t="s">
        <v>6364</v>
      </c>
      <c r="F47" s="667" t="s">
        <v>6365</v>
      </c>
      <c r="G47" s="666" t="s">
        <v>5006</v>
      </c>
      <c r="H47" s="666" t="s">
        <v>5007</v>
      </c>
      <c r="I47" s="668">
        <v>1273.0770588235293</v>
      </c>
      <c r="J47" s="668">
        <v>53</v>
      </c>
      <c r="K47" s="669">
        <v>66478.12999999999</v>
      </c>
    </row>
    <row r="48" spans="1:11" ht="14.4" customHeight="1" x14ac:dyDescent="0.3">
      <c r="A48" s="664" t="s">
        <v>548</v>
      </c>
      <c r="B48" s="665" t="s">
        <v>549</v>
      </c>
      <c r="C48" s="666" t="s">
        <v>553</v>
      </c>
      <c r="D48" s="667" t="s">
        <v>2804</v>
      </c>
      <c r="E48" s="666" t="s">
        <v>6364</v>
      </c>
      <c r="F48" s="667" t="s">
        <v>6365</v>
      </c>
      <c r="G48" s="666" t="s">
        <v>5008</v>
      </c>
      <c r="H48" s="666" t="s">
        <v>5009</v>
      </c>
      <c r="I48" s="668">
        <v>808.37400000000002</v>
      </c>
      <c r="J48" s="668">
        <v>6</v>
      </c>
      <c r="K48" s="669">
        <v>4876.49</v>
      </c>
    </row>
    <row r="49" spans="1:11" ht="14.4" customHeight="1" x14ac:dyDescent="0.3">
      <c r="A49" s="664" t="s">
        <v>548</v>
      </c>
      <c r="B49" s="665" t="s">
        <v>549</v>
      </c>
      <c r="C49" s="666" t="s">
        <v>553</v>
      </c>
      <c r="D49" s="667" t="s">
        <v>2804</v>
      </c>
      <c r="E49" s="666" t="s">
        <v>6364</v>
      </c>
      <c r="F49" s="667" t="s">
        <v>6365</v>
      </c>
      <c r="G49" s="666" t="s">
        <v>5010</v>
      </c>
      <c r="H49" s="666" t="s">
        <v>5011</v>
      </c>
      <c r="I49" s="668">
        <v>12.6</v>
      </c>
      <c r="J49" s="668">
        <v>300</v>
      </c>
      <c r="K49" s="669">
        <v>3779.7200000000003</v>
      </c>
    </row>
    <row r="50" spans="1:11" ht="14.4" customHeight="1" x14ac:dyDescent="0.3">
      <c r="A50" s="664" t="s">
        <v>548</v>
      </c>
      <c r="B50" s="665" t="s">
        <v>549</v>
      </c>
      <c r="C50" s="666" t="s">
        <v>553</v>
      </c>
      <c r="D50" s="667" t="s">
        <v>2804</v>
      </c>
      <c r="E50" s="666" t="s">
        <v>6364</v>
      </c>
      <c r="F50" s="667" t="s">
        <v>6365</v>
      </c>
      <c r="G50" s="666" t="s">
        <v>5012</v>
      </c>
      <c r="H50" s="666" t="s">
        <v>5013</v>
      </c>
      <c r="I50" s="668">
        <v>135.35</v>
      </c>
      <c r="J50" s="668">
        <v>24</v>
      </c>
      <c r="K50" s="669">
        <v>3248.52</v>
      </c>
    </row>
    <row r="51" spans="1:11" ht="14.4" customHeight="1" x14ac:dyDescent="0.3">
      <c r="A51" s="664" t="s">
        <v>548</v>
      </c>
      <c r="B51" s="665" t="s">
        <v>549</v>
      </c>
      <c r="C51" s="666" t="s">
        <v>553</v>
      </c>
      <c r="D51" s="667" t="s">
        <v>2804</v>
      </c>
      <c r="E51" s="666" t="s">
        <v>6364</v>
      </c>
      <c r="F51" s="667" t="s">
        <v>6365</v>
      </c>
      <c r="G51" s="666" t="s">
        <v>5014</v>
      </c>
      <c r="H51" s="666" t="s">
        <v>5015</v>
      </c>
      <c r="I51" s="668">
        <v>9.16</v>
      </c>
      <c r="J51" s="668">
        <v>150</v>
      </c>
      <c r="K51" s="669">
        <v>1374.03</v>
      </c>
    </row>
    <row r="52" spans="1:11" ht="14.4" customHeight="1" x14ac:dyDescent="0.3">
      <c r="A52" s="664" t="s">
        <v>548</v>
      </c>
      <c r="B52" s="665" t="s">
        <v>549</v>
      </c>
      <c r="C52" s="666" t="s">
        <v>553</v>
      </c>
      <c r="D52" s="667" t="s">
        <v>2804</v>
      </c>
      <c r="E52" s="666" t="s">
        <v>6364</v>
      </c>
      <c r="F52" s="667" t="s">
        <v>6365</v>
      </c>
      <c r="G52" s="666" t="s">
        <v>5016</v>
      </c>
      <c r="H52" s="666" t="s">
        <v>5017</v>
      </c>
      <c r="I52" s="668">
        <v>4.79</v>
      </c>
      <c r="J52" s="668">
        <v>288</v>
      </c>
      <c r="K52" s="669">
        <v>1380.18</v>
      </c>
    </row>
    <row r="53" spans="1:11" ht="14.4" customHeight="1" x14ac:dyDescent="0.3">
      <c r="A53" s="664" t="s">
        <v>548</v>
      </c>
      <c r="B53" s="665" t="s">
        <v>549</v>
      </c>
      <c r="C53" s="666" t="s">
        <v>553</v>
      </c>
      <c r="D53" s="667" t="s">
        <v>2804</v>
      </c>
      <c r="E53" s="666" t="s">
        <v>6364</v>
      </c>
      <c r="F53" s="667" t="s">
        <v>6365</v>
      </c>
      <c r="G53" s="666" t="s">
        <v>5018</v>
      </c>
      <c r="H53" s="666" t="s">
        <v>5019</v>
      </c>
      <c r="I53" s="668">
        <v>749.27</v>
      </c>
      <c r="J53" s="668">
        <v>2</v>
      </c>
      <c r="K53" s="669">
        <v>1498.54</v>
      </c>
    </row>
    <row r="54" spans="1:11" ht="14.4" customHeight="1" x14ac:dyDescent="0.3">
      <c r="A54" s="664" t="s">
        <v>548</v>
      </c>
      <c r="B54" s="665" t="s">
        <v>549</v>
      </c>
      <c r="C54" s="666" t="s">
        <v>553</v>
      </c>
      <c r="D54" s="667" t="s">
        <v>2804</v>
      </c>
      <c r="E54" s="666" t="s">
        <v>6364</v>
      </c>
      <c r="F54" s="667" t="s">
        <v>6365</v>
      </c>
      <c r="G54" s="666" t="s">
        <v>5020</v>
      </c>
      <c r="H54" s="666" t="s">
        <v>5021</v>
      </c>
      <c r="I54" s="668">
        <v>7.1</v>
      </c>
      <c r="J54" s="668">
        <v>1</v>
      </c>
      <c r="K54" s="669">
        <v>7.1</v>
      </c>
    </row>
    <row r="55" spans="1:11" ht="14.4" customHeight="1" x14ac:dyDescent="0.3">
      <c r="A55" s="664" t="s">
        <v>548</v>
      </c>
      <c r="B55" s="665" t="s">
        <v>549</v>
      </c>
      <c r="C55" s="666" t="s">
        <v>553</v>
      </c>
      <c r="D55" s="667" t="s">
        <v>2804</v>
      </c>
      <c r="E55" s="666" t="s">
        <v>6364</v>
      </c>
      <c r="F55" s="667" t="s">
        <v>6365</v>
      </c>
      <c r="G55" s="666" t="s">
        <v>5022</v>
      </c>
      <c r="H55" s="666" t="s">
        <v>5023</v>
      </c>
      <c r="I55" s="668">
        <v>784.95142857142855</v>
      </c>
      <c r="J55" s="668">
        <v>17</v>
      </c>
      <c r="K55" s="669">
        <v>13344.17</v>
      </c>
    </row>
    <row r="56" spans="1:11" ht="14.4" customHeight="1" x14ac:dyDescent="0.3">
      <c r="A56" s="664" t="s">
        <v>548</v>
      </c>
      <c r="B56" s="665" t="s">
        <v>549</v>
      </c>
      <c r="C56" s="666" t="s">
        <v>553</v>
      </c>
      <c r="D56" s="667" t="s">
        <v>2804</v>
      </c>
      <c r="E56" s="666" t="s">
        <v>6364</v>
      </c>
      <c r="F56" s="667" t="s">
        <v>6365</v>
      </c>
      <c r="G56" s="666" t="s">
        <v>5024</v>
      </c>
      <c r="H56" s="666" t="s">
        <v>5025</v>
      </c>
      <c r="I56" s="668">
        <v>689.1314285714285</v>
      </c>
      <c r="J56" s="668">
        <v>15</v>
      </c>
      <c r="K56" s="669">
        <v>10332.890000000001</v>
      </c>
    </row>
    <row r="57" spans="1:11" ht="14.4" customHeight="1" x14ac:dyDescent="0.3">
      <c r="A57" s="664" t="s">
        <v>548</v>
      </c>
      <c r="B57" s="665" t="s">
        <v>549</v>
      </c>
      <c r="C57" s="666" t="s">
        <v>553</v>
      </c>
      <c r="D57" s="667" t="s">
        <v>2804</v>
      </c>
      <c r="E57" s="666" t="s">
        <v>6364</v>
      </c>
      <c r="F57" s="667" t="s">
        <v>6365</v>
      </c>
      <c r="G57" s="666" t="s">
        <v>5026</v>
      </c>
      <c r="H57" s="666" t="s">
        <v>5027</v>
      </c>
      <c r="I57" s="668">
        <v>902.625</v>
      </c>
      <c r="J57" s="668">
        <v>29</v>
      </c>
      <c r="K57" s="669">
        <v>26151.06</v>
      </c>
    </row>
    <row r="58" spans="1:11" ht="14.4" customHeight="1" x14ac:dyDescent="0.3">
      <c r="A58" s="664" t="s">
        <v>548</v>
      </c>
      <c r="B58" s="665" t="s">
        <v>549</v>
      </c>
      <c r="C58" s="666" t="s">
        <v>553</v>
      </c>
      <c r="D58" s="667" t="s">
        <v>2804</v>
      </c>
      <c r="E58" s="666" t="s">
        <v>6364</v>
      </c>
      <c r="F58" s="667" t="s">
        <v>6365</v>
      </c>
      <c r="G58" s="666" t="s">
        <v>5028</v>
      </c>
      <c r="H58" s="666" t="s">
        <v>5029</v>
      </c>
      <c r="I58" s="668">
        <v>1089.2860000000001</v>
      </c>
      <c r="J58" s="668">
        <v>15</v>
      </c>
      <c r="K58" s="669">
        <v>16315.43</v>
      </c>
    </row>
    <row r="59" spans="1:11" ht="14.4" customHeight="1" x14ac:dyDescent="0.3">
      <c r="A59" s="664" t="s">
        <v>548</v>
      </c>
      <c r="B59" s="665" t="s">
        <v>549</v>
      </c>
      <c r="C59" s="666" t="s">
        <v>553</v>
      </c>
      <c r="D59" s="667" t="s">
        <v>2804</v>
      </c>
      <c r="E59" s="666" t="s">
        <v>6364</v>
      </c>
      <c r="F59" s="667" t="s">
        <v>6365</v>
      </c>
      <c r="G59" s="666" t="s">
        <v>5030</v>
      </c>
      <c r="H59" s="666" t="s">
        <v>5031</v>
      </c>
      <c r="I59" s="668">
        <v>380.88</v>
      </c>
      <c r="J59" s="668">
        <v>5</v>
      </c>
      <c r="K59" s="669">
        <v>1904.4</v>
      </c>
    </row>
    <row r="60" spans="1:11" ht="14.4" customHeight="1" x14ac:dyDescent="0.3">
      <c r="A60" s="664" t="s">
        <v>548</v>
      </c>
      <c r="B60" s="665" t="s">
        <v>549</v>
      </c>
      <c r="C60" s="666" t="s">
        <v>553</v>
      </c>
      <c r="D60" s="667" t="s">
        <v>2804</v>
      </c>
      <c r="E60" s="666" t="s">
        <v>6364</v>
      </c>
      <c r="F60" s="667" t="s">
        <v>6365</v>
      </c>
      <c r="G60" s="666" t="s">
        <v>5032</v>
      </c>
      <c r="H60" s="666" t="s">
        <v>5033</v>
      </c>
      <c r="I60" s="668">
        <v>235.13</v>
      </c>
      <c r="J60" s="668">
        <v>40</v>
      </c>
      <c r="K60" s="669">
        <v>9405.2000000000007</v>
      </c>
    </row>
    <row r="61" spans="1:11" ht="14.4" customHeight="1" x14ac:dyDescent="0.3">
      <c r="A61" s="664" t="s">
        <v>548</v>
      </c>
      <c r="B61" s="665" t="s">
        <v>549</v>
      </c>
      <c r="C61" s="666" t="s">
        <v>553</v>
      </c>
      <c r="D61" s="667" t="s">
        <v>2804</v>
      </c>
      <c r="E61" s="666" t="s">
        <v>6364</v>
      </c>
      <c r="F61" s="667" t="s">
        <v>6365</v>
      </c>
      <c r="G61" s="666" t="s">
        <v>5034</v>
      </c>
      <c r="H61" s="666" t="s">
        <v>5035</v>
      </c>
      <c r="I61" s="668">
        <v>23.79</v>
      </c>
      <c r="J61" s="668">
        <v>6</v>
      </c>
      <c r="K61" s="669">
        <v>142.76</v>
      </c>
    </row>
    <row r="62" spans="1:11" ht="14.4" customHeight="1" x14ac:dyDescent="0.3">
      <c r="A62" s="664" t="s">
        <v>548</v>
      </c>
      <c r="B62" s="665" t="s">
        <v>549</v>
      </c>
      <c r="C62" s="666" t="s">
        <v>553</v>
      </c>
      <c r="D62" s="667" t="s">
        <v>2804</v>
      </c>
      <c r="E62" s="666" t="s">
        <v>6364</v>
      </c>
      <c r="F62" s="667" t="s">
        <v>6365</v>
      </c>
      <c r="G62" s="666" t="s">
        <v>5036</v>
      </c>
      <c r="H62" s="666" t="s">
        <v>5037</v>
      </c>
      <c r="I62" s="668">
        <v>656.64333333333332</v>
      </c>
      <c r="J62" s="668">
        <v>4</v>
      </c>
      <c r="K62" s="669">
        <v>2626.5699999999997</v>
      </c>
    </row>
    <row r="63" spans="1:11" ht="14.4" customHeight="1" x14ac:dyDescent="0.3">
      <c r="A63" s="664" t="s">
        <v>548</v>
      </c>
      <c r="B63" s="665" t="s">
        <v>549</v>
      </c>
      <c r="C63" s="666" t="s">
        <v>553</v>
      </c>
      <c r="D63" s="667" t="s">
        <v>2804</v>
      </c>
      <c r="E63" s="666" t="s">
        <v>6364</v>
      </c>
      <c r="F63" s="667" t="s">
        <v>6365</v>
      </c>
      <c r="G63" s="666" t="s">
        <v>5038</v>
      </c>
      <c r="H63" s="666" t="s">
        <v>5039</v>
      </c>
      <c r="I63" s="668">
        <v>430.03999999999996</v>
      </c>
      <c r="J63" s="668">
        <v>10</v>
      </c>
      <c r="K63" s="669">
        <v>4300.3899999999994</v>
      </c>
    </row>
    <row r="64" spans="1:11" ht="14.4" customHeight="1" x14ac:dyDescent="0.3">
      <c r="A64" s="664" t="s">
        <v>548</v>
      </c>
      <c r="B64" s="665" t="s">
        <v>549</v>
      </c>
      <c r="C64" s="666" t="s">
        <v>553</v>
      </c>
      <c r="D64" s="667" t="s">
        <v>2804</v>
      </c>
      <c r="E64" s="666" t="s">
        <v>6364</v>
      </c>
      <c r="F64" s="667" t="s">
        <v>6365</v>
      </c>
      <c r="G64" s="666" t="s">
        <v>5040</v>
      </c>
      <c r="H64" s="666" t="s">
        <v>5041</v>
      </c>
      <c r="I64" s="668">
        <v>591.69000000000005</v>
      </c>
      <c r="J64" s="668">
        <v>2</v>
      </c>
      <c r="K64" s="669">
        <v>1183.3800000000001</v>
      </c>
    </row>
    <row r="65" spans="1:11" ht="14.4" customHeight="1" x14ac:dyDescent="0.3">
      <c r="A65" s="664" t="s">
        <v>548</v>
      </c>
      <c r="B65" s="665" t="s">
        <v>549</v>
      </c>
      <c r="C65" s="666" t="s">
        <v>553</v>
      </c>
      <c r="D65" s="667" t="s">
        <v>2804</v>
      </c>
      <c r="E65" s="666" t="s">
        <v>6364</v>
      </c>
      <c r="F65" s="667" t="s">
        <v>6365</v>
      </c>
      <c r="G65" s="666" t="s">
        <v>5042</v>
      </c>
      <c r="H65" s="666" t="s">
        <v>5043</v>
      </c>
      <c r="I65" s="668">
        <v>37.28</v>
      </c>
      <c r="J65" s="668">
        <v>10</v>
      </c>
      <c r="K65" s="669">
        <v>372.78</v>
      </c>
    </row>
    <row r="66" spans="1:11" ht="14.4" customHeight="1" x14ac:dyDescent="0.3">
      <c r="A66" s="664" t="s">
        <v>548</v>
      </c>
      <c r="B66" s="665" t="s">
        <v>549</v>
      </c>
      <c r="C66" s="666" t="s">
        <v>553</v>
      </c>
      <c r="D66" s="667" t="s">
        <v>2804</v>
      </c>
      <c r="E66" s="666" t="s">
        <v>6364</v>
      </c>
      <c r="F66" s="667" t="s">
        <v>6365</v>
      </c>
      <c r="G66" s="666" t="s">
        <v>5044</v>
      </c>
      <c r="H66" s="666" t="s">
        <v>5045</v>
      </c>
      <c r="I66" s="668">
        <v>1775.6</v>
      </c>
      <c r="J66" s="668">
        <v>2</v>
      </c>
      <c r="K66" s="669">
        <v>3551.2</v>
      </c>
    </row>
    <row r="67" spans="1:11" ht="14.4" customHeight="1" x14ac:dyDescent="0.3">
      <c r="A67" s="664" t="s">
        <v>548</v>
      </c>
      <c r="B67" s="665" t="s">
        <v>549</v>
      </c>
      <c r="C67" s="666" t="s">
        <v>553</v>
      </c>
      <c r="D67" s="667" t="s">
        <v>2804</v>
      </c>
      <c r="E67" s="666" t="s">
        <v>6364</v>
      </c>
      <c r="F67" s="667" t="s">
        <v>6365</v>
      </c>
      <c r="G67" s="666" t="s">
        <v>5046</v>
      </c>
      <c r="H67" s="666" t="s">
        <v>5047</v>
      </c>
      <c r="I67" s="668">
        <v>1490.3671428571429</v>
      </c>
      <c r="J67" s="668">
        <v>18</v>
      </c>
      <c r="K67" s="669">
        <v>26826.05</v>
      </c>
    </row>
    <row r="68" spans="1:11" ht="14.4" customHeight="1" x14ac:dyDescent="0.3">
      <c r="A68" s="664" t="s">
        <v>548</v>
      </c>
      <c r="B68" s="665" t="s">
        <v>549</v>
      </c>
      <c r="C68" s="666" t="s">
        <v>553</v>
      </c>
      <c r="D68" s="667" t="s">
        <v>2804</v>
      </c>
      <c r="E68" s="666" t="s">
        <v>6364</v>
      </c>
      <c r="F68" s="667" t="s">
        <v>6365</v>
      </c>
      <c r="G68" s="666" t="s">
        <v>5048</v>
      </c>
      <c r="H68" s="666" t="s">
        <v>5049</v>
      </c>
      <c r="I68" s="668">
        <v>12.650000000000002</v>
      </c>
      <c r="J68" s="668">
        <v>270</v>
      </c>
      <c r="K68" s="669">
        <v>3415.5</v>
      </c>
    </row>
    <row r="69" spans="1:11" ht="14.4" customHeight="1" x14ac:dyDescent="0.3">
      <c r="A69" s="664" t="s">
        <v>548</v>
      </c>
      <c r="B69" s="665" t="s">
        <v>549</v>
      </c>
      <c r="C69" s="666" t="s">
        <v>553</v>
      </c>
      <c r="D69" s="667" t="s">
        <v>2804</v>
      </c>
      <c r="E69" s="666" t="s">
        <v>6364</v>
      </c>
      <c r="F69" s="667" t="s">
        <v>6365</v>
      </c>
      <c r="G69" s="666" t="s">
        <v>5050</v>
      </c>
      <c r="H69" s="666" t="s">
        <v>5051</v>
      </c>
      <c r="I69" s="668">
        <v>535.6</v>
      </c>
      <c r="J69" s="668">
        <v>13</v>
      </c>
      <c r="K69" s="669">
        <v>6675.8</v>
      </c>
    </row>
    <row r="70" spans="1:11" ht="14.4" customHeight="1" x14ac:dyDescent="0.3">
      <c r="A70" s="664" t="s">
        <v>548</v>
      </c>
      <c r="B70" s="665" t="s">
        <v>549</v>
      </c>
      <c r="C70" s="666" t="s">
        <v>553</v>
      </c>
      <c r="D70" s="667" t="s">
        <v>2804</v>
      </c>
      <c r="E70" s="666" t="s">
        <v>6364</v>
      </c>
      <c r="F70" s="667" t="s">
        <v>6365</v>
      </c>
      <c r="G70" s="666" t="s">
        <v>5052</v>
      </c>
      <c r="H70" s="666" t="s">
        <v>5053</v>
      </c>
      <c r="I70" s="668">
        <v>293.25</v>
      </c>
      <c r="J70" s="668">
        <v>10</v>
      </c>
      <c r="K70" s="669">
        <v>2932.5</v>
      </c>
    </row>
    <row r="71" spans="1:11" ht="14.4" customHeight="1" x14ac:dyDescent="0.3">
      <c r="A71" s="664" t="s">
        <v>548</v>
      </c>
      <c r="B71" s="665" t="s">
        <v>549</v>
      </c>
      <c r="C71" s="666" t="s">
        <v>553</v>
      </c>
      <c r="D71" s="667" t="s">
        <v>2804</v>
      </c>
      <c r="E71" s="666" t="s">
        <v>6364</v>
      </c>
      <c r="F71" s="667" t="s">
        <v>6365</v>
      </c>
      <c r="G71" s="666" t="s">
        <v>5054</v>
      </c>
      <c r="H71" s="666" t="s">
        <v>5055</v>
      </c>
      <c r="I71" s="668">
        <v>0.38</v>
      </c>
      <c r="J71" s="668">
        <v>600</v>
      </c>
      <c r="K71" s="669">
        <v>228</v>
      </c>
    </row>
    <row r="72" spans="1:11" ht="14.4" customHeight="1" x14ac:dyDescent="0.3">
      <c r="A72" s="664" t="s">
        <v>548</v>
      </c>
      <c r="B72" s="665" t="s">
        <v>549</v>
      </c>
      <c r="C72" s="666" t="s">
        <v>553</v>
      </c>
      <c r="D72" s="667" t="s">
        <v>2804</v>
      </c>
      <c r="E72" s="666" t="s">
        <v>6364</v>
      </c>
      <c r="F72" s="667" t="s">
        <v>6365</v>
      </c>
      <c r="G72" s="666" t="s">
        <v>5056</v>
      </c>
      <c r="H72" s="666" t="s">
        <v>5057</v>
      </c>
      <c r="I72" s="668">
        <v>1.17</v>
      </c>
      <c r="J72" s="668">
        <v>50</v>
      </c>
      <c r="K72" s="669">
        <v>58.5</v>
      </c>
    </row>
    <row r="73" spans="1:11" ht="14.4" customHeight="1" x14ac:dyDescent="0.3">
      <c r="A73" s="664" t="s">
        <v>548</v>
      </c>
      <c r="B73" s="665" t="s">
        <v>549</v>
      </c>
      <c r="C73" s="666" t="s">
        <v>553</v>
      </c>
      <c r="D73" s="667" t="s">
        <v>2804</v>
      </c>
      <c r="E73" s="666" t="s">
        <v>6364</v>
      </c>
      <c r="F73" s="667" t="s">
        <v>6365</v>
      </c>
      <c r="G73" s="666" t="s">
        <v>5058</v>
      </c>
      <c r="H73" s="666" t="s">
        <v>5059</v>
      </c>
      <c r="I73" s="668">
        <v>202.09</v>
      </c>
      <c r="J73" s="668">
        <v>7</v>
      </c>
      <c r="K73" s="669">
        <v>1414.65</v>
      </c>
    </row>
    <row r="74" spans="1:11" ht="14.4" customHeight="1" x14ac:dyDescent="0.3">
      <c r="A74" s="664" t="s">
        <v>548</v>
      </c>
      <c r="B74" s="665" t="s">
        <v>549</v>
      </c>
      <c r="C74" s="666" t="s">
        <v>553</v>
      </c>
      <c r="D74" s="667" t="s">
        <v>2804</v>
      </c>
      <c r="E74" s="666" t="s">
        <v>6364</v>
      </c>
      <c r="F74" s="667" t="s">
        <v>6365</v>
      </c>
      <c r="G74" s="666" t="s">
        <v>5060</v>
      </c>
      <c r="H74" s="666" t="s">
        <v>5061</v>
      </c>
      <c r="I74" s="668">
        <v>67.319999999999993</v>
      </c>
      <c r="J74" s="668">
        <v>140</v>
      </c>
      <c r="K74" s="669">
        <v>9424.91</v>
      </c>
    </row>
    <row r="75" spans="1:11" ht="14.4" customHeight="1" x14ac:dyDescent="0.3">
      <c r="A75" s="664" t="s">
        <v>548</v>
      </c>
      <c r="B75" s="665" t="s">
        <v>549</v>
      </c>
      <c r="C75" s="666" t="s">
        <v>553</v>
      </c>
      <c r="D75" s="667" t="s">
        <v>2804</v>
      </c>
      <c r="E75" s="666" t="s">
        <v>6364</v>
      </c>
      <c r="F75" s="667" t="s">
        <v>6365</v>
      </c>
      <c r="G75" s="666" t="s">
        <v>5062</v>
      </c>
      <c r="H75" s="666" t="s">
        <v>5063</v>
      </c>
      <c r="I75" s="668">
        <v>991.3</v>
      </c>
      <c r="J75" s="668">
        <v>2</v>
      </c>
      <c r="K75" s="669">
        <v>1982.6</v>
      </c>
    </row>
    <row r="76" spans="1:11" ht="14.4" customHeight="1" x14ac:dyDescent="0.3">
      <c r="A76" s="664" t="s">
        <v>548</v>
      </c>
      <c r="B76" s="665" t="s">
        <v>549</v>
      </c>
      <c r="C76" s="666" t="s">
        <v>553</v>
      </c>
      <c r="D76" s="667" t="s">
        <v>2804</v>
      </c>
      <c r="E76" s="666" t="s">
        <v>6364</v>
      </c>
      <c r="F76" s="667" t="s">
        <v>6365</v>
      </c>
      <c r="G76" s="666" t="s">
        <v>5064</v>
      </c>
      <c r="H76" s="666" t="s">
        <v>5065</v>
      </c>
      <c r="I76" s="668">
        <v>147.11000000000001</v>
      </c>
      <c r="J76" s="668">
        <v>15</v>
      </c>
      <c r="K76" s="669">
        <v>2206.63</v>
      </c>
    </row>
    <row r="77" spans="1:11" ht="14.4" customHeight="1" x14ac:dyDescent="0.3">
      <c r="A77" s="664" t="s">
        <v>548</v>
      </c>
      <c r="B77" s="665" t="s">
        <v>549</v>
      </c>
      <c r="C77" s="666" t="s">
        <v>553</v>
      </c>
      <c r="D77" s="667" t="s">
        <v>2804</v>
      </c>
      <c r="E77" s="666" t="s">
        <v>6364</v>
      </c>
      <c r="F77" s="667" t="s">
        <v>6365</v>
      </c>
      <c r="G77" s="666" t="s">
        <v>5066</v>
      </c>
      <c r="H77" s="666" t="s">
        <v>5067</v>
      </c>
      <c r="I77" s="668">
        <v>820.63</v>
      </c>
      <c r="J77" s="668">
        <v>2</v>
      </c>
      <c r="K77" s="669">
        <v>1641.26</v>
      </c>
    </row>
    <row r="78" spans="1:11" ht="14.4" customHeight="1" x14ac:dyDescent="0.3">
      <c r="A78" s="664" t="s">
        <v>548</v>
      </c>
      <c r="B78" s="665" t="s">
        <v>549</v>
      </c>
      <c r="C78" s="666" t="s">
        <v>553</v>
      </c>
      <c r="D78" s="667" t="s">
        <v>2804</v>
      </c>
      <c r="E78" s="666" t="s">
        <v>6366</v>
      </c>
      <c r="F78" s="667" t="s">
        <v>6367</v>
      </c>
      <c r="G78" s="666" t="s">
        <v>5068</v>
      </c>
      <c r="H78" s="666" t="s">
        <v>5069</v>
      </c>
      <c r="I78" s="668">
        <v>26.02</v>
      </c>
      <c r="J78" s="668">
        <v>120</v>
      </c>
      <c r="K78" s="669">
        <v>3122.4</v>
      </c>
    </row>
    <row r="79" spans="1:11" ht="14.4" customHeight="1" x14ac:dyDescent="0.3">
      <c r="A79" s="664" t="s">
        <v>548</v>
      </c>
      <c r="B79" s="665" t="s">
        <v>549</v>
      </c>
      <c r="C79" s="666" t="s">
        <v>553</v>
      </c>
      <c r="D79" s="667" t="s">
        <v>2804</v>
      </c>
      <c r="E79" s="666" t="s">
        <v>6366</v>
      </c>
      <c r="F79" s="667" t="s">
        <v>6367</v>
      </c>
      <c r="G79" s="666" t="s">
        <v>5070</v>
      </c>
      <c r="H79" s="666" t="s">
        <v>5071</v>
      </c>
      <c r="I79" s="668">
        <v>18.39</v>
      </c>
      <c r="J79" s="668">
        <v>24</v>
      </c>
      <c r="K79" s="669">
        <v>441.36</v>
      </c>
    </row>
    <row r="80" spans="1:11" ht="14.4" customHeight="1" x14ac:dyDescent="0.3">
      <c r="A80" s="664" t="s">
        <v>548</v>
      </c>
      <c r="B80" s="665" t="s">
        <v>549</v>
      </c>
      <c r="C80" s="666" t="s">
        <v>553</v>
      </c>
      <c r="D80" s="667" t="s">
        <v>2804</v>
      </c>
      <c r="E80" s="666" t="s">
        <v>6366</v>
      </c>
      <c r="F80" s="667" t="s">
        <v>6367</v>
      </c>
      <c r="G80" s="666" t="s">
        <v>5072</v>
      </c>
      <c r="H80" s="666" t="s">
        <v>5073</v>
      </c>
      <c r="I80" s="668">
        <v>2.74</v>
      </c>
      <c r="J80" s="668">
        <v>200</v>
      </c>
      <c r="K80" s="669">
        <v>548</v>
      </c>
    </row>
    <row r="81" spans="1:11" ht="14.4" customHeight="1" x14ac:dyDescent="0.3">
      <c r="A81" s="664" t="s">
        <v>548</v>
      </c>
      <c r="B81" s="665" t="s">
        <v>549</v>
      </c>
      <c r="C81" s="666" t="s">
        <v>553</v>
      </c>
      <c r="D81" s="667" t="s">
        <v>2804</v>
      </c>
      <c r="E81" s="666" t="s">
        <v>6366</v>
      </c>
      <c r="F81" s="667" t="s">
        <v>6367</v>
      </c>
      <c r="G81" s="666" t="s">
        <v>5074</v>
      </c>
      <c r="H81" s="666" t="s">
        <v>5075</v>
      </c>
      <c r="I81" s="668">
        <v>0.25</v>
      </c>
      <c r="J81" s="668">
        <v>100</v>
      </c>
      <c r="K81" s="669">
        <v>25</v>
      </c>
    </row>
    <row r="82" spans="1:11" ht="14.4" customHeight="1" x14ac:dyDescent="0.3">
      <c r="A82" s="664" t="s">
        <v>548</v>
      </c>
      <c r="B82" s="665" t="s">
        <v>549</v>
      </c>
      <c r="C82" s="666" t="s">
        <v>553</v>
      </c>
      <c r="D82" s="667" t="s">
        <v>2804</v>
      </c>
      <c r="E82" s="666" t="s">
        <v>6366</v>
      </c>
      <c r="F82" s="667" t="s">
        <v>6367</v>
      </c>
      <c r="G82" s="666" t="s">
        <v>5076</v>
      </c>
      <c r="H82" s="666" t="s">
        <v>5077</v>
      </c>
      <c r="I82" s="668">
        <v>11.146000000000003</v>
      </c>
      <c r="J82" s="668">
        <v>1250</v>
      </c>
      <c r="K82" s="669">
        <v>13931</v>
      </c>
    </row>
    <row r="83" spans="1:11" ht="14.4" customHeight="1" x14ac:dyDescent="0.3">
      <c r="A83" s="664" t="s">
        <v>548</v>
      </c>
      <c r="B83" s="665" t="s">
        <v>549</v>
      </c>
      <c r="C83" s="666" t="s">
        <v>553</v>
      </c>
      <c r="D83" s="667" t="s">
        <v>2804</v>
      </c>
      <c r="E83" s="666" t="s">
        <v>6366</v>
      </c>
      <c r="F83" s="667" t="s">
        <v>6367</v>
      </c>
      <c r="G83" s="666" t="s">
        <v>5078</v>
      </c>
      <c r="H83" s="666" t="s">
        <v>5079</v>
      </c>
      <c r="I83" s="668">
        <v>1.0900000000000001</v>
      </c>
      <c r="J83" s="668">
        <v>8200</v>
      </c>
      <c r="K83" s="669">
        <v>8938</v>
      </c>
    </row>
    <row r="84" spans="1:11" ht="14.4" customHeight="1" x14ac:dyDescent="0.3">
      <c r="A84" s="664" t="s">
        <v>548</v>
      </c>
      <c r="B84" s="665" t="s">
        <v>549</v>
      </c>
      <c r="C84" s="666" t="s">
        <v>553</v>
      </c>
      <c r="D84" s="667" t="s">
        <v>2804</v>
      </c>
      <c r="E84" s="666" t="s">
        <v>6366</v>
      </c>
      <c r="F84" s="667" t="s">
        <v>6367</v>
      </c>
      <c r="G84" s="666" t="s">
        <v>5080</v>
      </c>
      <c r="H84" s="666" t="s">
        <v>5081</v>
      </c>
      <c r="I84" s="668">
        <v>1.6716666666666669</v>
      </c>
      <c r="J84" s="668">
        <v>4100</v>
      </c>
      <c r="K84" s="669">
        <v>6858</v>
      </c>
    </row>
    <row r="85" spans="1:11" ht="14.4" customHeight="1" x14ac:dyDescent="0.3">
      <c r="A85" s="664" t="s">
        <v>548</v>
      </c>
      <c r="B85" s="665" t="s">
        <v>549</v>
      </c>
      <c r="C85" s="666" t="s">
        <v>553</v>
      </c>
      <c r="D85" s="667" t="s">
        <v>2804</v>
      </c>
      <c r="E85" s="666" t="s">
        <v>6366</v>
      </c>
      <c r="F85" s="667" t="s">
        <v>6367</v>
      </c>
      <c r="G85" s="666" t="s">
        <v>5082</v>
      </c>
      <c r="H85" s="666" t="s">
        <v>5083</v>
      </c>
      <c r="I85" s="668">
        <v>0.47888888888888886</v>
      </c>
      <c r="J85" s="668">
        <v>2800</v>
      </c>
      <c r="K85" s="669">
        <v>1341</v>
      </c>
    </row>
    <row r="86" spans="1:11" ht="14.4" customHeight="1" x14ac:dyDescent="0.3">
      <c r="A86" s="664" t="s">
        <v>548</v>
      </c>
      <c r="B86" s="665" t="s">
        <v>549</v>
      </c>
      <c r="C86" s="666" t="s">
        <v>553</v>
      </c>
      <c r="D86" s="667" t="s">
        <v>2804</v>
      </c>
      <c r="E86" s="666" t="s">
        <v>6366</v>
      </c>
      <c r="F86" s="667" t="s">
        <v>6367</v>
      </c>
      <c r="G86" s="666" t="s">
        <v>5084</v>
      </c>
      <c r="H86" s="666" t="s">
        <v>5085</v>
      </c>
      <c r="I86" s="668">
        <v>0.67</v>
      </c>
      <c r="J86" s="668">
        <v>2700</v>
      </c>
      <c r="K86" s="669">
        <v>1809</v>
      </c>
    </row>
    <row r="87" spans="1:11" ht="14.4" customHeight="1" x14ac:dyDescent="0.3">
      <c r="A87" s="664" t="s">
        <v>548</v>
      </c>
      <c r="B87" s="665" t="s">
        <v>549</v>
      </c>
      <c r="C87" s="666" t="s">
        <v>553</v>
      </c>
      <c r="D87" s="667" t="s">
        <v>2804</v>
      </c>
      <c r="E87" s="666" t="s">
        <v>6366</v>
      </c>
      <c r="F87" s="667" t="s">
        <v>6367</v>
      </c>
      <c r="G87" s="666" t="s">
        <v>5086</v>
      </c>
      <c r="H87" s="666" t="s">
        <v>5087</v>
      </c>
      <c r="I87" s="668">
        <v>3.1324999999999994</v>
      </c>
      <c r="J87" s="668">
        <v>1900</v>
      </c>
      <c r="K87" s="669">
        <v>5950</v>
      </c>
    </row>
    <row r="88" spans="1:11" ht="14.4" customHeight="1" x14ac:dyDescent="0.3">
      <c r="A88" s="664" t="s">
        <v>548</v>
      </c>
      <c r="B88" s="665" t="s">
        <v>549</v>
      </c>
      <c r="C88" s="666" t="s">
        <v>553</v>
      </c>
      <c r="D88" s="667" t="s">
        <v>2804</v>
      </c>
      <c r="E88" s="666" t="s">
        <v>6366</v>
      </c>
      <c r="F88" s="667" t="s">
        <v>6367</v>
      </c>
      <c r="G88" s="666" t="s">
        <v>5088</v>
      </c>
      <c r="H88" s="666" t="s">
        <v>5089</v>
      </c>
      <c r="I88" s="668">
        <v>6.2942857142857136</v>
      </c>
      <c r="J88" s="668">
        <v>600</v>
      </c>
      <c r="K88" s="669">
        <v>3776</v>
      </c>
    </row>
    <row r="89" spans="1:11" ht="14.4" customHeight="1" x14ac:dyDescent="0.3">
      <c r="A89" s="664" t="s">
        <v>548</v>
      </c>
      <c r="B89" s="665" t="s">
        <v>549</v>
      </c>
      <c r="C89" s="666" t="s">
        <v>553</v>
      </c>
      <c r="D89" s="667" t="s">
        <v>2804</v>
      </c>
      <c r="E89" s="666" t="s">
        <v>6366</v>
      </c>
      <c r="F89" s="667" t="s">
        <v>6367</v>
      </c>
      <c r="G89" s="666" t="s">
        <v>5090</v>
      </c>
      <c r="H89" s="666" t="s">
        <v>5091</v>
      </c>
      <c r="I89" s="668">
        <v>6.24</v>
      </c>
      <c r="J89" s="668">
        <v>30</v>
      </c>
      <c r="K89" s="669">
        <v>187.2</v>
      </c>
    </row>
    <row r="90" spans="1:11" ht="14.4" customHeight="1" x14ac:dyDescent="0.3">
      <c r="A90" s="664" t="s">
        <v>548</v>
      </c>
      <c r="B90" s="665" t="s">
        <v>549</v>
      </c>
      <c r="C90" s="666" t="s">
        <v>553</v>
      </c>
      <c r="D90" s="667" t="s">
        <v>2804</v>
      </c>
      <c r="E90" s="666" t="s">
        <v>6366</v>
      </c>
      <c r="F90" s="667" t="s">
        <v>6367</v>
      </c>
      <c r="G90" s="666" t="s">
        <v>5090</v>
      </c>
      <c r="H90" s="666" t="s">
        <v>5092</v>
      </c>
      <c r="I90" s="668">
        <v>6.23</v>
      </c>
      <c r="J90" s="668">
        <v>30</v>
      </c>
      <c r="K90" s="669">
        <v>186.9</v>
      </c>
    </row>
    <row r="91" spans="1:11" ht="14.4" customHeight="1" x14ac:dyDescent="0.3">
      <c r="A91" s="664" t="s">
        <v>548</v>
      </c>
      <c r="B91" s="665" t="s">
        <v>549</v>
      </c>
      <c r="C91" s="666" t="s">
        <v>553</v>
      </c>
      <c r="D91" s="667" t="s">
        <v>2804</v>
      </c>
      <c r="E91" s="666" t="s">
        <v>6366</v>
      </c>
      <c r="F91" s="667" t="s">
        <v>6367</v>
      </c>
      <c r="G91" s="666" t="s">
        <v>5093</v>
      </c>
      <c r="H91" s="666" t="s">
        <v>5094</v>
      </c>
      <c r="I91" s="668">
        <v>42.36</v>
      </c>
      <c r="J91" s="668">
        <v>6</v>
      </c>
      <c r="K91" s="669">
        <v>254.16</v>
      </c>
    </row>
    <row r="92" spans="1:11" ht="14.4" customHeight="1" x14ac:dyDescent="0.3">
      <c r="A92" s="664" t="s">
        <v>548</v>
      </c>
      <c r="B92" s="665" t="s">
        <v>549</v>
      </c>
      <c r="C92" s="666" t="s">
        <v>553</v>
      </c>
      <c r="D92" s="667" t="s">
        <v>2804</v>
      </c>
      <c r="E92" s="666" t="s">
        <v>6366</v>
      </c>
      <c r="F92" s="667" t="s">
        <v>6367</v>
      </c>
      <c r="G92" s="666" t="s">
        <v>5095</v>
      </c>
      <c r="H92" s="666" t="s">
        <v>5096</v>
      </c>
      <c r="I92" s="668">
        <v>20.691111111111113</v>
      </c>
      <c r="J92" s="668">
        <v>850</v>
      </c>
      <c r="K92" s="669">
        <v>17588.3</v>
      </c>
    </row>
    <row r="93" spans="1:11" ht="14.4" customHeight="1" x14ac:dyDescent="0.3">
      <c r="A93" s="664" t="s">
        <v>548</v>
      </c>
      <c r="B93" s="665" t="s">
        <v>549</v>
      </c>
      <c r="C93" s="666" t="s">
        <v>553</v>
      </c>
      <c r="D93" s="667" t="s">
        <v>2804</v>
      </c>
      <c r="E93" s="666" t="s">
        <v>6366</v>
      </c>
      <c r="F93" s="667" t="s">
        <v>6367</v>
      </c>
      <c r="G93" s="666" t="s">
        <v>5097</v>
      </c>
      <c r="H93" s="666" t="s">
        <v>5098</v>
      </c>
      <c r="I93" s="668">
        <v>2.7833333333333332</v>
      </c>
      <c r="J93" s="668">
        <v>3900</v>
      </c>
      <c r="K93" s="669">
        <v>10854.9</v>
      </c>
    </row>
    <row r="94" spans="1:11" ht="14.4" customHeight="1" x14ac:dyDescent="0.3">
      <c r="A94" s="664" t="s">
        <v>548</v>
      </c>
      <c r="B94" s="665" t="s">
        <v>549</v>
      </c>
      <c r="C94" s="666" t="s">
        <v>553</v>
      </c>
      <c r="D94" s="667" t="s">
        <v>2804</v>
      </c>
      <c r="E94" s="666" t="s">
        <v>6366</v>
      </c>
      <c r="F94" s="667" t="s">
        <v>6367</v>
      </c>
      <c r="G94" s="666" t="s">
        <v>5099</v>
      </c>
      <c r="H94" s="666" t="s">
        <v>5100</v>
      </c>
      <c r="I94" s="668">
        <v>26.01</v>
      </c>
      <c r="J94" s="668">
        <v>120</v>
      </c>
      <c r="K94" s="669">
        <v>3121.4</v>
      </c>
    </row>
    <row r="95" spans="1:11" ht="14.4" customHeight="1" x14ac:dyDescent="0.3">
      <c r="A95" s="664" t="s">
        <v>548</v>
      </c>
      <c r="B95" s="665" t="s">
        <v>549</v>
      </c>
      <c r="C95" s="666" t="s">
        <v>553</v>
      </c>
      <c r="D95" s="667" t="s">
        <v>2804</v>
      </c>
      <c r="E95" s="666" t="s">
        <v>6366</v>
      </c>
      <c r="F95" s="667" t="s">
        <v>6367</v>
      </c>
      <c r="G95" s="666" t="s">
        <v>5099</v>
      </c>
      <c r="H95" s="666" t="s">
        <v>5101</v>
      </c>
      <c r="I95" s="668">
        <v>26.01</v>
      </c>
      <c r="J95" s="668">
        <v>40</v>
      </c>
      <c r="K95" s="669">
        <v>1040.2</v>
      </c>
    </row>
    <row r="96" spans="1:11" ht="14.4" customHeight="1" x14ac:dyDescent="0.3">
      <c r="A96" s="664" t="s">
        <v>548</v>
      </c>
      <c r="B96" s="665" t="s">
        <v>549</v>
      </c>
      <c r="C96" s="666" t="s">
        <v>553</v>
      </c>
      <c r="D96" s="667" t="s">
        <v>2804</v>
      </c>
      <c r="E96" s="666" t="s">
        <v>6366</v>
      </c>
      <c r="F96" s="667" t="s">
        <v>6367</v>
      </c>
      <c r="G96" s="666" t="s">
        <v>5102</v>
      </c>
      <c r="H96" s="666" t="s">
        <v>5103</v>
      </c>
      <c r="I96" s="668">
        <v>26.02</v>
      </c>
      <c r="J96" s="668">
        <v>200</v>
      </c>
      <c r="K96" s="669">
        <v>5203</v>
      </c>
    </row>
    <row r="97" spans="1:11" ht="14.4" customHeight="1" x14ac:dyDescent="0.3">
      <c r="A97" s="664" t="s">
        <v>548</v>
      </c>
      <c r="B97" s="665" t="s">
        <v>549</v>
      </c>
      <c r="C97" s="666" t="s">
        <v>553</v>
      </c>
      <c r="D97" s="667" t="s">
        <v>2804</v>
      </c>
      <c r="E97" s="666" t="s">
        <v>6366</v>
      </c>
      <c r="F97" s="667" t="s">
        <v>6367</v>
      </c>
      <c r="G97" s="666" t="s">
        <v>5104</v>
      </c>
      <c r="H97" s="666" t="s">
        <v>5105</v>
      </c>
      <c r="I97" s="668">
        <v>1.9812500000000002</v>
      </c>
      <c r="J97" s="668">
        <v>2100</v>
      </c>
      <c r="K97" s="669">
        <v>4158.5</v>
      </c>
    </row>
    <row r="98" spans="1:11" ht="14.4" customHeight="1" x14ac:dyDescent="0.3">
      <c r="A98" s="664" t="s">
        <v>548</v>
      </c>
      <c r="B98" s="665" t="s">
        <v>549</v>
      </c>
      <c r="C98" s="666" t="s">
        <v>553</v>
      </c>
      <c r="D98" s="667" t="s">
        <v>2804</v>
      </c>
      <c r="E98" s="666" t="s">
        <v>6366</v>
      </c>
      <c r="F98" s="667" t="s">
        <v>6367</v>
      </c>
      <c r="G98" s="666" t="s">
        <v>5106</v>
      </c>
      <c r="H98" s="666" t="s">
        <v>5107</v>
      </c>
      <c r="I98" s="668">
        <v>2.0099999999999998</v>
      </c>
      <c r="J98" s="668">
        <v>400</v>
      </c>
      <c r="K98" s="669">
        <v>808</v>
      </c>
    </row>
    <row r="99" spans="1:11" ht="14.4" customHeight="1" x14ac:dyDescent="0.3">
      <c r="A99" s="664" t="s">
        <v>548</v>
      </c>
      <c r="B99" s="665" t="s">
        <v>549</v>
      </c>
      <c r="C99" s="666" t="s">
        <v>553</v>
      </c>
      <c r="D99" s="667" t="s">
        <v>2804</v>
      </c>
      <c r="E99" s="666" t="s">
        <v>6366</v>
      </c>
      <c r="F99" s="667" t="s">
        <v>6367</v>
      </c>
      <c r="G99" s="666" t="s">
        <v>5108</v>
      </c>
      <c r="H99" s="666" t="s">
        <v>5109</v>
      </c>
      <c r="I99" s="668">
        <v>3.1</v>
      </c>
      <c r="J99" s="668">
        <v>800</v>
      </c>
      <c r="K99" s="669">
        <v>2480</v>
      </c>
    </row>
    <row r="100" spans="1:11" ht="14.4" customHeight="1" x14ac:dyDescent="0.3">
      <c r="A100" s="664" t="s">
        <v>548</v>
      </c>
      <c r="B100" s="665" t="s">
        <v>549</v>
      </c>
      <c r="C100" s="666" t="s">
        <v>553</v>
      </c>
      <c r="D100" s="667" t="s">
        <v>2804</v>
      </c>
      <c r="E100" s="666" t="s">
        <v>6366</v>
      </c>
      <c r="F100" s="667" t="s">
        <v>6367</v>
      </c>
      <c r="G100" s="666" t="s">
        <v>5110</v>
      </c>
      <c r="H100" s="666" t="s">
        <v>5111</v>
      </c>
      <c r="I100" s="668">
        <v>1.92</v>
      </c>
      <c r="J100" s="668">
        <v>1050</v>
      </c>
      <c r="K100" s="669">
        <v>2016</v>
      </c>
    </row>
    <row r="101" spans="1:11" ht="14.4" customHeight="1" x14ac:dyDescent="0.3">
      <c r="A101" s="664" t="s">
        <v>548</v>
      </c>
      <c r="B101" s="665" t="s">
        <v>549</v>
      </c>
      <c r="C101" s="666" t="s">
        <v>553</v>
      </c>
      <c r="D101" s="667" t="s">
        <v>2804</v>
      </c>
      <c r="E101" s="666" t="s">
        <v>6366</v>
      </c>
      <c r="F101" s="667" t="s">
        <v>6367</v>
      </c>
      <c r="G101" s="666" t="s">
        <v>5112</v>
      </c>
      <c r="H101" s="666" t="s">
        <v>5113</v>
      </c>
      <c r="I101" s="668">
        <v>0.01</v>
      </c>
      <c r="J101" s="668">
        <v>2700</v>
      </c>
      <c r="K101" s="669">
        <v>27</v>
      </c>
    </row>
    <row r="102" spans="1:11" ht="14.4" customHeight="1" x14ac:dyDescent="0.3">
      <c r="A102" s="664" t="s">
        <v>548</v>
      </c>
      <c r="B102" s="665" t="s">
        <v>549</v>
      </c>
      <c r="C102" s="666" t="s">
        <v>553</v>
      </c>
      <c r="D102" s="667" t="s">
        <v>2804</v>
      </c>
      <c r="E102" s="666" t="s">
        <v>6366</v>
      </c>
      <c r="F102" s="667" t="s">
        <v>6367</v>
      </c>
      <c r="G102" s="666" t="s">
        <v>5114</v>
      </c>
      <c r="H102" s="666" t="s">
        <v>5115</v>
      </c>
      <c r="I102" s="668">
        <v>3.0649999999999999</v>
      </c>
      <c r="J102" s="668">
        <v>2100</v>
      </c>
      <c r="K102" s="669">
        <v>6434</v>
      </c>
    </row>
    <row r="103" spans="1:11" ht="14.4" customHeight="1" x14ac:dyDescent="0.3">
      <c r="A103" s="664" t="s">
        <v>548</v>
      </c>
      <c r="B103" s="665" t="s">
        <v>549</v>
      </c>
      <c r="C103" s="666" t="s">
        <v>553</v>
      </c>
      <c r="D103" s="667" t="s">
        <v>2804</v>
      </c>
      <c r="E103" s="666" t="s">
        <v>6366</v>
      </c>
      <c r="F103" s="667" t="s">
        <v>6367</v>
      </c>
      <c r="G103" s="666" t="s">
        <v>5116</v>
      </c>
      <c r="H103" s="666" t="s">
        <v>5117</v>
      </c>
      <c r="I103" s="668">
        <v>2.17</v>
      </c>
      <c r="J103" s="668">
        <v>1250</v>
      </c>
      <c r="K103" s="669">
        <v>2712.5</v>
      </c>
    </row>
    <row r="104" spans="1:11" ht="14.4" customHeight="1" x14ac:dyDescent="0.3">
      <c r="A104" s="664" t="s">
        <v>548</v>
      </c>
      <c r="B104" s="665" t="s">
        <v>549</v>
      </c>
      <c r="C104" s="666" t="s">
        <v>553</v>
      </c>
      <c r="D104" s="667" t="s">
        <v>2804</v>
      </c>
      <c r="E104" s="666" t="s">
        <v>6366</v>
      </c>
      <c r="F104" s="667" t="s">
        <v>6367</v>
      </c>
      <c r="G104" s="666" t="s">
        <v>5118</v>
      </c>
      <c r="H104" s="666" t="s">
        <v>5119</v>
      </c>
      <c r="I104" s="668">
        <v>3.99</v>
      </c>
      <c r="J104" s="668">
        <v>50</v>
      </c>
      <c r="K104" s="669">
        <v>199.5</v>
      </c>
    </row>
    <row r="105" spans="1:11" ht="14.4" customHeight="1" x14ac:dyDescent="0.3">
      <c r="A105" s="664" t="s">
        <v>548</v>
      </c>
      <c r="B105" s="665" t="s">
        <v>549</v>
      </c>
      <c r="C105" s="666" t="s">
        <v>553</v>
      </c>
      <c r="D105" s="667" t="s">
        <v>2804</v>
      </c>
      <c r="E105" s="666" t="s">
        <v>6366</v>
      </c>
      <c r="F105" s="667" t="s">
        <v>6367</v>
      </c>
      <c r="G105" s="666" t="s">
        <v>5120</v>
      </c>
      <c r="H105" s="666" t="s">
        <v>5121</v>
      </c>
      <c r="I105" s="668">
        <v>14.65</v>
      </c>
      <c r="J105" s="668">
        <v>500</v>
      </c>
      <c r="K105" s="669">
        <v>7325.52</v>
      </c>
    </row>
    <row r="106" spans="1:11" ht="14.4" customHeight="1" x14ac:dyDescent="0.3">
      <c r="A106" s="664" t="s">
        <v>548</v>
      </c>
      <c r="B106" s="665" t="s">
        <v>549</v>
      </c>
      <c r="C106" s="666" t="s">
        <v>553</v>
      </c>
      <c r="D106" s="667" t="s">
        <v>2804</v>
      </c>
      <c r="E106" s="666" t="s">
        <v>6366</v>
      </c>
      <c r="F106" s="667" t="s">
        <v>6367</v>
      </c>
      <c r="G106" s="666" t="s">
        <v>5122</v>
      </c>
      <c r="H106" s="666" t="s">
        <v>5123</v>
      </c>
      <c r="I106" s="668">
        <v>7.1519999999999992</v>
      </c>
      <c r="J106" s="668">
        <v>1500</v>
      </c>
      <c r="K106" s="669">
        <v>10730.19</v>
      </c>
    </row>
    <row r="107" spans="1:11" ht="14.4" customHeight="1" x14ac:dyDescent="0.3">
      <c r="A107" s="664" t="s">
        <v>548</v>
      </c>
      <c r="B107" s="665" t="s">
        <v>549</v>
      </c>
      <c r="C107" s="666" t="s">
        <v>553</v>
      </c>
      <c r="D107" s="667" t="s">
        <v>2804</v>
      </c>
      <c r="E107" s="666" t="s">
        <v>6366</v>
      </c>
      <c r="F107" s="667" t="s">
        <v>6367</v>
      </c>
      <c r="G107" s="666" t="s">
        <v>5124</v>
      </c>
      <c r="H107" s="666" t="s">
        <v>5125</v>
      </c>
      <c r="I107" s="668">
        <v>148.70888888888891</v>
      </c>
      <c r="J107" s="668">
        <v>270</v>
      </c>
      <c r="K107" s="669">
        <v>40151.4</v>
      </c>
    </row>
    <row r="108" spans="1:11" ht="14.4" customHeight="1" x14ac:dyDescent="0.3">
      <c r="A108" s="664" t="s">
        <v>548</v>
      </c>
      <c r="B108" s="665" t="s">
        <v>549</v>
      </c>
      <c r="C108" s="666" t="s">
        <v>553</v>
      </c>
      <c r="D108" s="667" t="s">
        <v>2804</v>
      </c>
      <c r="E108" s="666" t="s">
        <v>6366</v>
      </c>
      <c r="F108" s="667" t="s">
        <v>6367</v>
      </c>
      <c r="G108" s="666" t="s">
        <v>5126</v>
      </c>
      <c r="H108" s="666" t="s">
        <v>5127</v>
      </c>
      <c r="I108" s="668">
        <v>2.1781818181818182</v>
      </c>
      <c r="J108" s="668">
        <v>1165</v>
      </c>
      <c r="K108" s="669">
        <v>2536.6999999999998</v>
      </c>
    </row>
    <row r="109" spans="1:11" ht="14.4" customHeight="1" x14ac:dyDescent="0.3">
      <c r="A109" s="664" t="s">
        <v>548</v>
      </c>
      <c r="B109" s="665" t="s">
        <v>549</v>
      </c>
      <c r="C109" s="666" t="s">
        <v>553</v>
      </c>
      <c r="D109" s="667" t="s">
        <v>2804</v>
      </c>
      <c r="E109" s="666" t="s">
        <v>6366</v>
      </c>
      <c r="F109" s="667" t="s">
        <v>6367</v>
      </c>
      <c r="G109" s="666" t="s">
        <v>5128</v>
      </c>
      <c r="H109" s="666" t="s">
        <v>5129</v>
      </c>
      <c r="I109" s="668">
        <v>2.855</v>
      </c>
      <c r="J109" s="668">
        <v>2000</v>
      </c>
      <c r="K109" s="669">
        <v>5708</v>
      </c>
    </row>
    <row r="110" spans="1:11" ht="14.4" customHeight="1" x14ac:dyDescent="0.3">
      <c r="A110" s="664" t="s">
        <v>548</v>
      </c>
      <c r="B110" s="665" t="s">
        <v>549</v>
      </c>
      <c r="C110" s="666" t="s">
        <v>553</v>
      </c>
      <c r="D110" s="667" t="s">
        <v>2804</v>
      </c>
      <c r="E110" s="666" t="s">
        <v>6366</v>
      </c>
      <c r="F110" s="667" t="s">
        <v>6367</v>
      </c>
      <c r="G110" s="666" t="s">
        <v>5128</v>
      </c>
      <c r="H110" s="666" t="s">
        <v>5130</v>
      </c>
      <c r="I110" s="668">
        <v>2.8516666666666666</v>
      </c>
      <c r="J110" s="668">
        <v>1550</v>
      </c>
      <c r="K110" s="669">
        <v>4419.5</v>
      </c>
    </row>
    <row r="111" spans="1:11" ht="14.4" customHeight="1" x14ac:dyDescent="0.3">
      <c r="A111" s="664" t="s">
        <v>548</v>
      </c>
      <c r="B111" s="665" t="s">
        <v>549</v>
      </c>
      <c r="C111" s="666" t="s">
        <v>553</v>
      </c>
      <c r="D111" s="667" t="s">
        <v>2804</v>
      </c>
      <c r="E111" s="666" t="s">
        <v>6366</v>
      </c>
      <c r="F111" s="667" t="s">
        <v>6367</v>
      </c>
      <c r="G111" s="666" t="s">
        <v>5131</v>
      </c>
      <c r="H111" s="666" t="s">
        <v>5132</v>
      </c>
      <c r="I111" s="668">
        <v>769.56</v>
      </c>
      <c r="J111" s="668">
        <v>18</v>
      </c>
      <c r="K111" s="669">
        <v>13852.079999999998</v>
      </c>
    </row>
    <row r="112" spans="1:11" ht="14.4" customHeight="1" x14ac:dyDescent="0.3">
      <c r="A112" s="664" t="s">
        <v>548</v>
      </c>
      <c r="B112" s="665" t="s">
        <v>549</v>
      </c>
      <c r="C112" s="666" t="s">
        <v>553</v>
      </c>
      <c r="D112" s="667" t="s">
        <v>2804</v>
      </c>
      <c r="E112" s="666" t="s">
        <v>6366</v>
      </c>
      <c r="F112" s="667" t="s">
        <v>6367</v>
      </c>
      <c r="G112" s="666" t="s">
        <v>5133</v>
      </c>
      <c r="H112" s="666" t="s">
        <v>5134</v>
      </c>
      <c r="I112" s="668">
        <v>6.05</v>
      </c>
      <c r="J112" s="668">
        <v>40</v>
      </c>
      <c r="K112" s="669">
        <v>242</v>
      </c>
    </row>
    <row r="113" spans="1:11" ht="14.4" customHeight="1" x14ac:dyDescent="0.3">
      <c r="A113" s="664" t="s">
        <v>548</v>
      </c>
      <c r="B113" s="665" t="s">
        <v>549</v>
      </c>
      <c r="C113" s="666" t="s">
        <v>553</v>
      </c>
      <c r="D113" s="667" t="s">
        <v>2804</v>
      </c>
      <c r="E113" s="666" t="s">
        <v>6366</v>
      </c>
      <c r="F113" s="667" t="s">
        <v>6367</v>
      </c>
      <c r="G113" s="666" t="s">
        <v>5135</v>
      </c>
      <c r="H113" s="666" t="s">
        <v>5136</v>
      </c>
      <c r="I113" s="668">
        <v>21.23</v>
      </c>
      <c r="J113" s="668">
        <v>50</v>
      </c>
      <c r="K113" s="669">
        <v>1061.5</v>
      </c>
    </row>
    <row r="114" spans="1:11" ht="14.4" customHeight="1" x14ac:dyDescent="0.3">
      <c r="A114" s="664" t="s">
        <v>548</v>
      </c>
      <c r="B114" s="665" t="s">
        <v>549</v>
      </c>
      <c r="C114" s="666" t="s">
        <v>553</v>
      </c>
      <c r="D114" s="667" t="s">
        <v>2804</v>
      </c>
      <c r="E114" s="666" t="s">
        <v>6366</v>
      </c>
      <c r="F114" s="667" t="s">
        <v>6367</v>
      </c>
      <c r="G114" s="666" t="s">
        <v>5137</v>
      </c>
      <c r="H114" s="666" t="s">
        <v>5138</v>
      </c>
      <c r="I114" s="668">
        <v>2.9029999999999996</v>
      </c>
      <c r="J114" s="668">
        <v>1500</v>
      </c>
      <c r="K114" s="669">
        <v>4354</v>
      </c>
    </row>
    <row r="115" spans="1:11" ht="14.4" customHeight="1" x14ac:dyDescent="0.3">
      <c r="A115" s="664" t="s">
        <v>548</v>
      </c>
      <c r="B115" s="665" t="s">
        <v>549</v>
      </c>
      <c r="C115" s="666" t="s">
        <v>553</v>
      </c>
      <c r="D115" s="667" t="s">
        <v>2804</v>
      </c>
      <c r="E115" s="666" t="s">
        <v>6366</v>
      </c>
      <c r="F115" s="667" t="s">
        <v>6367</v>
      </c>
      <c r="G115" s="666" t="s">
        <v>5139</v>
      </c>
      <c r="H115" s="666" t="s">
        <v>5140</v>
      </c>
      <c r="I115" s="668">
        <v>127.05</v>
      </c>
      <c r="J115" s="668">
        <v>2</v>
      </c>
      <c r="K115" s="669">
        <v>254.1</v>
      </c>
    </row>
    <row r="116" spans="1:11" ht="14.4" customHeight="1" x14ac:dyDescent="0.3">
      <c r="A116" s="664" t="s">
        <v>548</v>
      </c>
      <c r="B116" s="665" t="s">
        <v>549</v>
      </c>
      <c r="C116" s="666" t="s">
        <v>553</v>
      </c>
      <c r="D116" s="667" t="s">
        <v>2804</v>
      </c>
      <c r="E116" s="666" t="s">
        <v>6366</v>
      </c>
      <c r="F116" s="667" t="s">
        <v>6367</v>
      </c>
      <c r="G116" s="666" t="s">
        <v>5141</v>
      </c>
      <c r="H116" s="666" t="s">
        <v>5142</v>
      </c>
      <c r="I116" s="668">
        <v>47.19</v>
      </c>
      <c r="J116" s="668">
        <v>180</v>
      </c>
      <c r="K116" s="669">
        <v>8494.2000000000007</v>
      </c>
    </row>
    <row r="117" spans="1:11" ht="14.4" customHeight="1" x14ac:dyDescent="0.3">
      <c r="A117" s="664" t="s">
        <v>548</v>
      </c>
      <c r="B117" s="665" t="s">
        <v>549</v>
      </c>
      <c r="C117" s="666" t="s">
        <v>553</v>
      </c>
      <c r="D117" s="667" t="s">
        <v>2804</v>
      </c>
      <c r="E117" s="666" t="s">
        <v>6366</v>
      </c>
      <c r="F117" s="667" t="s">
        <v>6367</v>
      </c>
      <c r="G117" s="666" t="s">
        <v>5143</v>
      </c>
      <c r="H117" s="666" t="s">
        <v>5144</v>
      </c>
      <c r="I117" s="668">
        <v>17.98</v>
      </c>
      <c r="J117" s="668">
        <v>100</v>
      </c>
      <c r="K117" s="669">
        <v>1798</v>
      </c>
    </row>
    <row r="118" spans="1:11" ht="14.4" customHeight="1" x14ac:dyDescent="0.3">
      <c r="A118" s="664" t="s">
        <v>548</v>
      </c>
      <c r="B118" s="665" t="s">
        <v>549</v>
      </c>
      <c r="C118" s="666" t="s">
        <v>553</v>
      </c>
      <c r="D118" s="667" t="s">
        <v>2804</v>
      </c>
      <c r="E118" s="666" t="s">
        <v>6366</v>
      </c>
      <c r="F118" s="667" t="s">
        <v>6367</v>
      </c>
      <c r="G118" s="666" t="s">
        <v>5145</v>
      </c>
      <c r="H118" s="666" t="s">
        <v>5146</v>
      </c>
      <c r="I118" s="668">
        <v>14.678000000000001</v>
      </c>
      <c r="J118" s="668">
        <v>130</v>
      </c>
      <c r="K118" s="669">
        <v>1933.8999999999999</v>
      </c>
    </row>
    <row r="119" spans="1:11" ht="14.4" customHeight="1" x14ac:dyDescent="0.3">
      <c r="A119" s="664" t="s">
        <v>548</v>
      </c>
      <c r="B119" s="665" t="s">
        <v>549</v>
      </c>
      <c r="C119" s="666" t="s">
        <v>553</v>
      </c>
      <c r="D119" s="667" t="s">
        <v>2804</v>
      </c>
      <c r="E119" s="666" t="s">
        <v>6366</v>
      </c>
      <c r="F119" s="667" t="s">
        <v>6367</v>
      </c>
      <c r="G119" s="666" t="s">
        <v>5147</v>
      </c>
      <c r="H119" s="666" t="s">
        <v>5148</v>
      </c>
      <c r="I119" s="668">
        <v>12.051428571428572</v>
      </c>
      <c r="J119" s="668">
        <v>150</v>
      </c>
      <c r="K119" s="669">
        <v>1812</v>
      </c>
    </row>
    <row r="120" spans="1:11" ht="14.4" customHeight="1" x14ac:dyDescent="0.3">
      <c r="A120" s="664" t="s">
        <v>548</v>
      </c>
      <c r="B120" s="665" t="s">
        <v>549</v>
      </c>
      <c r="C120" s="666" t="s">
        <v>553</v>
      </c>
      <c r="D120" s="667" t="s">
        <v>2804</v>
      </c>
      <c r="E120" s="666" t="s">
        <v>6366</v>
      </c>
      <c r="F120" s="667" t="s">
        <v>6367</v>
      </c>
      <c r="G120" s="666" t="s">
        <v>5149</v>
      </c>
      <c r="H120" s="666" t="s">
        <v>5150</v>
      </c>
      <c r="I120" s="668">
        <v>2.5188888888888887</v>
      </c>
      <c r="J120" s="668">
        <v>1000</v>
      </c>
      <c r="K120" s="669">
        <v>2519</v>
      </c>
    </row>
    <row r="121" spans="1:11" ht="14.4" customHeight="1" x14ac:dyDescent="0.3">
      <c r="A121" s="664" t="s">
        <v>548</v>
      </c>
      <c r="B121" s="665" t="s">
        <v>549</v>
      </c>
      <c r="C121" s="666" t="s">
        <v>553</v>
      </c>
      <c r="D121" s="667" t="s">
        <v>2804</v>
      </c>
      <c r="E121" s="666" t="s">
        <v>6366</v>
      </c>
      <c r="F121" s="667" t="s">
        <v>6367</v>
      </c>
      <c r="G121" s="666" t="s">
        <v>5151</v>
      </c>
      <c r="H121" s="666" t="s">
        <v>5152</v>
      </c>
      <c r="I121" s="668">
        <v>5.2024999999999997</v>
      </c>
      <c r="J121" s="668">
        <v>1275</v>
      </c>
      <c r="K121" s="669">
        <v>6633.4</v>
      </c>
    </row>
    <row r="122" spans="1:11" ht="14.4" customHeight="1" x14ac:dyDescent="0.3">
      <c r="A122" s="664" t="s">
        <v>548</v>
      </c>
      <c r="B122" s="665" t="s">
        <v>549</v>
      </c>
      <c r="C122" s="666" t="s">
        <v>553</v>
      </c>
      <c r="D122" s="667" t="s">
        <v>2804</v>
      </c>
      <c r="E122" s="666" t="s">
        <v>6366</v>
      </c>
      <c r="F122" s="667" t="s">
        <v>6367</v>
      </c>
      <c r="G122" s="666" t="s">
        <v>5153</v>
      </c>
      <c r="H122" s="666" t="s">
        <v>5154</v>
      </c>
      <c r="I122" s="668">
        <v>13.205</v>
      </c>
      <c r="J122" s="668">
        <v>20</v>
      </c>
      <c r="K122" s="669">
        <v>264.10000000000002</v>
      </c>
    </row>
    <row r="123" spans="1:11" ht="14.4" customHeight="1" x14ac:dyDescent="0.3">
      <c r="A123" s="664" t="s">
        <v>548</v>
      </c>
      <c r="B123" s="665" t="s">
        <v>549</v>
      </c>
      <c r="C123" s="666" t="s">
        <v>553</v>
      </c>
      <c r="D123" s="667" t="s">
        <v>2804</v>
      </c>
      <c r="E123" s="666" t="s">
        <v>6366</v>
      </c>
      <c r="F123" s="667" t="s">
        <v>6367</v>
      </c>
      <c r="G123" s="666" t="s">
        <v>5155</v>
      </c>
      <c r="H123" s="666" t="s">
        <v>5156</v>
      </c>
      <c r="I123" s="668">
        <v>13.2</v>
      </c>
      <c r="J123" s="668">
        <v>20</v>
      </c>
      <c r="K123" s="669">
        <v>264</v>
      </c>
    </row>
    <row r="124" spans="1:11" ht="14.4" customHeight="1" x14ac:dyDescent="0.3">
      <c r="A124" s="664" t="s">
        <v>548</v>
      </c>
      <c r="B124" s="665" t="s">
        <v>549</v>
      </c>
      <c r="C124" s="666" t="s">
        <v>553</v>
      </c>
      <c r="D124" s="667" t="s">
        <v>2804</v>
      </c>
      <c r="E124" s="666" t="s">
        <v>6366</v>
      </c>
      <c r="F124" s="667" t="s">
        <v>6367</v>
      </c>
      <c r="G124" s="666" t="s">
        <v>5157</v>
      </c>
      <c r="H124" s="666" t="s">
        <v>5158</v>
      </c>
      <c r="I124" s="668">
        <v>1.27</v>
      </c>
      <c r="J124" s="668">
        <v>150</v>
      </c>
      <c r="K124" s="669">
        <v>190.5</v>
      </c>
    </row>
    <row r="125" spans="1:11" ht="14.4" customHeight="1" x14ac:dyDescent="0.3">
      <c r="A125" s="664" t="s">
        <v>548</v>
      </c>
      <c r="B125" s="665" t="s">
        <v>549</v>
      </c>
      <c r="C125" s="666" t="s">
        <v>553</v>
      </c>
      <c r="D125" s="667" t="s">
        <v>2804</v>
      </c>
      <c r="E125" s="666" t="s">
        <v>6366</v>
      </c>
      <c r="F125" s="667" t="s">
        <v>6367</v>
      </c>
      <c r="G125" s="666" t="s">
        <v>5159</v>
      </c>
      <c r="H125" s="666" t="s">
        <v>5160</v>
      </c>
      <c r="I125" s="668">
        <v>21.233333333333334</v>
      </c>
      <c r="J125" s="668">
        <v>150</v>
      </c>
      <c r="K125" s="669">
        <v>3185</v>
      </c>
    </row>
    <row r="126" spans="1:11" ht="14.4" customHeight="1" x14ac:dyDescent="0.3">
      <c r="A126" s="664" t="s">
        <v>548</v>
      </c>
      <c r="B126" s="665" t="s">
        <v>549</v>
      </c>
      <c r="C126" s="666" t="s">
        <v>553</v>
      </c>
      <c r="D126" s="667" t="s">
        <v>2804</v>
      </c>
      <c r="E126" s="666" t="s">
        <v>6366</v>
      </c>
      <c r="F126" s="667" t="s">
        <v>6367</v>
      </c>
      <c r="G126" s="666" t="s">
        <v>5161</v>
      </c>
      <c r="H126" s="666" t="s">
        <v>5162</v>
      </c>
      <c r="I126" s="668">
        <v>21.23</v>
      </c>
      <c r="J126" s="668">
        <v>150</v>
      </c>
      <c r="K126" s="669">
        <v>3184.5</v>
      </c>
    </row>
    <row r="127" spans="1:11" ht="14.4" customHeight="1" x14ac:dyDescent="0.3">
      <c r="A127" s="664" t="s">
        <v>548</v>
      </c>
      <c r="B127" s="665" t="s">
        <v>549</v>
      </c>
      <c r="C127" s="666" t="s">
        <v>553</v>
      </c>
      <c r="D127" s="667" t="s">
        <v>2804</v>
      </c>
      <c r="E127" s="666" t="s">
        <v>6366</v>
      </c>
      <c r="F127" s="667" t="s">
        <v>6367</v>
      </c>
      <c r="G127" s="666" t="s">
        <v>5163</v>
      </c>
      <c r="H127" s="666" t="s">
        <v>5164</v>
      </c>
      <c r="I127" s="668">
        <v>0.47124999999999984</v>
      </c>
      <c r="J127" s="668">
        <v>8600</v>
      </c>
      <c r="K127" s="669">
        <v>4054</v>
      </c>
    </row>
    <row r="128" spans="1:11" ht="14.4" customHeight="1" x14ac:dyDescent="0.3">
      <c r="A128" s="664" t="s">
        <v>548</v>
      </c>
      <c r="B128" s="665" t="s">
        <v>549</v>
      </c>
      <c r="C128" s="666" t="s">
        <v>553</v>
      </c>
      <c r="D128" s="667" t="s">
        <v>2804</v>
      </c>
      <c r="E128" s="666" t="s">
        <v>6366</v>
      </c>
      <c r="F128" s="667" t="s">
        <v>6367</v>
      </c>
      <c r="G128" s="666" t="s">
        <v>5165</v>
      </c>
      <c r="H128" s="666" t="s">
        <v>5166</v>
      </c>
      <c r="I128" s="668">
        <v>4.03</v>
      </c>
      <c r="J128" s="668">
        <v>601</v>
      </c>
      <c r="K128" s="669">
        <v>2422.0299999999997</v>
      </c>
    </row>
    <row r="129" spans="1:11" ht="14.4" customHeight="1" x14ac:dyDescent="0.3">
      <c r="A129" s="664" t="s">
        <v>548</v>
      </c>
      <c r="B129" s="665" t="s">
        <v>549</v>
      </c>
      <c r="C129" s="666" t="s">
        <v>553</v>
      </c>
      <c r="D129" s="667" t="s">
        <v>2804</v>
      </c>
      <c r="E129" s="666" t="s">
        <v>6366</v>
      </c>
      <c r="F129" s="667" t="s">
        <v>6367</v>
      </c>
      <c r="G129" s="666" t="s">
        <v>5167</v>
      </c>
      <c r="H129" s="666" t="s">
        <v>5168</v>
      </c>
      <c r="I129" s="668">
        <v>27.84</v>
      </c>
      <c r="J129" s="668">
        <v>50</v>
      </c>
      <c r="K129" s="669">
        <v>1392.11</v>
      </c>
    </row>
    <row r="130" spans="1:11" ht="14.4" customHeight="1" x14ac:dyDescent="0.3">
      <c r="A130" s="664" t="s">
        <v>548</v>
      </c>
      <c r="B130" s="665" t="s">
        <v>549</v>
      </c>
      <c r="C130" s="666" t="s">
        <v>553</v>
      </c>
      <c r="D130" s="667" t="s">
        <v>2804</v>
      </c>
      <c r="E130" s="666" t="s">
        <v>6366</v>
      </c>
      <c r="F130" s="667" t="s">
        <v>6367</v>
      </c>
      <c r="G130" s="666" t="s">
        <v>5169</v>
      </c>
      <c r="H130" s="666" t="s">
        <v>5170</v>
      </c>
      <c r="I130" s="668">
        <v>61.06</v>
      </c>
      <c r="J130" s="668">
        <v>50</v>
      </c>
      <c r="K130" s="669">
        <v>3052.83</v>
      </c>
    </row>
    <row r="131" spans="1:11" ht="14.4" customHeight="1" x14ac:dyDescent="0.3">
      <c r="A131" s="664" t="s">
        <v>548</v>
      </c>
      <c r="B131" s="665" t="s">
        <v>549</v>
      </c>
      <c r="C131" s="666" t="s">
        <v>553</v>
      </c>
      <c r="D131" s="667" t="s">
        <v>2804</v>
      </c>
      <c r="E131" s="666" t="s">
        <v>6366</v>
      </c>
      <c r="F131" s="667" t="s">
        <v>6367</v>
      </c>
      <c r="G131" s="666" t="s">
        <v>5171</v>
      </c>
      <c r="H131" s="666" t="s">
        <v>5172</v>
      </c>
      <c r="I131" s="668">
        <v>25.71</v>
      </c>
      <c r="J131" s="668">
        <v>250</v>
      </c>
      <c r="K131" s="669">
        <v>6428.1500000000005</v>
      </c>
    </row>
    <row r="132" spans="1:11" ht="14.4" customHeight="1" x14ac:dyDescent="0.3">
      <c r="A132" s="664" t="s">
        <v>548</v>
      </c>
      <c r="B132" s="665" t="s">
        <v>549</v>
      </c>
      <c r="C132" s="666" t="s">
        <v>553</v>
      </c>
      <c r="D132" s="667" t="s">
        <v>2804</v>
      </c>
      <c r="E132" s="666" t="s">
        <v>6366</v>
      </c>
      <c r="F132" s="667" t="s">
        <v>6367</v>
      </c>
      <c r="G132" s="666" t="s">
        <v>5173</v>
      </c>
      <c r="H132" s="666" t="s">
        <v>5174</v>
      </c>
      <c r="I132" s="668">
        <v>21.900000000000002</v>
      </c>
      <c r="J132" s="668">
        <v>500</v>
      </c>
      <c r="K132" s="669">
        <v>10950.5</v>
      </c>
    </row>
    <row r="133" spans="1:11" ht="14.4" customHeight="1" x14ac:dyDescent="0.3">
      <c r="A133" s="664" t="s">
        <v>548</v>
      </c>
      <c r="B133" s="665" t="s">
        <v>549</v>
      </c>
      <c r="C133" s="666" t="s">
        <v>553</v>
      </c>
      <c r="D133" s="667" t="s">
        <v>2804</v>
      </c>
      <c r="E133" s="666" t="s">
        <v>6366</v>
      </c>
      <c r="F133" s="667" t="s">
        <v>6367</v>
      </c>
      <c r="G133" s="666" t="s">
        <v>5175</v>
      </c>
      <c r="H133" s="666" t="s">
        <v>5176</v>
      </c>
      <c r="I133" s="668">
        <v>21.900000000000002</v>
      </c>
      <c r="J133" s="668">
        <v>500</v>
      </c>
      <c r="K133" s="669">
        <v>10950.5</v>
      </c>
    </row>
    <row r="134" spans="1:11" ht="14.4" customHeight="1" x14ac:dyDescent="0.3">
      <c r="A134" s="664" t="s">
        <v>548</v>
      </c>
      <c r="B134" s="665" t="s">
        <v>549</v>
      </c>
      <c r="C134" s="666" t="s">
        <v>553</v>
      </c>
      <c r="D134" s="667" t="s">
        <v>2804</v>
      </c>
      <c r="E134" s="666" t="s">
        <v>6366</v>
      </c>
      <c r="F134" s="667" t="s">
        <v>6367</v>
      </c>
      <c r="G134" s="666" t="s">
        <v>5177</v>
      </c>
      <c r="H134" s="666" t="s">
        <v>5178</v>
      </c>
      <c r="I134" s="668">
        <v>9.2000000000000011</v>
      </c>
      <c r="J134" s="668">
        <v>2500</v>
      </c>
      <c r="K134" s="669">
        <v>23000</v>
      </c>
    </row>
    <row r="135" spans="1:11" ht="14.4" customHeight="1" x14ac:dyDescent="0.3">
      <c r="A135" s="664" t="s">
        <v>548</v>
      </c>
      <c r="B135" s="665" t="s">
        <v>549</v>
      </c>
      <c r="C135" s="666" t="s">
        <v>553</v>
      </c>
      <c r="D135" s="667" t="s">
        <v>2804</v>
      </c>
      <c r="E135" s="666" t="s">
        <v>6366</v>
      </c>
      <c r="F135" s="667" t="s">
        <v>6367</v>
      </c>
      <c r="G135" s="666" t="s">
        <v>5177</v>
      </c>
      <c r="H135" s="666" t="s">
        <v>5179</v>
      </c>
      <c r="I135" s="668">
        <v>9.2000000000000011</v>
      </c>
      <c r="J135" s="668">
        <v>2450</v>
      </c>
      <c r="K135" s="669">
        <v>22540</v>
      </c>
    </row>
    <row r="136" spans="1:11" ht="14.4" customHeight="1" x14ac:dyDescent="0.3">
      <c r="A136" s="664" t="s">
        <v>548</v>
      </c>
      <c r="B136" s="665" t="s">
        <v>549</v>
      </c>
      <c r="C136" s="666" t="s">
        <v>553</v>
      </c>
      <c r="D136" s="667" t="s">
        <v>2804</v>
      </c>
      <c r="E136" s="666" t="s">
        <v>6366</v>
      </c>
      <c r="F136" s="667" t="s">
        <v>6367</v>
      </c>
      <c r="G136" s="666" t="s">
        <v>5180</v>
      </c>
      <c r="H136" s="666" t="s">
        <v>5181</v>
      </c>
      <c r="I136" s="668">
        <v>172.5</v>
      </c>
      <c r="J136" s="668">
        <v>4</v>
      </c>
      <c r="K136" s="669">
        <v>690</v>
      </c>
    </row>
    <row r="137" spans="1:11" ht="14.4" customHeight="1" x14ac:dyDescent="0.3">
      <c r="A137" s="664" t="s">
        <v>548</v>
      </c>
      <c r="B137" s="665" t="s">
        <v>549</v>
      </c>
      <c r="C137" s="666" t="s">
        <v>553</v>
      </c>
      <c r="D137" s="667" t="s">
        <v>2804</v>
      </c>
      <c r="E137" s="666" t="s">
        <v>6366</v>
      </c>
      <c r="F137" s="667" t="s">
        <v>6367</v>
      </c>
      <c r="G137" s="666" t="s">
        <v>5182</v>
      </c>
      <c r="H137" s="666" t="s">
        <v>5183</v>
      </c>
      <c r="I137" s="668">
        <v>373.85124999999999</v>
      </c>
      <c r="J137" s="668">
        <v>23</v>
      </c>
      <c r="K137" s="669">
        <v>8526.5600000000013</v>
      </c>
    </row>
    <row r="138" spans="1:11" ht="14.4" customHeight="1" x14ac:dyDescent="0.3">
      <c r="A138" s="664" t="s">
        <v>548</v>
      </c>
      <c r="B138" s="665" t="s">
        <v>549</v>
      </c>
      <c r="C138" s="666" t="s">
        <v>553</v>
      </c>
      <c r="D138" s="667" t="s">
        <v>2804</v>
      </c>
      <c r="E138" s="666" t="s">
        <v>6366</v>
      </c>
      <c r="F138" s="667" t="s">
        <v>6367</v>
      </c>
      <c r="G138" s="666" t="s">
        <v>5184</v>
      </c>
      <c r="H138" s="666" t="s">
        <v>5185</v>
      </c>
      <c r="I138" s="668">
        <v>12.1</v>
      </c>
      <c r="J138" s="668">
        <v>10</v>
      </c>
      <c r="K138" s="669">
        <v>121</v>
      </c>
    </row>
    <row r="139" spans="1:11" ht="14.4" customHeight="1" x14ac:dyDescent="0.3">
      <c r="A139" s="664" t="s">
        <v>548</v>
      </c>
      <c r="B139" s="665" t="s">
        <v>549</v>
      </c>
      <c r="C139" s="666" t="s">
        <v>553</v>
      </c>
      <c r="D139" s="667" t="s">
        <v>2804</v>
      </c>
      <c r="E139" s="666" t="s">
        <v>6366</v>
      </c>
      <c r="F139" s="667" t="s">
        <v>6367</v>
      </c>
      <c r="G139" s="666" t="s">
        <v>5186</v>
      </c>
      <c r="H139" s="666" t="s">
        <v>5187</v>
      </c>
      <c r="I139" s="668">
        <v>17.059999999999999</v>
      </c>
      <c r="J139" s="668">
        <v>50</v>
      </c>
      <c r="K139" s="669">
        <v>853.05</v>
      </c>
    </row>
    <row r="140" spans="1:11" ht="14.4" customHeight="1" x14ac:dyDescent="0.3">
      <c r="A140" s="664" t="s">
        <v>548</v>
      </c>
      <c r="B140" s="665" t="s">
        <v>549</v>
      </c>
      <c r="C140" s="666" t="s">
        <v>553</v>
      </c>
      <c r="D140" s="667" t="s">
        <v>2804</v>
      </c>
      <c r="E140" s="666" t="s">
        <v>6366</v>
      </c>
      <c r="F140" s="667" t="s">
        <v>6367</v>
      </c>
      <c r="G140" s="666" t="s">
        <v>5188</v>
      </c>
      <c r="H140" s="666" t="s">
        <v>5189</v>
      </c>
      <c r="I140" s="668">
        <v>24.3</v>
      </c>
      <c r="J140" s="668">
        <v>16</v>
      </c>
      <c r="K140" s="669">
        <v>388.8</v>
      </c>
    </row>
    <row r="141" spans="1:11" ht="14.4" customHeight="1" x14ac:dyDescent="0.3">
      <c r="A141" s="664" t="s">
        <v>548</v>
      </c>
      <c r="B141" s="665" t="s">
        <v>549</v>
      </c>
      <c r="C141" s="666" t="s">
        <v>553</v>
      </c>
      <c r="D141" s="667" t="s">
        <v>2804</v>
      </c>
      <c r="E141" s="666" t="s">
        <v>6366</v>
      </c>
      <c r="F141" s="667" t="s">
        <v>6367</v>
      </c>
      <c r="G141" s="666" t="s">
        <v>5190</v>
      </c>
      <c r="H141" s="666" t="s">
        <v>5191</v>
      </c>
      <c r="I141" s="668">
        <v>455</v>
      </c>
      <c r="J141" s="668">
        <v>1</v>
      </c>
      <c r="K141" s="669">
        <v>455</v>
      </c>
    </row>
    <row r="142" spans="1:11" ht="14.4" customHeight="1" x14ac:dyDescent="0.3">
      <c r="A142" s="664" t="s">
        <v>548</v>
      </c>
      <c r="B142" s="665" t="s">
        <v>549</v>
      </c>
      <c r="C142" s="666" t="s">
        <v>553</v>
      </c>
      <c r="D142" s="667" t="s">
        <v>2804</v>
      </c>
      <c r="E142" s="666" t="s">
        <v>6366</v>
      </c>
      <c r="F142" s="667" t="s">
        <v>6367</v>
      </c>
      <c r="G142" s="666" t="s">
        <v>5192</v>
      </c>
      <c r="H142" s="666" t="s">
        <v>5193</v>
      </c>
      <c r="I142" s="668">
        <v>186.82</v>
      </c>
      <c r="J142" s="668">
        <v>2</v>
      </c>
      <c r="K142" s="669">
        <v>373.65</v>
      </c>
    </row>
    <row r="143" spans="1:11" ht="14.4" customHeight="1" x14ac:dyDescent="0.3">
      <c r="A143" s="664" t="s">
        <v>548</v>
      </c>
      <c r="B143" s="665" t="s">
        <v>549</v>
      </c>
      <c r="C143" s="666" t="s">
        <v>553</v>
      </c>
      <c r="D143" s="667" t="s">
        <v>2804</v>
      </c>
      <c r="E143" s="666" t="s">
        <v>6366</v>
      </c>
      <c r="F143" s="667" t="s">
        <v>6367</v>
      </c>
      <c r="G143" s="666" t="s">
        <v>5194</v>
      </c>
      <c r="H143" s="666" t="s">
        <v>5195</v>
      </c>
      <c r="I143" s="668">
        <v>18.39</v>
      </c>
      <c r="J143" s="668">
        <v>12</v>
      </c>
      <c r="K143" s="669">
        <v>220.7</v>
      </c>
    </row>
    <row r="144" spans="1:11" ht="14.4" customHeight="1" x14ac:dyDescent="0.3">
      <c r="A144" s="664" t="s">
        <v>548</v>
      </c>
      <c r="B144" s="665" t="s">
        <v>549</v>
      </c>
      <c r="C144" s="666" t="s">
        <v>553</v>
      </c>
      <c r="D144" s="667" t="s">
        <v>2804</v>
      </c>
      <c r="E144" s="666" t="s">
        <v>6366</v>
      </c>
      <c r="F144" s="667" t="s">
        <v>6367</v>
      </c>
      <c r="G144" s="666" t="s">
        <v>5196</v>
      </c>
      <c r="H144" s="666" t="s">
        <v>5197</v>
      </c>
      <c r="I144" s="668">
        <v>15.73</v>
      </c>
      <c r="J144" s="668">
        <v>600</v>
      </c>
      <c r="K144" s="669">
        <v>9438</v>
      </c>
    </row>
    <row r="145" spans="1:11" ht="14.4" customHeight="1" x14ac:dyDescent="0.3">
      <c r="A145" s="664" t="s">
        <v>548</v>
      </c>
      <c r="B145" s="665" t="s">
        <v>549</v>
      </c>
      <c r="C145" s="666" t="s">
        <v>553</v>
      </c>
      <c r="D145" s="667" t="s">
        <v>2804</v>
      </c>
      <c r="E145" s="666" t="s">
        <v>6366</v>
      </c>
      <c r="F145" s="667" t="s">
        <v>6367</v>
      </c>
      <c r="G145" s="666" t="s">
        <v>5198</v>
      </c>
      <c r="H145" s="666" t="s">
        <v>5199</v>
      </c>
      <c r="I145" s="668">
        <v>4.78</v>
      </c>
      <c r="J145" s="668">
        <v>3000</v>
      </c>
      <c r="K145" s="669">
        <v>14337.3</v>
      </c>
    </row>
    <row r="146" spans="1:11" ht="14.4" customHeight="1" x14ac:dyDescent="0.3">
      <c r="A146" s="664" t="s">
        <v>548</v>
      </c>
      <c r="B146" s="665" t="s">
        <v>549</v>
      </c>
      <c r="C146" s="666" t="s">
        <v>553</v>
      </c>
      <c r="D146" s="667" t="s">
        <v>2804</v>
      </c>
      <c r="E146" s="666" t="s">
        <v>6366</v>
      </c>
      <c r="F146" s="667" t="s">
        <v>6367</v>
      </c>
      <c r="G146" s="666" t="s">
        <v>5200</v>
      </c>
      <c r="H146" s="666" t="s">
        <v>5201</v>
      </c>
      <c r="I146" s="668">
        <v>3.42</v>
      </c>
      <c r="J146" s="668">
        <v>240</v>
      </c>
      <c r="K146" s="669">
        <v>820.8</v>
      </c>
    </row>
    <row r="147" spans="1:11" ht="14.4" customHeight="1" x14ac:dyDescent="0.3">
      <c r="A147" s="664" t="s">
        <v>548</v>
      </c>
      <c r="B147" s="665" t="s">
        <v>549</v>
      </c>
      <c r="C147" s="666" t="s">
        <v>553</v>
      </c>
      <c r="D147" s="667" t="s">
        <v>2804</v>
      </c>
      <c r="E147" s="666" t="s">
        <v>6366</v>
      </c>
      <c r="F147" s="667" t="s">
        <v>6367</v>
      </c>
      <c r="G147" s="666" t="s">
        <v>5202</v>
      </c>
      <c r="H147" s="666" t="s">
        <v>5203</v>
      </c>
      <c r="I147" s="668">
        <v>3.4128571428571428</v>
      </c>
      <c r="J147" s="668">
        <v>1757</v>
      </c>
      <c r="K147" s="669">
        <v>5993.1399999999994</v>
      </c>
    </row>
    <row r="148" spans="1:11" ht="14.4" customHeight="1" x14ac:dyDescent="0.3">
      <c r="A148" s="664" t="s">
        <v>548</v>
      </c>
      <c r="B148" s="665" t="s">
        <v>549</v>
      </c>
      <c r="C148" s="666" t="s">
        <v>553</v>
      </c>
      <c r="D148" s="667" t="s">
        <v>2804</v>
      </c>
      <c r="E148" s="666" t="s">
        <v>6366</v>
      </c>
      <c r="F148" s="667" t="s">
        <v>6367</v>
      </c>
      <c r="G148" s="666" t="s">
        <v>5204</v>
      </c>
      <c r="H148" s="666" t="s">
        <v>5205</v>
      </c>
      <c r="I148" s="668">
        <v>6.085</v>
      </c>
      <c r="J148" s="668">
        <v>4000</v>
      </c>
      <c r="K148" s="669">
        <v>24347.800000000003</v>
      </c>
    </row>
    <row r="149" spans="1:11" ht="14.4" customHeight="1" x14ac:dyDescent="0.3">
      <c r="A149" s="664" t="s">
        <v>548</v>
      </c>
      <c r="B149" s="665" t="s">
        <v>549</v>
      </c>
      <c r="C149" s="666" t="s">
        <v>553</v>
      </c>
      <c r="D149" s="667" t="s">
        <v>2804</v>
      </c>
      <c r="E149" s="666" t="s">
        <v>6366</v>
      </c>
      <c r="F149" s="667" t="s">
        <v>6367</v>
      </c>
      <c r="G149" s="666" t="s">
        <v>5206</v>
      </c>
      <c r="H149" s="666" t="s">
        <v>5207</v>
      </c>
      <c r="I149" s="668">
        <v>9.44</v>
      </c>
      <c r="J149" s="668">
        <v>1300</v>
      </c>
      <c r="K149" s="669">
        <v>12272</v>
      </c>
    </row>
    <row r="150" spans="1:11" ht="14.4" customHeight="1" x14ac:dyDescent="0.3">
      <c r="A150" s="664" t="s">
        <v>548</v>
      </c>
      <c r="B150" s="665" t="s">
        <v>549</v>
      </c>
      <c r="C150" s="666" t="s">
        <v>553</v>
      </c>
      <c r="D150" s="667" t="s">
        <v>2804</v>
      </c>
      <c r="E150" s="666" t="s">
        <v>6366</v>
      </c>
      <c r="F150" s="667" t="s">
        <v>6367</v>
      </c>
      <c r="G150" s="666" t="s">
        <v>5208</v>
      </c>
      <c r="H150" s="666" t="s">
        <v>5209</v>
      </c>
      <c r="I150" s="668">
        <v>22.99</v>
      </c>
      <c r="J150" s="668">
        <v>10</v>
      </c>
      <c r="K150" s="669">
        <v>229.9</v>
      </c>
    </row>
    <row r="151" spans="1:11" ht="14.4" customHeight="1" x14ac:dyDescent="0.3">
      <c r="A151" s="664" t="s">
        <v>548</v>
      </c>
      <c r="B151" s="665" t="s">
        <v>549</v>
      </c>
      <c r="C151" s="666" t="s">
        <v>553</v>
      </c>
      <c r="D151" s="667" t="s">
        <v>2804</v>
      </c>
      <c r="E151" s="666" t="s">
        <v>6366</v>
      </c>
      <c r="F151" s="667" t="s">
        <v>6367</v>
      </c>
      <c r="G151" s="666" t="s">
        <v>5210</v>
      </c>
      <c r="H151" s="666" t="s">
        <v>5211</v>
      </c>
      <c r="I151" s="668">
        <v>22.99</v>
      </c>
      <c r="J151" s="668">
        <v>10</v>
      </c>
      <c r="K151" s="669">
        <v>229.9</v>
      </c>
    </row>
    <row r="152" spans="1:11" ht="14.4" customHeight="1" x14ac:dyDescent="0.3">
      <c r="A152" s="664" t="s">
        <v>548</v>
      </c>
      <c r="B152" s="665" t="s">
        <v>549</v>
      </c>
      <c r="C152" s="666" t="s">
        <v>553</v>
      </c>
      <c r="D152" s="667" t="s">
        <v>2804</v>
      </c>
      <c r="E152" s="666" t="s">
        <v>6366</v>
      </c>
      <c r="F152" s="667" t="s">
        <v>6367</v>
      </c>
      <c r="G152" s="666" t="s">
        <v>5212</v>
      </c>
      <c r="H152" s="666" t="s">
        <v>5213</v>
      </c>
      <c r="I152" s="668">
        <v>4.6100000000000003</v>
      </c>
      <c r="J152" s="668">
        <v>300</v>
      </c>
      <c r="K152" s="669">
        <v>1382.73</v>
      </c>
    </row>
    <row r="153" spans="1:11" ht="14.4" customHeight="1" x14ac:dyDescent="0.3">
      <c r="A153" s="664" t="s">
        <v>548</v>
      </c>
      <c r="B153" s="665" t="s">
        <v>549</v>
      </c>
      <c r="C153" s="666" t="s">
        <v>553</v>
      </c>
      <c r="D153" s="667" t="s">
        <v>2804</v>
      </c>
      <c r="E153" s="666" t="s">
        <v>6366</v>
      </c>
      <c r="F153" s="667" t="s">
        <v>6367</v>
      </c>
      <c r="G153" s="666" t="s">
        <v>5214</v>
      </c>
      <c r="H153" s="666" t="s">
        <v>5215</v>
      </c>
      <c r="I153" s="668">
        <v>65.92</v>
      </c>
      <c r="J153" s="668">
        <v>10</v>
      </c>
      <c r="K153" s="669">
        <v>659.2</v>
      </c>
    </row>
    <row r="154" spans="1:11" ht="14.4" customHeight="1" x14ac:dyDescent="0.3">
      <c r="A154" s="664" t="s">
        <v>548</v>
      </c>
      <c r="B154" s="665" t="s">
        <v>549</v>
      </c>
      <c r="C154" s="666" t="s">
        <v>553</v>
      </c>
      <c r="D154" s="667" t="s">
        <v>2804</v>
      </c>
      <c r="E154" s="666" t="s">
        <v>6366</v>
      </c>
      <c r="F154" s="667" t="s">
        <v>6367</v>
      </c>
      <c r="G154" s="666" t="s">
        <v>5216</v>
      </c>
      <c r="H154" s="666" t="s">
        <v>5217</v>
      </c>
      <c r="I154" s="668">
        <v>361.8</v>
      </c>
      <c r="J154" s="668">
        <v>2</v>
      </c>
      <c r="K154" s="669">
        <v>723.6</v>
      </c>
    </row>
    <row r="155" spans="1:11" ht="14.4" customHeight="1" x14ac:dyDescent="0.3">
      <c r="A155" s="664" t="s">
        <v>548</v>
      </c>
      <c r="B155" s="665" t="s">
        <v>549</v>
      </c>
      <c r="C155" s="666" t="s">
        <v>553</v>
      </c>
      <c r="D155" s="667" t="s">
        <v>2804</v>
      </c>
      <c r="E155" s="666" t="s">
        <v>6366</v>
      </c>
      <c r="F155" s="667" t="s">
        <v>6367</v>
      </c>
      <c r="G155" s="666" t="s">
        <v>5218</v>
      </c>
      <c r="H155" s="666" t="s">
        <v>5219</v>
      </c>
      <c r="I155" s="668">
        <v>8.83</v>
      </c>
      <c r="J155" s="668">
        <v>100</v>
      </c>
      <c r="K155" s="669">
        <v>883</v>
      </c>
    </row>
    <row r="156" spans="1:11" ht="14.4" customHeight="1" x14ac:dyDescent="0.3">
      <c r="A156" s="664" t="s">
        <v>548</v>
      </c>
      <c r="B156" s="665" t="s">
        <v>549</v>
      </c>
      <c r="C156" s="666" t="s">
        <v>553</v>
      </c>
      <c r="D156" s="667" t="s">
        <v>2804</v>
      </c>
      <c r="E156" s="666" t="s">
        <v>6366</v>
      </c>
      <c r="F156" s="667" t="s">
        <v>6367</v>
      </c>
      <c r="G156" s="666" t="s">
        <v>5220</v>
      </c>
      <c r="H156" s="666" t="s">
        <v>5221</v>
      </c>
      <c r="I156" s="668">
        <v>24.41</v>
      </c>
      <c r="J156" s="668">
        <v>50</v>
      </c>
      <c r="K156" s="669">
        <v>1220.5</v>
      </c>
    </row>
    <row r="157" spans="1:11" ht="14.4" customHeight="1" x14ac:dyDescent="0.3">
      <c r="A157" s="664" t="s">
        <v>548</v>
      </c>
      <c r="B157" s="665" t="s">
        <v>549</v>
      </c>
      <c r="C157" s="666" t="s">
        <v>553</v>
      </c>
      <c r="D157" s="667" t="s">
        <v>2804</v>
      </c>
      <c r="E157" s="666" t="s">
        <v>6366</v>
      </c>
      <c r="F157" s="667" t="s">
        <v>6367</v>
      </c>
      <c r="G157" s="666" t="s">
        <v>5222</v>
      </c>
      <c r="H157" s="666" t="s">
        <v>5223</v>
      </c>
      <c r="I157" s="668">
        <v>145.16999999999999</v>
      </c>
      <c r="J157" s="668">
        <v>10</v>
      </c>
      <c r="K157" s="669">
        <v>1451.7</v>
      </c>
    </row>
    <row r="158" spans="1:11" ht="14.4" customHeight="1" x14ac:dyDescent="0.3">
      <c r="A158" s="664" t="s">
        <v>548</v>
      </c>
      <c r="B158" s="665" t="s">
        <v>549</v>
      </c>
      <c r="C158" s="666" t="s">
        <v>553</v>
      </c>
      <c r="D158" s="667" t="s">
        <v>2804</v>
      </c>
      <c r="E158" s="666" t="s">
        <v>6366</v>
      </c>
      <c r="F158" s="667" t="s">
        <v>6367</v>
      </c>
      <c r="G158" s="666" t="s">
        <v>5224</v>
      </c>
      <c r="H158" s="666" t="s">
        <v>5225</v>
      </c>
      <c r="I158" s="668">
        <v>145.19999999999999</v>
      </c>
      <c r="J158" s="668">
        <v>10</v>
      </c>
      <c r="K158" s="669">
        <v>1452</v>
      </c>
    </row>
    <row r="159" spans="1:11" ht="14.4" customHeight="1" x14ac:dyDescent="0.3">
      <c r="A159" s="664" t="s">
        <v>548</v>
      </c>
      <c r="B159" s="665" t="s">
        <v>549</v>
      </c>
      <c r="C159" s="666" t="s">
        <v>553</v>
      </c>
      <c r="D159" s="667" t="s">
        <v>2804</v>
      </c>
      <c r="E159" s="666" t="s">
        <v>6366</v>
      </c>
      <c r="F159" s="667" t="s">
        <v>6367</v>
      </c>
      <c r="G159" s="666" t="s">
        <v>5226</v>
      </c>
      <c r="H159" s="666" t="s">
        <v>5227</v>
      </c>
      <c r="I159" s="668">
        <v>1.75</v>
      </c>
      <c r="J159" s="668">
        <v>5000</v>
      </c>
      <c r="K159" s="669">
        <v>8772.5</v>
      </c>
    </row>
    <row r="160" spans="1:11" ht="14.4" customHeight="1" x14ac:dyDescent="0.3">
      <c r="A160" s="664" t="s">
        <v>548</v>
      </c>
      <c r="B160" s="665" t="s">
        <v>549</v>
      </c>
      <c r="C160" s="666" t="s">
        <v>553</v>
      </c>
      <c r="D160" s="667" t="s">
        <v>2804</v>
      </c>
      <c r="E160" s="666" t="s">
        <v>6366</v>
      </c>
      <c r="F160" s="667" t="s">
        <v>6367</v>
      </c>
      <c r="G160" s="666" t="s">
        <v>5228</v>
      </c>
      <c r="H160" s="666" t="s">
        <v>5229</v>
      </c>
      <c r="I160" s="668">
        <v>1251.1400000000001</v>
      </c>
      <c r="J160" s="668">
        <v>1</v>
      </c>
      <c r="K160" s="669">
        <v>1251.1400000000001</v>
      </c>
    </row>
    <row r="161" spans="1:11" ht="14.4" customHeight="1" x14ac:dyDescent="0.3">
      <c r="A161" s="664" t="s">
        <v>548</v>
      </c>
      <c r="B161" s="665" t="s">
        <v>549</v>
      </c>
      <c r="C161" s="666" t="s">
        <v>553</v>
      </c>
      <c r="D161" s="667" t="s">
        <v>2804</v>
      </c>
      <c r="E161" s="666" t="s">
        <v>6366</v>
      </c>
      <c r="F161" s="667" t="s">
        <v>6367</v>
      </c>
      <c r="G161" s="666" t="s">
        <v>5230</v>
      </c>
      <c r="H161" s="666" t="s">
        <v>5231</v>
      </c>
      <c r="I161" s="668">
        <v>826.6</v>
      </c>
      <c r="J161" s="668">
        <v>10</v>
      </c>
      <c r="K161" s="669">
        <v>8266.0499999999993</v>
      </c>
    </row>
    <row r="162" spans="1:11" ht="14.4" customHeight="1" x14ac:dyDescent="0.3">
      <c r="A162" s="664" t="s">
        <v>548</v>
      </c>
      <c r="B162" s="665" t="s">
        <v>549</v>
      </c>
      <c r="C162" s="666" t="s">
        <v>553</v>
      </c>
      <c r="D162" s="667" t="s">
        <v>2804</v>
      </c>
      <c r="E162" s="666" t="s">
        <v>6366</v>
      </c>
      <c r="F162" s="667" t="s">
        <v>6367</v>
      </c>
      <c r="G162" s="666" t="s">
        <v>5232</v>
      </c>
      <c r="H162" s="666" t="s">
        <v>5233</v>
      </c>
      <c r="I162" s="668">
        <v>58.62</v>
      </c>
      <c r="J162" s="668">
        <v>50</v>
      </c>
      <c r="K162" s="669">
        <v>2931.23</v>
      </c>
    </row>
    <row r="163" spans="1:11" ht="14.4" customHeight="1" x14ac:dyDescent="0.3">
      <c r="A163" s="664" t="s">
        <v>548</v>
      </c>
      <c r="B163" s="665" t="s">
        <v>549</v>
      </c>
      <c r="C163" s="666" t="s">
        <v>553</v>
      </c>
      <c r="D163" s="667" t="s">
        <v>2804</v>
      </c>
      <c r="E163" s="666" t="s">
        <v>6366</v>
      </c>
      <c r="F163" s="667" t="s">
        <v>6367</v>
      </c>
      <c r="G163" s="666" t="s">
        <v>5234</v>
      </c>
      <c r="H163" s="666" t="s">
        <v>5235</v>
      </c>
      <c r="I163" s="668">
        <v>49.97</v>
      </c>
      <c r="J163" s="668">
        <v>10</v>
      </c>
      <c r="K163" s="669">
        <v>499.72</v>
      </c>
    </row>
    <row r="164" spans="1:11" ht="14.4" customHeight="1" x14ac:dyDescent="0.3">
      <c r="A164" s="664" t="s">
        <v>548</v>
      </c>
      <c r="B164" s="665" t="s">
        <v>549</v>
      </c>
      <c r="C164" s="666" t="s">
        <v>553</v>
      </c>
      <c r="D164" s="667" t="s">
        <v>2804</v>
      </c>
      <c r="E164" s="666" t="s">
        <v>6366</v>
      </c>
      <c r="F164" s="667" t="s">
        <v>6367</v>
      </c>
      <c r="G164" s="666" t="s">
        <v>5236</v>
      </c>
      <c r="H164" s="666" t="s">
        <v>5237</v>
      </c>
      <c r="I164" s="668">
        <v>10.65</v>
      </c>
      <c r="J164" s="668">
        <v>120</v>
      </c>
      <c r="K164" s="669">
        <v>1278</v>
      </c>
    </row>
    <row r="165" spans="1:11" ht="14.4" customHeight="1" x14ac:dyDescent="0.3">
      <c r="A165" s="664" t="s">
        <v>548</v>
      </c>
      <c r="B165" s="665" t="s">
        <v>549</v>
      </c>
      <c r="C165" s="666" t="s">
        <v>553</v>
      </c>
      <c r="D165" s="667" t="s">
        <v>2804</v>
      </c>
      <c r="E165" s="666" t="s">
        <v>6366</v>
      </c>
      <c r="F165" s="667" t="s">
        <v>6367</v>
      </c>
      <c r="G165" s="666" t="s">
        <v>5238</v>
      </c>
      <c r="H165" s="666" t="s">
        <v>5239</v>
      </c>
      <c r="I165" s="668">
        <v>10.53</v>
      </c>
      <c r="J165" s="668">
        <v>1000</v>
      </c>
      <c r="K165" s="669">
        <v>10527</v>
      </c>
    </row>
    <row r="166" spans="1:11" ht="14.4" customHeight="1" x14ac:dyDescent="0.3">
      <c r="A166" s="664" t="s">
        <v>548</v>
      </c>
      <c r="B166" s="665" t="s">
        <v>549</v>
      </c>
      <c r="C166" s="666" t="s">
        <v>553</v>
      </c>
      <c r="D166" s="667" t="s">
        <v>2804</v>
      </c>
      <c r="E166" s="666" t="s">
        <v>6366</v>
      </c>
      <c r="F166" s="667" t="s">
        <v>6367</v>
      </c>
      <c r="G166" s="666" t="s">
        <v>5240</v>
      </c>
      <c r="H166" s="666" t="s">
        <v>5241</v>
      </c>
      <c r="I166" s="668">
        <v>7.38</v>
      </c>
      <c r="J166" s="668">
        <v>400</v>
      </c>
      <c r="K166" s="669">
        <v>2952.4</v>
      </c>
    </row>
    <row r="167" spans="1:11" ht="14.4" customHeight="1" x14ac:dyDescent="0.3">
      <c r="A167" s="664" t="s">
        <v>548</v>
      </c>
      <c r="B167" s="665" t="s">
        <v>549</v>
      </c>
      <c r="C167" s="666" t="s">
        <v>553</v>
      </c>
      <c r="D167" s="667" t="s">
        <v>2804</v>
      </c>
      <c r="E167" s="666" t="s">
        <v>6368</v>
      </c>
      <c r="F167" s="667" t="s">
        <v>6369</v>
      </c>
      <c r="G167" s="666" t="s">
        <v>5242</v>
      </c>
      <c r="H167" s="666" t="s">
        <v>5243</v>
      </c>
      <c r="I167" s="668">
        <v>8.168571428571429</v>
      </c>
      <c r="J167" s="668">
        <v>2250</v>
      </c>
      <c r="K167" s="669">
        <v>18379.5</v>
      </c>
    </row>
    <row r="168" spans="1:11" ht="14.4" customHeight="1" x14ac:dyDescent="0.3">
      <c r="A168" s="664" t="s">
        <v>548</v>
      </c>
      <c r="B168" s="665" t="s">
        <v>549</v>
      </c>
      <c r="C168" s="666" t="s">
        <v>553</v>
      </c>
      <c r="D168" s="667" t="s">
        <v>2804</v>
      </c>
      <c r="E168" s="666" t="s">
        <v>6368</v>
      </c>
      <c r="F168" s="667" t="s">
        <v>6369</v>
      </c>
      <c r="G168" s="666" t="s">
        <v>5244</v>
      </c>
      <c r="H168" s="666" t="s">
        <v>5245</v>
      </c>
      <c r="I168" s="668">
        <v>150.005</v>
      </c>
      <c r="J168" s="668">
        <v>80</v>
      </c>
      <c r="K168" s="669">
        <v>12000.439999999999</v>
      </c>
    </row>
    <row r="169" spans="1:11" ht="14.4" customHeight="1" x14ac:dyDescent="0.3">
      <c r="A169" s="664" t="s">
        <v>548</v>
      </c>
      <c r="B169" s="665" t="s">
        <v>549</v>
      </c>
      <c r="C169" s="666" t="s">
        <v>553</v>
      </c>
      <c r="D169" s="667" t="s">
        <v>2804</v>
      </c>
      <c r="E169" s="666" t="s">
        <v>6368</v>
      </c>
      <c r="F169" s="667" t="s">
        <v>6369</v>
      </c>
      <c r="G169" s="666" t="s">
        <v>5246</v>
      </c>
      <c r="H169" s="666" t="s">
        <v>5247</v>
      </c>
      <c r="I169" s="668">
        <v>16.454999999999998</v>
      </c>
      <c r="J169" s="668">
        <v>75</v>
      </c>
      <c r="K169" s="669">
        <v>1234</v>
      </c>
    </row>
    <row r="170" spans="1:11" ht="14.4" customHeight="1" x14ac:dyDescent="0.3">
      <c r="A170" s="664" t="s">
        <v>548</v>
      </c>
      <c r="B170" s="665" t="s">
        <v>549</v>
      </c>
      <c r="C170" s="666" t="s">
        <v>553</v>
      </c>
      <c r="D170" s="667" t="s">
        <v>2804</v>
      </c>
      <c r="E170" s="666" t="s">
        <v>6368</v>
      </c>
      <c r="F170" s="667" t="s">
        <v>6369</v>
      </c>
      <c r="G170" s="666" t="s">
        <v>5248</v>
      </c>
      <c r="H170" s="666" t="s">
        <v>5249</v>
      </c>
      <c r="I170" s="668">
        <v>7</v>
      </c>
      <c r="J170" s="668">
        <v>300</v>
      </c>
      <c r="K170" s="669">
        <v>2100</v>
      </c>
    </row>
    <row r="171" spans="1:11" ht="14.4" customHeight="1" x14ac:dyDescent="0.3">
      <c r="A171" s="664" t="s">
        <v>548</v>
      </c>
      <c r="B171" s="665" t="s">
        <v>549</v>
      </c>
      <c r="C171" s="666" t="s">
        <v>553</v>
      </c>
      <c r="D171" s="667" t="s">
        <v>2804</v>
      </c>
      <c r="E171" s="666" t="s">
        <v>6368</v>
      </c>
      <c r="F171" s="667" t="s">
        <v>6369</v>
      </c>
      <c r="G171" s="666" t="s">
        <v>5250</v>
      </c>
      <c r="H171" s="666" t="s">
        <v>5251</v>
      </c>
      <c r="I171" s="668">
        <v>4186.6000000000004</v>
      </c>
      <c r="J171" s="668">
        <v>1</v>
      </c>
      <c r="K171" s="669">
        <v>4186.6000000000004</v>
      </c>
    </row>
    <row r="172" spans="1:11" ht="14.4" customHeight="1" x14ac:dyDescent="0.3">
      <c r="A172" s="664" t="s">
        <v>548</v>
      </c>
      <c r="B172" s="665" t="s">
        <v>549</v>
      </c>
      <c r="C172" s="666" t="s">
        <v>553</v>
      </c>
      <c r="D172" s="667" t="s">
        <v>2804</v>
      </c>
      <c r="E172" s="666" t="s">
        <v>6370</v>
      </c>
      <c r="F172" s="667" t="s">
        <v>6371</v>
      </c>
      <c r="G172" s="666" t="s">
        <v>5252</v>
      </c>
      <c r="H172" s="666" t="s">
        <v>5253</v>
      </c>
      <c r="I172" s="668">
        <v>0.3</v>
      </c>
      <c r="J172" s="668">
        <v>600</v>
      </c>
      <c r="K172" s="669">
        <v>180</v>
      </c>
    </row>
    <row r="173" spans="1:11" ht="14.4" customHeight="1" x14ac:dyDescent="0.3">
      <c r="A173" s="664" t="s">
        <v>548</v>
      </c>
      <c r="B173" s="665" t="s">
        <v>549</v>
      </c>
      <c r="C173" s="666" t="s">
        <v>553</v>
      </c>
      <c r="D173" s="667" t="s">
        <v>2804</v>
      </c>
      <c r="E173" s="666" t="s">
        <v>6370</v>
      </c>
      <c r="F173" s="667" t="s">
        <v>6371</v>
      </c>
      <c r="G173" s="666" t="s">
        <v>5254</v>
      </c>
      <c r="H173" s="666" t="s">
        <v>5255</v>
      </c>
      <c r="I173" s="668">
        <v>0.30111111111111111</v>
      </c>
      <c r="J173" s="668">
        <v>1800</v>
      </c>
      <c r="K173" s="669">
        <v>542</v>
      </c>
    </row>
    <row r="174" spans="1:11" ht="14.4" customHeight="1" x14ac:dyDescent="0.3">
      <c r="A174" s="664" t="s">
        <v>548</v>
      </c>
      <c r="B174" s="665" t="s">
        <v>549</v>
      </c>
      <c r="C174" s="666" t="s">
        <v>553</v>
      </c>
      <c r="D174" s="667" t="s">
        <v>2804</v>
      </c>
      <c r="E174" s="666" t="s">
        <v>6370</v>
      </c>
      <c r="F174" s="667" t="s">
        <v>6371</v>
      </c>
      <c r="G174" s="666" t="s">
        <v>5256</v>
      </c>
      <c r="H174" s="666" t="s">
        <v>5257</v>
      </c>
      <c r="I174" s="668">
        <v>0.30333333333333329</v>
      </c>
      <c r="J174" s="668">
        <v>2600</v>
      </c>
      <c r="K174" s="669">
        <v>788</v>
      </c>
    </row>
    <row r="175" spans="1:11" ht="14.4" customHeight="1" x14ac:dyDescent="0.3">
      <c r="A175" s="664" t="s">
        <v>548</v>
      </c>
      <c r="B175" s="665" t="s">
        <v>549</v>
      </c>
      <c r="C175" s="666" t="s">
        <v>553</v>
      </c>
      <c r="D175" s="667" t="s">
        <v>2804</v>
      </c>
      <c r="E175" s="666" t="s">
        <v>6370</v>
      </c>
      <c r="F175" s="667" t="s">
        <v>6371</v>
      </c>
      <c r="G175" s="666" t="s">
        <v>5258</v>
      </c>
      <c r="H175" s="666" t="s">
        <v>5259</v>
      </c>
      <c r="I175" s="668">
        <v>0.48</v>
      </c>
      <c r="J175" s="668">
        <v>1600</v>
      </c>
      <c r="K175" s="669">
        <v>768</v>
      </c>
    </row>
    <row r="176" spans="1:11" ht="14.4" customHeight="1" x14ac:dyDescent="0.3">
      <c r="A176" s="664" t="s">
        <v>548</v>
      </c>
      <c r="B176" s="665" t="s">
        <v>549</v>
      </c>
      <c r="C176" s="666" t="s">
        <v>553</v>
      </c>
      <c r="D176" s="667" t="s">
        <v>2804</v>
      </c>
      <c r="E176" s="666" t="s">
        <v>6370</v>
      </c>
      <c r="F176" s="667" t="s">
        <v>6371</v>
      </c>
      <c r="G176" s="666" t="s">
        <v>5260</v>
      </c>
      <c r="H176" s="666" t="s">
        <v>5261</v>
      </c>
      <c r="I176" s="668">
        <v>0.48153846153846164</v>
      </c>
      <c r="J176" s="668">
        <v>7700</v>
      </c>
      <c r="K176" s="669">
        <v>3710</v>
      </c>
    </row>
    <row r="177" spans="1:11" ht="14.4" customHeight="1" x14ac:dyDescent="0.3">
      <c r="A177" s="664" t="s">
        <v>548</v>
      </c>
      <c r="B177" s="665" t="s">
        <v>549</v>
      </c>
      <c r="C177" s="666" t="s">
        <v>553</v>
      </c>
      <c r="D177" s="667" t="s">
        <v>2804</v>
      </c>
      <c r="E177" s="666" t="s">
        <v>6370</v>
      </c>
      <c r="F177" s="667" t="s">
        <v>6371</v>
      </c>
      <c r="G177" s="666" t="s">
        <v>5262</v>
      </c>
      <c r="H177" s="666" t="s">
        <v>5263</v>
      </c>
      <c r="I177" s="668">
        <v>1.8</v>
      </c>
      <c r="J177" s="668">
        <v>700</v>
      </c>
      <c r="K177" s="669">
        <v>1260</v>
      </c>
    </row>
    <row r="178" spans="1:11" ht="14.4" customHeight="1" x14ac:dyDescent="0.3">
      <c r="A178" s="664" t="s">
        <v>548</v>
      </c>
      <c r="B178" s="665" t="s">
        <v>549</v>
      </c>
      <c r="C178" s="666" t="s">
        <v>553</v>
      </c>
      <c r="D178" s="667" t="s">
        <v>2804</v>
      </c>
      <c r="E178" s="666" t="s">
        <v>6370</v>
      </c>
      <c r="F178" s="667" t="s">
        <v>6371</v>
      </c>
      <c r="G178" s="666" t="s">
        <v>5264</v>
      </c>
      <c r="H178" s="666" t="s">
        <v>5265</v>
      </c>
      <c r="I178" s="668">
        <v>1.8025</v>
      </c>
      <c r="J178" s="668">
        <v>3000</v>
      </c>
      <c r="K178" s="669">
        <v>5401</v>
      </c>
    </row>
    <row r="179" spans="1:11" ht="14.4" customHeight="1" x14ac:dyDescent="0.3">
      <c r="A179" s="664" t="s">
        <v>548</v>
      </c>
      <c r="B179" s="665" t="s">
        <v>549</v>
      </c>
      <c r="C179" s="666" t="s">
        <v>553</v>
      </c>
      <c r="D179" s="667" t="s">
        <v>2804</v>
      </c>
      <c r="E179" s="666" t="s">
        <v>6372</v>
      </c>
      <c r="F179" s="667" t="s">
        <v>6373</v>
      </c>
      <c r="G179" s="666" t="s">
        <v>5266</v>
      </c>
      <c r="H179" s="666" t="s">
        <v>5267</v>
      </c>
      <c r="I179" s="668">
        <v>7.5</v>
      </c>
      <c r="J179" s="668">
        <v>120</v>
      </c>
      <c r="K179" s="669">
        <v>900</v>
      </c>
    </row>
    <row r="180" spans="1:11" ht="14.4" customHeight="1" x14ac:dyDescent="0.3">
      <c r="A180" s="664" t="s">
        <v>548</v>
      </c>
      <c r="B180" s="665" t="s">
        <v>549</v>
      </c>
      <c r="C180" s="666" t="s">
        <v>553</v>
      </c>
      <c r="D180" s="667" t="s">
        <v>2804</v>
      </c>
      <c r="E180" s="666" t="s">
        <v>6372</v>
      </c>
      <c r="F180" s="667" t="s">
        <v>6373</v>
      </c>
      <c r="G180" s="666" t="s">
        <v>5268</v>
      </c>
      <c r="H180" s="666" t="s">
        <v>5269</v>
      </c>
      <c r="I180" s="668">
        <v>7.5</v>
      </c>
      <c r="J180" s="668">
        <v>100</v>
      </c>
      <c r="K180" s="669">
        <v>750</v>
      </c>
    </row>
    <row r="181" spans="1:11" ht="14.4" customHeight="1" x14ac:dyDescent="0.3">
      <c r="A181" s="664" t="s">
        <v>548</v>
      </c>
      <c r="B181" s="665" t="s">
        <v>549</v>
      </c>
      <c r="C181" s="666" t="s">
        <v>553</v>
      </c>
      <c r="D181" s="667" t="s">
        <v>2804</v>
      </c>
      <c r="E181" s="666" t="s">
        <v>6372</v>
      </c>
      <c r="F181" s="667" t="s">
        <v>6373</v>
      </c>
      <c r="G181" s="666" t="s">
        <v>5268</v>
      </c>
      <c r="H181" s="666" t="s">
        <v>5270</v>
      </c>
      <c r="I181" s="668">
        <v>7.51</v>
      </c>
      <c r="J181" s="668">
        <v>100</v>
      </c>
      <c r="K181" s="669">
        <v>751</v>
      </c>
    </row>
    <row r="182" spans="1:11" ht="14.4" customHeight="1" x14ac:dyDescent="0.3">
      <c r="A182" s="664" t="s">
        <v>548</v>
      </c>
      <c r="B182" s="665" t="s">
        <v>549</v>
      </c>
      <c r="C182" s="666" t="s">
        <v>553</v>
      </c>
      <c r="D182" s="667" t="s">
        <v>2804</v>
      </c>
      <c r="E182" s="666" t="s">
        <v>6372</v>
      </c>
      <c r="F182" s="667" t="s">
        <v>6373</v>
      </c>
      <c r="G182" s="666" t="s">
        <v>5271</v>
      </c>
      <c r="H182" s="666" t="s">
        <v>5272</v>
      </c>
      <c r="I182" s="668">
        <v>7.5</v>
      </c>
      <c r="J182" s="668">
        <v>50</v>
      </c>
      <c r="K182" s="669">
        <v>375</v>
      </c>
    </row>
    <row r="183" spans="1:11" ht="14.4" customHeight="1" x14ac:dyDescent="0.3">
      <c r="A183" s="664" t="s">
        <v>548</v>
      </c>
      <c r="B183" s="665" t="s">
        <v>549</v>
      </c>
      <c r="C183" s="666" t="s">
        <v>553</v>
      </c>
      <c r="D183" s="667" t="s">
        <v>2804</v>
      </c>
      <c r="E183" s="666" t="s">
        <v>6372</v>
      </c>
      <c r="F183" s="667" t="s">
        <v>6373</v>
      </c>
      <c r="G183" s="666" t="s">
        <v>5273</v>
      </c>
      <c r="H183" s="666" t="s">
        <v>5274</v>
      </c>
      <c r="I183" s="668">
        <v>0.70571428571428563</v>
      </c>
      <c r="J183" s="668">
        <v>65000</v>
      </c>
      <c r="K183" s="669">
        <v>45996.46</v>
      </c>
    </row>
    <row r="184" spans="1:11" ht="14.4" customHeight="1" x14ac:dyDescent="0.3">
      <c r="A184" s="664" t="s">
        <v>548</v>
      </c>
      <c r="B184" s="665" t="s">
        <v>549</v>
      </c>
      <c r="C184" s="666" t="s">
        <v>553</v>
      </c>
      <c r="D184" s="667" t="s">
        <v>2804</v>
      </c>
      <c r="E184" s="666" t="s">
        <v>6372</v>
      </c>
      <c r="F184" s="667" t="s">
        <v>6373</v>
      </c>
      <c r="G184" s="666" t="s">
        <v>5275</v>
      </c>
      <c r="H184" s="666" t="s">
        <v>5276</v>
      </c>
      <c r="I184" s="668">
        <v>0.70666666666666667</v>
      </c>
      <c r="J184" s="668">
        <v>9800</v>
      </c>
      <c r="K184" s="669">
        <v>6918</v>
      </c>
    </row>
    <row r="185" spans="1:11" ht="14.4" customHeight="1" x14ac:dyDescent="0.3">
      <c r="A185" s="664" t="s">
        <v>548</v>
      </c>
      <c r="B185" s="665" t="s">
        <v>549</v>
      </c>
      <c r="C185" s="666" t="s">
        <v>553</v>
      </c>
      <c r="D185" s="667" t="s">
        <v>2804</v>
      </c>
      <c r="E185" s="666" t="s">
        <v>6372</v>
      </c>
      <c r="F185" s="667" t="s">
        <v>6373</v>
      </c>
      <c r="G185" s="666" t="s">
        <v>5277</v>
      </c>
      <c r="H185" s="666" t="s">
        <v>5278</v>
      </c>
      <c r="I185" s="668">
        <v>0.70666666666666667</v>
      </c>
      <c r="J185" s="668">
        <v>11600</v>
      </c>
      <c r="K185" s="669">
        <v>8182.64</v>
      </c>
    </row>
    <row r="186" spans="1:11" ht="14.4" customHeight="1" x14ac:dyDescent="0.3">
      <c r="A186" s="664" t="s">
        <v>548</v>
      </c>
      <c r="B186" s="665" t="s">
        <v>549</v>
      </c>
      <c r="C186" s="666" t="s">
        <v>553</v>
      </c>
      <c r="D186" s="667" t="s">
        <v>2804</v>
      </c>
      <c r="E186" s="666" t="s">
        <v>6374</v>
      </c>
      <c r="F186" s="667" t="s">
        <v>6375</v>
      </c>
      <c r="G186" s="666" t="s">
        <v>5279</v>
      </c>
      <c r="H186" s="666" t="s">
        <v>5280</v>
      </c>
      <c r="I186" s="668">
        <v>139.44000000000003</v>
      </c>
      <c r="J186" s="668">
        <v>60</v>
      </c>
      <c r="K186" s="669">
        <v>8366.32</v>
      </c>
    </row>
    <row r="187" spans="1:11" ht="14.4" customHeight="1" x14ac:dyDescent="0.3">
      <c r="A187" s="664" t="s">
        <v>548</v>
      </c>
      <c r="B187" s="665" t="s">
        <v>549</v>
      </c>
      <c r="C187" s="666" t="s">
        <v>553</v>
      </c>
      <c r="D187" s="667" t="s">
        <v>2804</v>
      </c>
      <c r="E187" s="666" t="s">
        <v>6374</v>
      </c>
      <c r="F187" s="667" t="s">
        <v>6375</v>
      </c>
      <c r="G187" s="666" t="s">
        <v>5281</v>
      </c>
      <c r="H187" s="666" t="s">
        <v>5282</v>
      </c>
      <c r="I187" s="668">
        <v>139.44000000000003</v>
      </c>
      <c r="J187" s="668">
        <v>60</v>
      </c>
      <c r="K187" s="669">
        <v>8366.2999999999993</v>
      </c>
    </row>
    <row r="188" spans="1:11" ht="14.4" customHeight="1" x14ac:dyDescent="0.3">
      <c r="A188" s="664" t="s">
        <v>548</v>
      </c>
      <c r="B188" s="665" t="s">
        <v>549</v>
      </c>
      <c r="C188" s="666" t="s">
        <v>553</v>
      </c>
      <c r="D188" s="667" t="s">
        <v>2804</v>
      </c>
      <c r="E188" s="666" t="s">
        <v>6374</v>
      </c>
      <c r="F188" s="667" t="s">
        <v>6375</v>
      </c>
      <c r="G188" s="666" t="s">
        <v>5283</v>
      </c>
      <c r="H188" s="666" t="s">
        <v>5284</v>
      </c>
      <c r="I188" s="668">
        <v>11.65375</v>
      </c>
      <c r="J188" s="668">
        <v>80</v>
      </c>
      <c r="K188" s="669">
        <v>932.35</v>
      </c>
    </row>
    <row r="189" spans="1:11" ht="14.4" customHeight="1" x14ac:dyDescent="0.3">
      <c r="A189" s="664" t="s">
        <v>548</v>
      </c>
      <c r="B189" s="665" t="s">
        <v>549</v>
      </c>
      <c r="C189" s="666" t="s">
        <v>553</v>
      </c>
      <c r="D189" s="667" t="s">
        <v>2804</v>
      </c>
      <c r="E189" s="666" t="s">
        <v>6374</v>
      </c>
      <c r="F189" s="667" t="s">
        <v>6375</v>
      </c>
      <c r="G189" s="666" t="s">
        <v>5285</v>
      </c>
      <c r="H189" s="666" t="s">
        <v>5286</v>
      </c>
      <c r="I189" s="668">
        <v>143.98999999999998</v>
      </c>
      <c r="J189" s="668">
        <v>15</v>
      </c>
      <c r="K189" s="669">
        <v>2161.06</v>
      </c>
    </row>
    <row r="190" spans="1:11" ht="14.4" customHeight="1" x14ac:dyDescent="0.3">
      <c r="A190" s="664" t="s">
        <v>548</v>
      </c>
      <c r="B190" s="665" t="s">
        <v>549</v>
      </c>
      <c r="C190" s="666" t="s">
        <v>553</v>
      </c>
      <c r="D190" s="667" t="s">
        <v>2804</v>
      </c>
      <c r="E190" s="666" t="s">
        <v>6376</v>
      </c>
      <c r="F190" s="667" t="s">
        <v>6377</v>
      </c>
      <c r="G190" s="666" t="s">
        <v>5287</v>
      </c>
      <c r="H190" s="666" t="s">
        <v>5288</v>
      </c>
      <c r="I190" s="668">
        <v>23.48</v>
      </c>
      <c r="J190" s="668">
        <v>60</v>
      </c>
      <c r="K190" s="669">
        <v>1408.8</v>
      </c>
    </row>
    <row r="191" spans="1:11" ht="14.4" customHeight="1" x14ac:dyDescent="0.3">
      <c r="A191" s="664" t="s">
        <v>548</v>
      </c>
      <c r="B191" s="665" t="s">
        <v>549</v>
      </c>
      <c r="C191" s="666" t="s">
        <v>553</v>
      </c>
      <c r="D191" s="667" t="s">
        <v>2804</v>
      </c>
      <c r="E191" s="666" t="s">
        <v>6376</v>
      </c>
      <c r="F191" s="667" t="s">
        <v>6377</v>
      </c>
      <c r="G191" s="666" t="s">
        <v>5289</v>
      </c>
      <c r="H191" s="666" t="s">
        <v>5290</v>
      </c>
      <c r="I191" s="668">
        <v>220.22</v>
      </c>
      <c r="J191" s="668">
        <v>20</v>
      </c>
      <c r="K191" s="669">
        <v>4404.3999999999996</v>
      </c>
    </row>
    <row r="192" spans="1:11" ht="14.4" customHeight="1" x14ac:dyDescent="0.3">
      <c r="A192" s="664" t="s">
        <v>548</v>
      </c>
      <c r="B192" s="665" t="s">
        <v>549</v>
      </c>
      <c r="C192" s="666" t="s">
        <v>553</v>
      </c>
      <c r="D192" s="667" t="s">
        <v>2804</v>
      </c>
      <c r="E192" s="666" t="s">
        <v>6376</v>
      </c>
      <c r="F192" s="667" t="s">
        <v>6377</v>
      </c>
      <c r="G192" s="666" t="s">
        <v>5291</v>
      </c>
      <c r="H192" s="666" t="s">
        <v>5292</v>
      </c>
      <c r="I192" s="668">
        <v>41.77</v>
      </c>
      <c r="J192" s="668">
        <v>50</v>
      </c>
      <c r="K192" s="669">
        <v>2088.46</v>
      </c>
    </row>
    <row r="193" spans="1:11" ht="14.4" customHeight="1" x14ac:dyDescent="0.3">
      <c r="A193" s="664" t="s">
        <v>548</v>
      </c>
      <c r="B193" s="665" t="s">
        <v>549</v>
      </c>
      <c r="C193" s="666" t="s">
        <v>558</v>
      </c>
      <c r="D193" s="667" t="s">
        <v>2805</v>
      </c>
      <c r="E193" s="666" t="s">
        <v>6364</v>
      </c>
      <c r="F193" s="667" t="s">
        <v>6365</v>
      </c>
      <c r="G193" s="666" t="s">
        <v>4924</v>
      </c>
      <c r="H193" s="666" t="s">
        <v>4925</v>
      </c>
      <c r="I193" s="668">
        <v>0.47</v>
      </c>
      <c r="J193" s="668">
        <v>450</v>
      </c>
      <c r="K193" s="669">
        <v>211.5</v>
      </c>
    </row>
    <row r="194" spans="1:11" ht="14.4" customHeight="1" x14ac:dyDescent="0.3">
      <c r="A194" s="664" t="s">
        <v>548</v>
      </c>
      <c r="B194" s="665" t="s">
        <v>549</v>
      </c>
      <c r="C194" s="666" t="s">
        <v>558</v>
      </c>
      <c r="D194" s="667" t="s">
        <v>2805</v>
      </c>
      <c r="E194" s="666" t="s">
        <v>6364</v>
      </c>
      <c r="F194" s="667" t="s">
        <v>6365</v>
      </c>
      <c r="G194" s="666" t="s">
        <v>4938</v>
      </c>
      <c r="H194" s="666" t="s">
        <v>4939</v>
      </c>
      <c r="I194" s="668">
        <v>28.731111111111108</v>
      </c>
      <c r="J194" s="668">
        <v>84</v>
      </c>
      <c r="K194" s="669">
        <v>2413.42</v>
      </c>
    </row>
    <row r="195" spans="1:11" ht="14.4" customHeight="1" x14ac:dyDescent="0.3">
      <c r="A195" s="664" t="s">
        <v>548</v>
      </c>
      <c r="B195" s="665" t="s">
        <v>549</v>
      </c>
      <c r="C195" s="666" t="s">
        <v>558</v>
      </c>
      <c r="D195" s="667" t="s">
        <v>2805</v>
      </c>
      <c r="E195" s="666" t="s">
        <v>6364</v>
      </c>
      <c r="F195" s="667" t="s">
        <v>6365</v>
      </c>
      <c r="G195" s="666" t="s">
        <v>4940</v>
      </c>
      <c r="H195" s="666" t="s">
        <v>4941</v>
      </c>
      <c r="I195" s="668">
        <v>4.0999999999999996</v>
      </c>
      <c r="J195" s="668">
        <v>40</v>
      </c>
      <c r="K195" s="669">
        <v>164</v>
      </c>
    </row>
    <row r="196" spans="1:11" ht="14.4" customHeight="1" x14ac:dyDescent="0.3">
      <c r="A196" s="664" t="s">
        <v>548</v>
      </c>
      <c r="B196" s="665" t="s">
        <v>549</v>
      </c>
      <c r="C196" s="666" t="s">
        <v>558</v>
      </c>
      <c r="D196" s="667" t="s">
        <v>2805</v>
      </c>
      <c r="E196" s="666" t="s">
        <v>6364</v>
      </c>
      <c r="F196" s="667" t="s">
        <v>6365</v>
      </c>
      <c r="G196" s="666" t="s">
        <v>4942</v>
      </c>
      <c r="H196" s="666" t="s">
        <v>4943</v>
      </c>
      <c r="I196" s="668">
        <v>6.25</v>
      </c>
      <c r="J196" s="668">
        <v>80</v>
      </c>
      <c r="K196" s="669">
        <v>500</v>
      </c>
    </row>
    <row r="197" spans="1:11" ht="14.4" customHeight="1" x14ac:dyDescent="0.3">
      <c r="A197" s="664" t="s">
        <v>548</v>
      </c>
      <c r="B197" s="665" t="s">
        <v>549</v>
      </c>
      <c r="C197" s="666" t="s">
        <v>558</v>
      </c>
      <c r="D197" s="667" t="s">
        <v>2805</v>
      </c>
      <c r="E197" s="666" t="s">
        <v>6364</v>
      </c>
      <c r="F197" s="667" t="s">
        <v>6365</v>
      </c>
      <c r="G197" s="666" t="s">
        <v>4944</v>
      </c>
      <c r="H197" s="666" t="s">
        <v>4945</v>
      </c>
      <c r="I197" s="668">
        <v>0.88</v>
      </c>
      <c r="J197" s="668">
        <v>400</v>
      </c>
      <c r="K197" s="669">
        <v>352</v>
      </c>
    </row>
    <row r="198" spans="1:11" ht="14.4" customHeight="1" x14ac:dyDescent="0.3">
      <c r="A198" s="664" t="s">
        <v>548</v>
      </c>
      <c r="B198" s="665" t="s">
        <v>549</v>
      </c>
      <c r="C198" s="666" t="s">
        <v>558</v>
      </c>
      <c r="D198" s="667" t="s">
        <v>2805</v>
      </c>
      <c r="E198" s="666" t="s">
        <v>6364</v>
      </c>
      <c r="F198" s="667" t="s">
        <v>6365</v>
      </c>
      <c r="G198" s="666" t="s">
        <v>4954</v>
      </c>
      <c r="H198" s="666" t="s">
        <v>4955</v>
      </c>
      <c r="I198" s="668">
        <v>22.15</v>
      </c>
      <c r="J198" s="668">
        <v>75</v>
      </c>
      <c r="K198" s="669">
        <v>1661.25</v>
      </c>
    </row>
    <row r="199" spans="1:11" ht="14.4" customHeight="1" x14ac:dyDescent="0.3">
      <c r="A199" s="664" t="s">
        <v>548</v>
      </c>
      <c r="B199" s="665" t="s">
        <v>549</v>
      </c>
      <c r="C199" s="666" t="s">
        <v>558</v>
      </c>
      <c r="D199" s="667" t="s">
        <v>2805</v>
      </c>
      <c r="E199" s="666" t="s">
        <v>6364</v>
      </c>
      <c r="F199" s="667" t="s">
        <v>6365</v>
      </c>
      <c r="G199" s="666" t="s">
        <v>4956</v>
      </c>
      <c r="H199" s="666" t="s">
        <v>4957</v>
      </c>
      <c r="I199" s="668">
        <v>30.18</v>
      </c>
      <c r="J199" s="668">
        <v>35</v>
      </c>
      <c r="K199" s="669">
        <v>1056.3</v>
      </c>
    </row>
    <row r="200" spans="1:11" ht="14.4" customHeight="1" x14ac:dyDescent="0.3">
      <c r="A200" s="664" t="s">
        <v>548</v>
      </c>
      <c r="B200" s="665" t="s">
        <v>549</v>
      </c>
      <c r="C200" s="666" t="s">
        <v>558</v>
      </c>
      <c r="D200" s="667" t="s">
        <v>2805</v>
      </c>
      <c r="E200" s="666" t="s">
        <v>6364</v>
      </c>
      <c r="F200" s="667" t="s">
        <v>6365</v>
      </c>
      <c r="G200" s="666" t="s">
        <v>4958</v>
      </c>
      <c r="H200" s="666" t="s">
        <v>4959</v>
      </c>
      <c r="I200" s="668">
        <v>1.38</v>
      </c>
      <c r="J200" s="668">
        <v>100</v>
      </c>
      <c r="K200" s="669">
        <v>138</v>
      </c>
    </row>
    <row r="201" spans="1:11" ht="14.4" customHeight="1" x14ac:dyDescent="0.3">
      <c r="A201" s="664" t="s">
        <v>548</v>
      </c>
      <c r="B201" s="665" t="s">
        <v>549</v>
      </c>
      <c r="C201" s="666" t="s">
        <v>558</v>
      </c>
      <c r="D201" s="667" t="s">
        <v>2805</v>
      </c>
      <c r="E201" s="666" t="s">
        <v>6364</v>
      </c>
      <c r="F201" s="667" t="s">
        <v>6365</v>
      </c>
      <c r="G201" s="666" t="s">
        <v>4964</v>
      </c>
      <c r="H201" s="666" t="s">
        <v>4965</v>
      </c>
      <c r="I201" s="668">
        <v>0.67142857142857149</v>
      </c>
      <c r="J201" s="668">
        <v>1100</v>
      </c>
      <c r="K201" s="669">
        <v>738</v>
      </c>
    </row>
    <row r="202" spans="1:11" ht="14.4" customHeight="1" x14ac:dyDescent="0.3">
      <c r="A202" s="664" t="s">
        <v>548</v>
      </c>
      <c r="B202" s="665" t="s">
        <v>549</v>
      </c>
      <c r="C202" s="666" t="s">
        <v>558</v>
      </c>
      <c r="D202" s="667" t="s">
        <v>2805</v>
      </c>
      <c r="E202" s="666" t="s">
        <v>6364</v>
      </c>
      <c r="F202" s="667" t="s">
        <v>6365</v>
      </c>
      <c r="G202" s="666" t="s">
        <v>4968</v>
      </c>
      <c r="H202" s="666" t="s">
        <v>4969</v>
      </c>
      <c r="I202" s="668">
        <v>27.87</v>
      </c>
      <c r="J202" s="668">
        <v>1</v>
      </c>
      <c r="K202" s="669">
        <v>27.87</v>
      </c>
    </row>
    <row r="203" spans="1:11" ht="14.4" customHeight="1" x14ac:dyDescent="0.3">
      <c r="A203" s="664" t="s">
        <v>548</v>
      </c>
      <c r="B203" s="665" t="s">
        <v>549</v>
      </c>
      <c r="C203" s="666" t="s">
        <v>558</v>
      </c>
      <c r="D203" s="667" t="s">
        <v>2805</v>
      </c>
      <c r="E203" s="666" t="s">
        <v>6364</v>
      </c>
      <c r="F203" s="667" t="s">
        <v>6365</v>
      </c>
      <c r="G203" s="666" t="s">
        <v>4970</v>
      </c>
      <c r="H203" s="666" t="s">
        <v>4971</v>
      </c>
      <c r="I203" s="668">
        <v>1.2866666666666668</v>
      </c>
      <c r="J203" s="668">
        <v>250</v>
      </c>
      <c r="K203" s="669">
        <v>321.77</v>
      </c>
    </row>
    <row r="204" spans="1:11" ht="14.4" customHeight="1" x14ac:dyDescent="0.3">
      <c r="A204" s="664" t="s">
        <v>548</v>
      </c>
      <c r="B204" s="665" t="s">
        <v>549</v>
      </c>
      <c r="C204" s="666" t="s">
        <v>558</v>
      </c>
      <c r="D204" s="667" t="s">
        <v>2805</v>
      </c>
      <c r="E204" s="666" t="s">
        <v>6364</v>
      </c>
      <c r="F204" s="667" t="s">
        <v>6365</v>
      </c>
      <c r="G204" s="666" t="s">
        <v>4972</v>
      </c>
      <c r="H204" s="666" t="s">
        <v>4973</v>
      </c>
      <c r="I204" s="668">
        <v>1.17</v>
      </c>
      <c r="J204" s="668">
        <v>50</v>
      </c>
      <c r="K204" s="669">
        <v>58.5</v>
      </c>
    </row>
    <row r="205" spans="1:11" ht="14.4" customHeight="1" x14ac:dyDescent="0.3">
      <c r="A205" s="664" t="s">
        <v>548</v>
      </c>
      <c r="B205" s="665" t="s">
        <v>549</v>
      </c>
      <c r="C205" s="666" t="s">
        <v>558</v>
      </c>
      <c r="D205" s="667" t="s">
        <v>2805</v>
      </c>
      <c r="E205" s="666" t="s">
        <v>6364</v>
      </c>
      <c r="F205" s="667" t="s">
        <v>6365</v>
      </c>
      <c r="G205" s="666" t="s">
        <v>4980</v>
      </c>
      <c r="H205" s="666" t="s">
        <v>4981</v>
      </c>
      <c r="I205" s="668">
        <v>283.01</v>
      </c>
      <c r="J205" s="668">
        <v>10</v>
      </c>
      <c r="K205" s="669">
        <v>2830.13</v>
      </c>
    </row>
    <row r="206" spans="1:11" ht="14.4" customHeight="1" x14ac:dyDescent="0.3">
      <c r="A206" s="664" t="s">
        <v>548</v>
      </c>
      <c r="B206" s="665" t="s">
        <v>549</v>
      </c>
      <c r="C206" s="666" t="s">
        <v>558</v>
      </c>
      <c r="D206" s="667" t="s">
        <v>2805</v>
      </c>
      <c r="E206" s="666" t="s">
        <v>6364</v>
      </c>
      <c r="F206" s="667" t="s">
        <v>6365</v>
      </c>
      <c r="G206" s="666" t="s">
        <v>4982</v>
      </c>
      <c r="H206" s="666" t="s">
        <v>4983</v>
      </c>
      <c r="I206" s="668">
        <v>26.37</v>
      </c>
      <c r="J206" s="668">
        <v>12</v>
      </c>
      <c r="K206" s="669">
        <v>316.44</v>
      </c>
    </row>
    <row r="207" spans="1:11" ht="14.4" customHeight="1" x14ac:dyDescent="0.3">
      <c r="A207" s="664" t="s">
        <v>548</v>
      </c>
      <c r="B207" s="665" t="s">
        <v>549</v>
      </c>
      <c r="C207" s="666" t="s">
        <v>558</v>
      </c>
      <c r="D207" s="667" t="s">
        <v>2805</v>
      </c>
      <c r="E207" s="666" t="s">
        <v>6364</v>
      </c>
      <c r="F207" s="667" t="s">
        <v>6365</v>
      </c>
      <c r="G207" s="666" t="s">
        <v>4986</v>
      </c>
      <c r="H207" s="666" t="s">
        <v>4987</v>
      </c>
      <c r="I207" s="668">
        <v>0.85333333333333339</v>
      </c>
      <c r="J207" s="668">
        <v>450</v>
      </c>
      <c r="K207" s="669">
        <v>383.5</v>
      </c>
    </row>
    <row r="208" spans="1:11" ht="14.4" customHeight="1" x14ac:dyDescent="0.3">
      <c r="A208" s="664" t="s">
        <v>548</v>
      </c>
      <c r="B208" s="665" t="s">
        <v>549</v>
      </c>
      <c r="C208" s="666" t="s">
        <v>558</v>
      </c>
      <c r="D208" s="667" t="s">
        <v>2805</v>
      </c>
      <c r="E208" s="666" t="s">
        <v>6364</v>
      </c>
      <c r="F208" s="667" t="s">
        <v>6365</v>
      </c>
      <c r="G208" s="666" t="s">
        <v>4989</v>
      </c>
      <c r="H208" s="666" t="s">
        <v>4990</v>
      </c>
      <c r="I208" s="668">
        <v>1.52</v>
      </c>
      <c r="J208" s="668">
        <v>50</v>
      </c>
      <c r="K208" s="669">
        <v>76</v>
      </c>
    </row>
    <row r="209" spans="1:11" ht="14.4" customHeight="1" x14ac:dyDescent="0.3">
      <c r="A209" s="664" t="s">
        <v>548</v>
      </c>
      <c r="B209" s="665" t="s">
        <v>549</v>
      </c>
      <c r="C209" s="666" t="s">
        <v>558</v>
      </c>
      <c r="D209" s="667" t="s">
        <v>2805</v>
      </c>
      <c r="E209" s="666" t="s">
        <v>6364</v>
      </c>
      <c r="F209" s="667" t="s">
        <v>6365</v>
      </c>
      <c r="G209" s="666" t="s">
        <v>4989</v>
      </c>
      <c r="H209" s="666" t="s">
        <v>4991</v>
      </c>
      <c r="I209" s="668">
        <v>1.52</v>
      </c>
      <c r="J209" s="668">
        <v>50</v>
      </c>
      <c r="K209" s="669">
        <v>76</v>
      </c>
    </row>
    <row r="210" spans="1:11" ht="14.4" customHeight="1" x14ac:dyDescent="0.3">
      <c r="A210" s="664" t="s">
        <v>548</v>
      </c>
      <c r="B210" s="665" t="s">
        <v>549</v>
      </c>
      <c r="C210" s="666" t="s">
        <v>558</v>
      </c>
      <c r="D210" s="667" t="s">
        <v>2805</v>
      </c>
      <c r="E210" s="666" t="s">
        <v>6364</v>
      </c>
      <c r="F210" s="667" t="s">
        <v>6365</v>
      </c>
      <c r="G210" s="666" t="s">
        <v>4992</v>
      </c>
      <c r="H210" s="666" t="s">
        <v>4993</v>
      </c>
      <c r="I210" s="668">
        <v>2.06</v>
      </c>
      <c r="J210" s="668">
        <v>175</v>
      </c>
      <c r="K210" s="669">
        <v>360.5</v>
      </c>
    </row>
    <row r="211" spans="1:11" ht="14.4" customHeight="1" x14ac:dyDescent="0.3">
      <c r="A211" s="664" t="s">
        <v>548</v>
      </c>
      <c r="B211" s="665" t="s">
        <v>549</v>
      </c>
      <c r="C211" s="666" t="s">
        <v>558</v>
      </c>
      <c r="D211" s="667" t="s">
        <v>2805</v>
      </c>
      <c r="E211" s="666" t="s">
        <v>6364</v>
      </c>
      <c r="F211" s="667" t="s">
        <v>6365</v>
      </c>
      <c r="G211" s="666" t="s">
        <v>4994</v>
      </c>
      <c r="H211" s="666" t="s">
        <v>4995</v>
      </c>
      <c r="I211" s="668">
        <v>3.3650000000000002</v>
      </c>
      <c r="J211" s="668">
        <v>100</v>
      </c>
      <c r="K211" s="669">
        <v>336.5</v>
      </c>
    </row>
    <row r="212" spans="1:11" ht="14.4" customHeight="1" x14ac:dyDescent="0.3">
      <c r="A212" s="664" t="s">
        <v>548</v>
      </c>
      <c r="B212" s="665" t="s">
        <v>549</v>
      </c>
      <c r="C212" s="666" t="s">
        <v>558</v>
      </c>
      <c r="D212" s="667" t="s">
        <v>2805</v>
      </c>
      <c r="E212" s="666" t="s">
        <v>6364</v>
      </c>
      <c r="F212" s="667" t="s">
        <v>6365</v>
      </c>
      <c r="G212" s="666" t="s">
        <v>5293</v>
      </c>
      <c r="H212" s="666" t="s">
        <v>5294</v>
      </c>
      <c r="I212" s="668">
        <v>58.54</v>
      </c>
      <c r="J212" s="668">
        <v>20</v>
      </c>
      <c r="K212" s="669">
        <v>1170.76</v>
      </c>
    </row>
    <row r="213" spans="1:11" ht="14.4" customHeight="1" x14ac:dyDescent="0.3">
      <c r="A213" s="664" t="s">
        <v>548</v>
      </c>
      <c r="B213" s="665" t="s">
        <v>549</v>
      </c>
      <c r="C213" s="666" t="s">
        <v>558</v>
      </c>
      <c r="D213" s="667" t="s">
        <v>2805</v>
      </c>
      <c r="E213" s="666" t="s">
        <v>6364</v>
      </c>
      <c r="F213" s="667" t="s">
        <v>6365</v>
      </c>
      <c r="G213" s="666" t="s">
        <v>5008</v>
      </c>
      <c r="H213" s="666" t="s">
        <v>5009</v>
      </c>
      <c r="I213" s="668">
        <v>834.62</v>
      </c>
      <c r="J213" s="668">
        <v>1</v>
      </c>
      <c r="K213" s="669">
        <v>834.62</v>
      </c>
    </row>
    <row r="214" spans="1:11" ht="14.4" customHeight="1" x14ac:dyDescent="0.3">
      <c r="A214" s="664" t="s">
        <v>548</v>
      </c>
      <c r="B214" s="665" t="s">
        <v>549</v>
      </c>
      <c r="C214" s="666" t="s">
        <v>558</v>
      </c>
      <c r="D214" s="667" t="s">
        <v>2805</v>
      </c>
      <c r="E214" s="666" t="s">
        <v>6364</v>
      </c>
      <c r="F214" s="667" t="s">
        <v>6365</v>
      </c>
      <c r="G214" s="666" t="s">
        <v>5295</v>
      </c>
      <c r="H214" s="666" t="s">
        <v>5296</v>
      </c>
      <c r="I214" s="668">
        <v>5.28</v>
      </c>
      <c r="J214" s="668">
        <v>10</v>
      </c>
      <c r="K214" s="669">
        <v>52.8</v>
      </c>
    </row>
    <row r="215" spans="1:11" ht="14.4" customHeight="1" x14ac:dyDescent="0.3">
      <c r="A215" s="664" t="s">
        <v>548</v>
      </c>
      <c r="B215" s="665" t="s">
        <v>549</v>
      </c>
      <c r="C215" s="666" t="s">
        <v>558</v>
      </c>
      <c r="D215" s="667" t="s">
        <v>2805</v>
      </c>
      <c r="E215" s="666" t="s">
        <v>6364</v>
      </c>
      <c r="F215" s="667" t="s">
        <v>6365</v>
      </c>
      <c r="G215" s="666" t="s">
        <v>5038</v>
      </c>
      <c r="H215" s="666" t="s">
        <v>5039</v>
      </c>
      <c r="I215" s="668">
        <v>430.67</v>
      </c>
      <c r="J215" s="668">
        <v>4</v>
      </c>
      <c r="K215" s="669">
        <v>1723.94</v>
      </c>
    </row>
    <row r="216" spans="1:11" ht="14.4" customHeight="1" x14ac:dyDescent="0.3">
      <c r="A216" s="664" t="s">
        <v>548</v>
      </c>
      <c r="B216" s="665" t="s">
        <v>549</v>
      </c>
      <c r="C216" s="666" t="s">
        <v>558</v>
      </c>
      <c r="D216" s="667" t="s">
        <v>2805</v>
      </c>
      <c r="E216" s="666" t="s">
        <v>6364</v>
      </c>
      <c r="F216" s="667" t="s">
        <v>6365</v>
      </c>
      <c r="G216" s="666" t="s">
        <v>5297</v>
      </c>
      <c r="H216" s="666" t="s">
        <v>5298</v>
      </c>
      <c r="I216" s="668">
        <v>26.02</v>
      </c>
      <c r="J216" s="668">
        <v>10</v>
      </c>
      <c r="K216" s="669">
        <v>260.2</v>
      </c>
    </row>
    <row r="217" spans="1:11" ht="14.4" customHeight="1" x14ac:dyDescent="0.3">
      <c r="A217" s="664" t="s">
        <v>548</v>
      </c>
      <c r="B217" s="665" t="s">
        <v>549</v>
      </c>
      <c r="C217" s="666" t="s">
        <v>558</v>
      </c>
      <c r="D217" s="667" t="s">
        <v>2805</v>
      </c>
      <c r="E217" s="666" t="s">
        <v>6366</v>
      </c>
      <c r="F217" s="667" t="s">
        <v>6367</v>
      </c>
      <c r="G217" s="666" t="s">
        <v>5078</v>
      </c>
      <c r="H217" s="666" t="s">
        <v>5079</v>
      </c>
      <c r="I217" s="668">
        <v>1.0900000000000001</v>
      </c>
      <c r="J217" s="668">
        <v>100</v>
      </c>
      <c r="K217" s="669">
        <v>109</v>
      </c>
    </row>
    <row r="218" spans="1:11" ht="14.4" customHeight="1" x14ac:dyDescent="0.3">
      <c r="A218" s="664" t="s">
        <v>548</v>
      </c>
      <c r="B218" s="665" t="s">
        <v>549</v>
      </c>
      <c r="C218" s="666" t="s">
        <v>558</v>
      </c>
      <c r="D218" s="667" t="s">
        <v>2805</v>
      </c>
      <c r="E218" s="666" t="s">
        <v>6366</v>
      </c>
      <c r="F218" s="667" t="s">
        <v>6367</v>
      </c>
      <c r="G218" s="666" t="s">
        <v>5082</v>
      </c>
      <c r="H218" s="666" t="s">
        <v>5083</v>
      </c>
      <c r="I218" s="668">
        <v>0.48</v>
      </c>
      <c r="J218" s="668">
        <v>100</v>
      </c>
      <c r="K218" s="669">
        <v>48</v>
      </c>
    </row>
    <row r="219" spans="1:11" ht="14.4" customHeight="1" x14ac:dyDescent="0.3">
      <c r="A219" s="664" t="s">
        <v>548</v>
      </c>
      <c r="B219" s="665" t="s">
        <v>549</v>
      </c>
      <c r="C219" s="666" t="s">
        <v>558</v>
      </c>
      <c r="D219" s="667" t="s">
        <v>2805</v>
      </c>
      <c r="E219" s="666" t="s">
        <v>6366</v>
      </c>
      <c r="F219" s="667" t="s">
        <v>6367</v>
      </c>
      <c r="G219" s="666" t="s">
        <v>5084</v>
      </c>
      <c r="H219" s="666" t="s">
        <v>5085</v>
      </c>
      <c r="I219" s="668">
        <v>0.67</v>
      </c>
      <c r="J219" s="668">
        <v>200</v>
      </c>
      <c r="K219" s="669">
        <v>134</v>
      </c>
    </row>
    <row r="220" spans="1:11" ht="14.4" customHeight="1" x14ac:dyDescent="0.3">
      <c r="A220" s="664" t="s">
        <v>548</v>
      </c>
      <c r="B220" s="665" t="s">
        <v>549</v>
      </c>
      <c r="C220" s="666" t="s">
        <v>558</v>
      </c>
      <c r="D220" s="667" t="s">
        <v>2805</v>
      </c>
      <c r="E220" s="666" t="s">
        <v>6366</v>
      </c>
      <c r="F220" s="667" t="s">
        <v>6367</v>
      </c>
      <c r="G220" s="666" t="s">
        <v>5097</v>
      </c>
      <c r="H220" s="666" t="s">
        <v>5098</v>
      </c>
      <c r="I220" s="668">
        <v>2.78</v>
      </c>
      <c r="J220" s="668">
        <v>330</v>
      </c>
      <c r="K220" s="669">
        <v>917.4</v>
      </c>
    </row>
    <row r="221" spans="1:11" ht="14.4" customHeight="1" x14ac:dyDescent="0.3">
      <c r="A221" s="664" t="s">
        <v>548</v>
      </c>
      <c r="B221" s="665" t="s">
        <v>549</v>
      </c>
      <c r="C221" s="666" t="s">
        <v>558</v>
      </c>
      <c r="D221" s="667" t="s">
        <v>2805</v>
      </c>
      <c r="E221" s="666" t="s">
        <v>6366</v>
      </c>
      <c r="F221" s="667" t="s">
        <v>6367</v>
      </c>
      <c r="G221" s="666" t="s">
        <v>5104</v>
      </c>
      <c r="H221" s="666" t="s">
        <v>5105</v>
      </c>
      <c r="I221" s="668">
        <v>1.9850000000000001</v>
      </c>
      <c r="J221" s="668">
        <v>800</v>
      </c>
      <c r="K221" s="669">
        <v>1588.5</v>
      </c>
    </row>
    <row r="222" spans="1:11" ht="14.4" customHeight="1" x14ac:dyDescent="0.3">
      <c r="A222" s="664" t="s">
        <v>548</v>
      </c>
      <c r="B222" s="665" t="s">
        <v>549</v>
      </c>
      <c r="C222" s="666" t="s">
        <v>558</v>
      </c>
      <c r="D222" s="667" t="s">
        <v>2805</v>
      </c>
      <c r="E222" s="666" t="s">
        <v>6366</v>
      </c>
      <c r="F222" s="667" t="s">
        <v>6367</v>
      </c>
      <c r="G222" s="666" t="s">
        <v>5106</v>
      </c>
      <c r="H222" s="666" t="s">
        <v>5107</v>
      </c>
      <c r="I222" s="668">
        <v>2.0410000000000004</v>
      </c>
      <c r="J222" s="668">
        <v>601</v>
      </c>
      <c r="K222" s="669">
        <v>1228.55</v>
      </c>
    </row>
    <row r="223" spans="1:11" ht="14.4" customHeight="1" x14ac:dyDescent="0.3">
      <c r="A223" s="664" t="s">
        <v>548</v>
      </c>
      <c r="B223" s="665" t="s">
        <v>549</v>
      </c>
      <c r="C223" s="666" t="s">
        <v>558</v>
      </c>
      <c r="D223" s="667" t="s">
        <v>2805</v>
      </c>
      <c r="E223" s="666" t="s">
        <v>6366</v>
      </c>
      <c r="F223" s="667" t="s">
        <v>6367</v>
      </c>
      <c r="G223" s="666" t="s">
        <v>5108</v>
      </c>
      <c r="H223" s="666" t="s">
        <v>5109</v>
      </c>
      <c r="I223" s="668">
        <v>3.0990000000000006</v>
      </c>
      <c r="J223" s="668">
        <v>850</v>
      </c>
      <c r="K223" s="669">
        <v>2633.5</v>
      </c>
    </row>
    <row r="224" spans="1:11" ht="14.4" customHeight="1" x14ac:dyDescent="0.3">
      <c r="A224" s="664" t="s">
        <v>548</v>
      </c>
      <c r="B224" s="665" t="s">
        <v>549</v>
      </c>
      <c r="C224" s="666" t="s">
        <v>558</v>
      </c>
      <c r="D224" s="667" t="s">
        <v>2805</v>
      </c>
      <c r="E224" s="666" t="s">
        <v>6366</v>
      </c>
      <c r="F224" s="667" t="s">
        <v>6367</v>
      </c>
      <c r="G224" s="666" t="s">
        <v>5110</v>
      </c>
      <c r="H224" s="666" t="s">
        <v>5111</v>
      </c>
      <c r="I224" s="668">
        <v>1.92</v>
      </c>
      <c r="J224" s="668">
        <v>250</v>
      </c>
      <c r="K224" s="669">
        <v>480</v>
      </c>
    </row>
    <row r="225" spans="1:11" ht="14.4" customHeight="1" x14ac:dyDescent="0.3">
      <c r="A225" s="664" t="s">
        <v>548</v>
      </c>
      <c r="B225" s="665" t="s">
        <v>549</v>
      </c>
      <c r="C225" s="666" t="s">
        <v>558</v>
      </c>
      <c r="D225" s="667" t="s">
        <v>2805</v>
      </c>
      <c r="E225" s="666" t="s">
        <v>6366</v>
      </c>
      <c r="F225" s="667" t="s">
        <v>6367</v>
      </c>
      <c r="G225" s="666" t="s">
        <v>5112</v>
      </c>
      <c r="H225" s="666" t="s">
        <v>5113</v>
      </c>
      <c r="I225" s="668">
        <v>0.01</v>
      </c>
      <c r="J225" s="668">
        <v>2450</v>
      </c>
      <c r="K225" s="669">
        <v>24.5</v>
      </c>
    </row>
    <row r="226" spans="1:11" ht="14.4" customHeight="1" x14ac:dyDescent="0.3">
      <c r="A226" s="664" t="s">
        <v>548</v>
      </c>
      <c r="B226" s="665" t="s">
        <v>549</v>
      </c>
      <c r="C226" s="666" t="s">
        <v>558</v>
      </c>
      <c r="D226" s="667" t="s">
        <v>2805</v>
      </c>
      <c r="E226" s="666" t="s">
        <v>6366</v>
      </c>
      <c r="F226" s="667" t="s">
        <v>6367</v>
      </c>
      <c r="G226" s="666" t="s">
        <v>5116</v>
      </c>
      <c r="H226" s="666" t="s">
        <v>5117</v>
      </c>
      <c r="I226" s="668">
        <v>2.1688888888888891</v>
      </c>
      <c r="J226" s="668">
        <v>650</v>
      </c>
      <c r="K226" s="669">
        <v>1409</v>
      </c>
    </row>
    <row r="227" spans="1:11" ht="14.4" customHeight="1" x14ac:dyDescent="0.3">
      <c r="A227" s="664" t="s">
        <v>548</v>
      </c>
      <c r="B227" s="665" t="s">
        <v>549</v>
      </c>
      <c r="C227" s="666" t="s">
        <v>558</v>
      </c>
      <c r="D227" s="667" t="s">
        <v>2805</v>
      </c>
      <c r="E227" s="666" t="s">
        <v>6366</v>
      </c>
      <c r="F227" s="667" t="s">
        <v>6367</v>
      </c>
      <c r="G227" s="666" t="s">
        <v>5128</v>
      </c>
      <c r="H227" s="666" t="s">
        <v>5129</v>
      </c>
      <c r="I227" s="668">
        <v>2.8533333333333335</v>
      </c>
      <c r="J227" s="668">
        <v>65</v>
      </c>
      <c r="K227" s="669">
        <v>185.5</v>
      </c>
    </row>
    <row r="228" spans="1:11" ht="14.4" customHeight="1" x14ac:dyDescent="0.3">
      <c r="A228" s="664" t="s">
        <v>548</v>
      </c>
      <c r="B228" s="665" t="s">
        <v>549</v>
      </c>
      <c r="C228" s="666" t="s">
        <v>558</v>
      </c>
      <c r="D228" s="667" t="s">
        <v>2805</v>
      </c>
      <c r="E228" s="666" t="s">
        <v>6366</v>
      </c>
      <c r="F228" s="667" t="s">
        <v>6367</v>
      </c>
      <c r="G228" s="666" t="s">
        <v>5128</v>
      </c>
      <c r="H228" s="666" t="s">
        <v>5130</v>
      </c>
      <c r="I228" s="668">
        <v>2.855</v>
      </c>
      <c r="J228" s="668">
        <v>50</v>
      </c>
      <c r="K228" s="669">
        <v>142.75</v>
      </c>
    </row>
    <row r="229" spans="1:11" ht="14.4" customHeight="1" x14ac:dyDescent="0.3">
      <c r="A229" s="664" t="s">
        <v>548</v>
      </c>
      <c r="B229" s="665" t="s">
        <v>549</v>
      </c>
      <c r="C229" s="666" t="s">
        <v>558</v>
      </c>
      <c r="D229" s="667" t="s">
        <v>2805</v>
      </c>
      <c r="E229" s="666" t="s">
        <v>6366</v>
      </c>
      <c r="F229" s="667" t="s">
        <v>6367</v>
      </c>
      <c r="G229" s="666" t="s">
        <v>5177</v>
      </c>
      <c r="H229" s="666" t="s">
        <v>5178</v>
      </c>
      <c r="I229" s="668">
        <v>9.1999999999999993</v>
      </c>
      <c r="J229" s="668">
        <v>150</v>
      </c>
      <c r="K229" s="669">
        <v>1380</v>
      </c>
    </row>
    <row r="230" spans="1:11" ht="14.4" customHeight="1" x14ac:dyDescent="0.3">
      <c r="A230" s="664" t="s">
        <v>548</v>
      </c>
      <c r="B230" s="665" t="s">
        <v>549</v>
      </c>
      <c r="C230" s="666" t="s">
        <v>558</v>
      </c>
      <c r="D230" s="667" t="s">
        <v>2805</v>
      </c>
      <c r="E230" s="666" t="s">
        <v>6366</v>
      </c>
      <c r="F230" s="667" t="s">
        <v>6367</v>
      </c>
      <c r="G230" s="666" t="s">
        <v>5177</v>
      </c>
      <c r="H230" s="666" t="s">
        <v>5179</v>
      </c>
      <c r="I230" s="668">
        <v>9.1999999999999993</v>
      </c>
      <c r="J230" s="668">
        <v>150</v>
      </c>
      <c r="K230" s="669">
        <v>1380</v>
      </c>
    </row>
    <row r="231" spans="1:11" ht="14.4" customHeight="1" x14ac:dyDescent="0.3">
      <c r="A231" s="664" t="s">
        <v>548</v>
      </c>
      <c r="B231" s="665" t="s">
        <v>549</v>
      </c>
      <c r="C231" s="666" t="s">
        <v>558</v>
      </c>
      <c r="D231" s="667" t="s">
        <v>2805</v>
      </c>
      <c r="E231" s="666" t="s">
        <v>6366</v>
      </c>
      <c r="F231" s="667" t="s">
        <v>6367</v>
      </c>
      <c r="G231" s="666" t="s">
        <v>5180</v>
      </c>
      <c r="H231" s="666" t="s">
        <v>5181</v>
      </c>
      <c r="I231" s="668">
        <v>172.5</v>
      </c>
      <c r="J231" s="668">
        <v>1</v>
      </c>
      <c r="K231" s="669">
        <v>172.5</v>
      </c>
    </row>
    <row r="232" spans="1:11" ht="14.4" customHeight="1" x14ac:dyDescent="0.3">
      <c r="A232" s="664" t="s">
        <v>548</v>
      </c>
      <c r="B232" s="665" t="s">
        <v>549</v>
      </c>
      <c r="C232" s="666" t="s">
        <v>558</v>
      </c>
      <c r="D232" s="667" t="s">
        <v>2805</v>
      </c>
      <c r="E232" s="666" t="s">
        <v>6370</v>
      </c>
      <c r="F232" s="667" t="s">
        <v>6371</v>
      </c>
      <c r="G232" s="666" t="s">
        <v>5254</v>
      </c>
      <c r="H232" s="666" t="s">
        <v>5255</v>
      </c>
      <c r="I232" s="668">
        <v>0.3</v>
      </c>
      <c r="J232" s="668">
        <v>100</v>
      </c>
      <c r="K232" s="669">
        <v>30</v>
      </c>
    </row>
    <row r="233" spans="1:11" ht="14.4" customHeight="1" x14ac:dyDescent="0.3">
      <c r="A233" s="664" t="s">
        <v>548</v>
      </c>
      <c r="B233" s="665" t="s">
        <v>549</v>
      </c>
      <c r="C233" s="666" t="s">
        <v>558</v>
      </c>
      <c r="D233" s="667" t="s">
        <v>2805</v>
      </c>
      <c r="E233" s="666" t="s">
        <v>6372</v>
      </c>
      <c r="F233" s="667" t="s">
        <v>6373</v>
      </c>
      <c r="G233" s="666" t="s">
        <v>5275</v>
      </c>
      <c r="H233" s="666" t="s">
        <v>5276</v>
      </c>
      <c r="I233" s="668">
        <v>0.70599999999999996</v>
      </c>
      <c r="J233" s="668">
        <v>1200</v>
      </c>
      <c r="K233" s="669">
        <v>844</v>
      </c>
    </row>
    <row r="234" spans="1:11" ht="14.4" customHeight="1" x14ac:dyDescent="0.3">
      <c r="A234" s="664" t="s">
        <v>548</v>
      </c>
      <c r="B234" s="665" t="s">
        <v>549</v>
      </c>
      <c r="C234" s="666" t="s">
        <v>558</v>
      </c>
      <c r="D234" s="667" t="s">
        <v>2805</v>
      </c>
      <c r="E234" s="666" t="s">
        <v>6372</v>
      </c>
      <c r="F234" s="667" t="s">
        <v>6373</v>
      </c>
      <c r="G234" s="666" t="s">
        <v>5277</v>
      </c>
      <c r="H234" s="666" t="s">
        <v>5278</v>
      </c>
      <c r="I234" s="668">
        <v>0.70599999999999996</v>
      </c>
      <c r="J234" s="668">
        <v>1000</v>
      </c>
      <c r="K234" s="669">
        <v>706</v>
      </c>
    </row>
    <row r="235" spans="1:11" ht="14.4" customHeight="1" x14ac:dyDescent="0.3">
      <c r="A235" s="664" t="s">
        <v>548</v>
      </c>
      <c r="B235" s="665" t="s">
        <v>549</v>
      </c>
      <c r="C235" s="666" t="s">
        <v>561</v>
      </c>
      <c r="D235" s="667" t="s">
        <v>2806</v>
      </c>
      <c r="E235" s="666" t="s">
        <v>6364</v>
      </c>
      <c r="F235" s="667" t="s">
        <v>6365</v>
      </c>
      <c r="G235" s="666" t="s">
        <v>4924</v>
      </c>
      <c r="H235" s="666" t="s">
        <v>4925</v>
      </c>
      <c r="I235" s="668">
        <v>0.47111111111111104</v>
      </c>
      <c r="J235" s="668">
        <v>2030</v>
      </c>
      <c r="K235" s="669">
        <v>960.52</v>
      </c>
    </row>
    <row r="236" spans="1:11" ht="14.4" customHeight="1" x14ac:dyDescent="0.3">
      <c r="A236" s="664" t="s">
        <v>548</v>
      </c>
      <c r="B236" s="665" t="s">
        <v>549</v>
      </c>
      <c r="C236" s="666" t="s">
        <v>561</v>
      </c>
      <c r="D236" s="667" t="s">
        <v>2806</v>
      </c>
      <c r="E236" s="666" t="s">
        <v>6364</v>
      </c>
      <c r="F236" s="667" t="s">
        <v>6365</v>
      </c>
      <c r="G236" s="666" t="s">
        <v>5299</v>
      </c>
      <c r="H236" s="666" t="s">
        <v>5300</v>
      </c>
      <c r="I236" s="668">
        <v>5.73</v>
      </c>
      <c r="J236" s="668">
        <v>40</v>
      </c>
      <c r="K236" s="669">
        <v>229.11</v>
      </c>
    </row>
    <row r="237" spans="1:11" ht="14.4" customHeight="1" x14ac:dyDescent="0.3">
      <c r="A237" s="664" t="s">
        <v>548</v>
      </c>
      <c r="B237" s="665" t="s">
        <v>549</v>
      </c>
      <c r="C237" s="666" t="s">
        <v>561</v>
      </c>
      <c r="D237" s="667" t="s">
        <v>2806</v>
      </c>
      <c r="E237" s="666" t="s">
        <v>6364</v>
      </c>
      <c r="F237" s="667" t="s">
        <v>6365</v>
      </c>
      <c r="G237" s="666" t="s">
        <v>5301</v>
      </c>
      <c r="H237" s="666" t="s">
        <v>5302</v>
      </c>
      <c r="I237" s="668">
        <v>4.3</v>
      </c>
      <c r="J237" s="668">
        <v>84</v>
      </c>
      <c r="K237" s="669">
        <v>361.2</v>
      </c>
    </row>
    <row r="238" spans="1:11" ht="14.4" customHeight="1" x14ac:dyDescent="0.3">
      <c r="A238" s="664" t="s">
        <v>548</v>
      </c>
      <c r="B238" s="665" t="s">
        <v>549</v>
      </c>
      <c r="C238" s="666" t="s">
        <v>561</v>
      </c>
      <c r="D238" s="667" t="s">
        <v>2806</v>
      </c>
      <c r="E238" s="666" t="s">
        <v>6364</v>
      </c>
      <c r="F238" s="667" t="s">
        <v>6365</v>
      </c>
      <c r="G238" s="666" t="s">
        <v>4926</v>
      </c>
      <c r="H238" s="666" t="s">
        <v>4927</v>
      </c>
      <c r="I238" s="668">
        <v>34.698</v>
      </c>
      <c r="J238" s="668">
        <v>60</v>
      </c>
      <c r="K238" s="669">
        <v>2081.8500000000004</v>
      </c>
    </row>
    <row r="239" spans="1:11" ht="14.4" customHeight="1" x14ac:dyDescent="0.3">
      <c r="A239" s="664" t="s">
        <v>548</v>
      </c>
      <c r="B239" s="665" t="s">
        <v>549</v>
      </c>
      <c r="C239" s="666" t="s">
        <v>561</v>
      </c>
      <c r="D239" s="667" t="s">
        <v>2806</v>
      </c>
      <c r="E239" s="666" t="s">
        <v>6364</v>
      </c>
      <c r="F239" s="667" t="s">
        <v>6365</v>
      </c>
      <c r="G239" s="666" t="s">
        <v>4928</v>
      </c>
      <c r="H239" s="666" t="s">
        <v>4929</v>
      </c>
      <c r="I239" s="668">
        <v>2.5071428571428567</v>
      </c>
      <c r="J239" s="668">
        <v>140</v>
      </c>
      <c r="K239" s="669">
        <v>350.99999999999994</v>
      </c>
    </row>
    <row r="240" spans="1:11" ht="14.4" customHeight="1" x14ac:dyDescent="0.3">
      <c r="A240" s="664" t="s">
        <v>548</v>
      </c>
      <c r="B240" s="665" t="s">
        <v>549</v>
      </c>
      <c r="C240" s="666" t="s">
        <v>561</v>
      </c>
      <c r="D240" s="667" t="s">
        <v>2806</v>
      </c>
      <c r="E240" s="666" t="s">
        <v>6364</v>
      </c>
      <c r="F240" s="667" t="s">
        <v>6365</v>
      </c>
      <c r="G240" s="666" t="s">
        <v>4930</v>
      </c>
      <c r="H240" s="666" t="s">
        <v>4931</v>
      </c>
      <c r="I240" s="668">
        <v>3.9633333333333334</v>
      </c>
      <c r="J240" s="668">
        <v>60</v>
      </c>
      <c r="K240" s="669">
        <v>237.8</v>
      </c>
    </row>
    <row r="241" spans="1:11" ht="14.4" customHeight="1" x14ac:dyDescent="0.3">
      <c r="A241" s="664" t="s">
        <v>548</v>
      </c>
      <c r="B241" s="665" t="s">
        <v>549</v>
      </c>
      <c r="C241" s="666" t="s">
        <v>561</v>
      </c>
      <c r="D241" s="667" t="s">
        <v>2806</v>
      </c>
      <c r="E241" s="666" t="s">
        <v>6364</v>
      </c>
      <c r="F241" s="667" t="s">
        <v>6365</v>
      </c>
      <c r="G241" s="666" t="s">
        <v>4932</v>
      </c>
      <c r="H241" s="666" t="s">
        <v>4933</v>
      </c>
      <c r="I241" s="668">
        <v>128</v>
      </c>
      <c r="J241" s="668">
        <v>50</v>
      </c>
      <c r="K241" s="669">
        <v>6399.8600000000006</v>
      </c>
    </row>
    <row r="242" spans="1:11" ht="14.4" customHeight="1" x14ac:dyDescent="0.3">
      <c r="A242" s="664" t="s">
        <v>548</v>
      </c>
      <c r="B242" s="665" t="s">
        <v>549</v>
      </c>
      <c r="C242" s="666" t="s">
        <v>561</v>
      </c>
      <c r="D242" s="667" t="s">
        <v>2806</v>
      </c>
      <c r="E242" s="666" t="s">
        <v>6364</v>
      </c>
      <c r="F242" s="667" t="s">
        <v>6365</v>
      </c>
      <c r="G242" s="666" t="s">
        <v>5303</v>
      </c>
      <c r="H242" s="666" t="s">
        <v>5304</v>
      </c>
      <c r="I242" s="668">
        <v>9.2990909090909071</v>
      </c>
      <c r="J242" s="668">
        <v>500</v>
      </c>
      <c r="K242" s="669">
        <v>4649.59</v>
      </c>
    </row>
    <row r="243" spans="1:11" ht="14.4" customHeight="1" x14ac:dyDescent="0.3">
      <c r="A243" s="664" t="s">
        <v>548</v>
      </c>
      <c r="B243" s="665" t="s">
        <v>549</v>
      </c>
      <c r="C243" s="666" t="s">
        <v>561</v>
      </c>
      <c r="D243" s="667" t="s">
        <v>2806</v>
      </c>
      <c r="E243" s="666" t="s">
        <v>6364</v>
      </c>
      <c r="F243" s="667" t="s">
        <v>6365</v>
      </c>
      <c r="G243" s="666" t="s">
        <v>5305</v>
      </c>
      <c r="H243" s="666" t="s">
        <v>5306</v>
      </c>
      <c r="I243" s="668">
        <v>0.42</v>
      </c>
      <c r="J243" s="668">
        <v>400</v>
      </c>
      <c r="K243" s="669">
        <v>168</v>
      </c>
    </row>
    <row r="244" spans="1:11" ht="14.4" customHeight="1" x14ac:dyDescent="0.3">
      <c r="A244" s="664" t="s">
        <v>548</v>
      </c>
      <c r="B244" s="665" t="s">
        <v>549</v>
      </c>
      <c r="C244" s="666" t="s">
        <v>561</v>
      </c>
      <c r="D244" s="667" t="s">
        <v>2806</v>
      </c>
      <c r="E244" s="666" t="s">
        <v>6364</v>
      </c>
      <c r="F244" s="667" t="s">
        <v>6365</v>
      </c>
      <c r="G244" s="666" t="s">
        <v>4938</v>
      </c>
      <c r="H244" s="666" t="s">
        <v>4939</v>
      </c>
      <c r="I244" s="668">
        <v>28.730909090909094</v>
      </c>
      <c r="J244" s="668">
        <v>336</v>
      </c>
      <c r="K244" s="669">
        <v>9653.52</v>
      </c>
    </row>
    <row r="245" spans="1:11" ht="14.4" customHeight="1" x14ac:dyDescent="0.3">
      <c r="A245" s="664" t="s">
        <v>548</v>
      </c>
      <c r="B245" s="665" t="s">
        <v>549</v>
      </c>
      <c r="C245" s="666" t="s">
        <v>561</v>
      </c>
      <c r="D245" s="667" t="s">
        <v>2806</v>
      </c>
      <c r="E245" s="666" t="s">
        <v>6364</v>
      </c>
      <c r="F245" s="667" t="s">
        <v>6365</v>
      </c>
      <c r="G245" s="666" t="s">
        <v>4942</v>
      </c>
      <c r="H245" s="666" t="s">
        <v>4943</v>
      </c>
      <c r="I245" s="668">
        <v>6.2450000000000001</v>
      </c>
      <c r="J245" s="668">
        <v>340</v>
      </c>
      <c r="K245" s="669">
        <v>2123.5</v>
      </c>
    </row>
    <row r="246" spans="1:11" ht="14.4" customHeight="1" x14ac:dyDescent="0.3">
      <c r="A246" s="664" t="s">
        <v>548</v>
      </c>
      <c r="B246" s="665" t="s">
        <v>549</v>
      </c>
      <c r="C246" s="666" t="s">
        <v>561</v>
      </c>
      <c r="D246" s="667" t="s">
        <v>2806</v>
      </c>
      <c r="E246" s="666" t="s">
        <v>6364</v>
      </c>
      <c r="F246" s="667" t="s">
        <v>6365</v>
      </c>
      <c r="G246" s="666" t="s">
        <v>4946</v>
      </c>
      <c r="H246" s="666" t="s">
        <v>4947</v>
      </c>
      <c r="I246" s="668">
        <v>1.4225000000000001</v>
      </c>
      <c r="J246" s="668">
        <v>6200</v>
      </c>
      <c r="K246" s="669">
        <v>8826.2999999999993</v>
      </c>
    </row>
    <row r="247" spans="1:11" ht="14.4" customHeight="1" x14ac:dyDescent="0.3">
      <c r="A247" s="664" t="s">
        <v>548</v>
      </c>
      <c r="B247" s="665" t="s">
        <v>549</v>
      </c>
      <c r="C247" s="666" t="s">
        <v>561</v>
      </c>
      <c r="D247" s="667" t="s">
        <v>2806</v>
      </c>
      <c r="E247" s="666" t="s">
        <v>6364</v>
      </c>
      <c r="F247" s="667" t="s">
        <v>6365</v>
      </c>
      <c r="G247" s="666" t="s">
        <v>5307</v>
      </c>
      <c r="H247" s="666" t="s">
        <v>5308</v>
      </c>
      <c r="I247" s="668">
        <v>129.26</v>
      </c>
      <c r="J247" s="668">
        <v>45</v>
      </c>
      <c r="K247" s="669">
        <v>5816.7000000000007</v>
      </c>
    </row>
    <row r="248" spans="1:11" ht="14.4" customHeight="1" x14ac:dyDescent="0.3">
      <c r="A248" s="664" t="s">
        <v>548</v>
      </c>
      <c r="B248" s="665" t="s">
        <v>549</v>
      </c>
      <c r="C248" s="666" t="s">
        <v>561</v>
      </c>
      <c r="D248" s="667" t="s">
        <v>2806</v>
      </c>
      <c r="E248" s="666" t="s">
        <v>6364</v>
      </c>
      <c r="F248" s="667" t="s">
        <v>6365</v>
      </c>
      <c r="G248" s="666" t="s">
        <v>5309</v>
      </c>
      <c r="H248" s="666" t="s">
        <v>5310</v>
      </c>
      <c r="I248" s="668">
        <v>86.38</v>
      </c>
      <c r="J248" s="668">
        <v>10</v>
      </c>
      <c r="K248" s="669">
        <v>863.8</v>
      </c>
    </row>
    <row r="249" spans="1:11" ht="14.4" customHeight="1" x14ac:dyDescent="0.3">
      <c r="A249" s="664" t="s">
        <v>548</v>
      </c>
      <c r="B249" s="665" t="s">
        <v>549</v>
      </c>
      <c r="C249" s="666" t="s">
        <v>561</v>
      </c>
      <c r="D249" s="667" t="s">
        <v>2806</v>
      </c>
      <c r="E249" s="666" t="s">
        <v>6364</v>
      </c>
      <c r="F249" s="667" t="s">
        <v>6365</v>
      </c>
      <c r="G249" s="666" t="s">
        <v>4948</v>
      </c>
      <c r="H249" s="666" t="s">
        <v>4949</v>
      </c>
      <c r="I249" s="668">
        <v>11.143333333333336</v>
      </c>
      <c r="J249" s="668">
        <v>640</v>
      </c>
      <c r="K249" s="669">
        <v>7131.6</v>
      </c>
    </row>
    <row r="250" spans="1:11" ht="14.4" customHeight="1" x14ac:dyDescent="0.3">
      <c r="A250" s="664" t="s">
        <v>548</v>
      </c>
      <c r="B250" s="665" t="s">
        <v>549</v>
      </c>
      <c r="C250" s="666" t="s">
        <v>561</v>
      </c>
      <c r="D250" s="667" t="s">
        <v>2806</v>
      </c>
      <c r="E250" s="666" t="s">
        <v>6364</v>
      </c>
      <c r="F250" s="667" t="s">
        <v>6365</v>
      </c>
      <c r="G250" s="666" t="s">
        <v>5311</v>
      </c>
      <c r="H250" s="666" t="s">
        <v>5312</v>
      </c>
      <c r="I250" s="668">
        <v>0.27666666666666667</v>
      </c>
      <c r="J250" s="668">
        <v>2500</v>
      </c>
      <c r="K250" s="669">
        <v>690</v>
      </c>
    </row>
    <row r="251" spans="1:11" ht="14.4" customHeight="1" x14ac:dyDescent="0.3">
      <c r="A251" s="664" t="s">
        <v>548</v>
      </c>
      <c r="B251" s="665" t="s">
        <v>549</v>
      </c>
      <c r="C251" s="666" t="s">
        <v>561</v>
      </c>
      <c r="D251" s="667" t="s">
        <v>2806</v>
      </c>
      <c r="E251" s="666" t="s">
        <v>6364</v>
      </c>
      <c r="F251" s="667" t="s">
        <v>6365</v>
      </c>
      <c r="G251" s="666" t="s">
        <v>4950</v>
      </c>
      <c r="H251" s="666" t="s">
        <v>4951</v>
      </c>
      <c r="I251" s="668">
        <v>233.8</v>
      </c>
      <c r="J251" s="668">
        <v>10</v>
      </c>
      <c r="K251" s="669">
        <v>2337.98</v>
      </c>
    </row>
    <row r="252" spans="1:11" ht="14.4" customHeight="1" x14ac:dyDescent="0.3">
      <c r="A252" s="664" t="s">
        <v>548</v>
      </c>
      <c r="B252" s="665" t="s">
        <v>549</v>
      </c>
      <c r="C252" s="666" t="s">
        <v>561</v>
      </c>
      <c r="D252" s="667" t="s">
        <v>2806</v>
      </c>
      <c r="E252" s="666" t="s">
        <v>6364</v>
      </c>
      <c r="F252" s="667" t="s">
        <v>6365</v>
      </c>
      <c r="G252" s="666" t="s">
        <v>5313</v>
      </c>
      <c r="H252" s="666" t="s">
        <v>5314</v>
      </c>
      <c r="I252" s="668">
        <v>0.43444444444444447</v>
      </c>
      <c r="J252" s="668">
        <v>4900</v>
      </c>
      <c r="K252" s="669">
        <v>2130</v>
      </c>
    </row>
    <row r="253" spans="1:11" ht="14.4" customHeight="1" x14ac:dyDescent="0.3">
      <c r="A253" s="664" t="s">
        <v>548</v>
      </c>
      <c r="B253" s="665" t="s">
        <v>549</v>
      </c>
      <c r="C253" s="666" t="s">
        <v>561</v>
      </c>
      <c r="D253" s="667" t="s">
        <v>2806</v>
      </c>
      <c r="E253" s="666" t="s">
        <v>6364</v>
      </c>
      <c r="F253" s="667" t="s">
        <v>6365</v>
      </c>
      <c r="G253" s="666" t="s">
        <v>4952</v>
      </c>
      <c r="H253" s="666" t="s">
        <v>4953</v>
      </c>
      <c r="I253" s="668">
        <v>61.215000000000003</v>
      </c>
      <c r="J253" s="668">
        <v>3</v>
      </c>
      <c r="K253" s="669">
        <v>183.65</v>
      </c>
    </row>
    <row r="254" spans="1:11" ht="14.4" customHeight="1" x14ac:dyDescent="0.3">
      <c r="A254" s="664" t="s">
        <v>548</v>
      </c>
      <c r="B254" s="665" t="s">
        <v>549</v>
      </c>
      <c r="C254" s="666" t="s">
        <v>561</v>
      </c>
      <c r="D254" s="667" t="s">
        <v>2806</v>
      </c>
      <c r="E254" s="666" t="s">
        <v>6364</v>
      </c>
      <c r="F254" s="667" t="s">
        <v>6365</v>
      </c>
      <c r="G254" s="666" t="s">
        <v>5315</v>
      </c>
      <c r="H254" s="666" t="s">
        <v>5316</v>
      </c>
      <c r="I254" s="668">
        <v>27.252500000000001</v>
      </c>
      <c r="J254" s="668">
        <v>96</v>
      </c>
      <c r="K254" s="669">
        <v>2616.2199999999998</v>
      </c>
    </row>
    <row r="255" spans="1:11" ht="14.4" customHeight="1" x14ac:dyDescent="0.3">
      <c r="A255" s="664" t="s">
        <v>548</v>
      </c>
      <c r="B255" s="665" t="s">
        <v>549</v>
      </c>
      <c r="C255" s="666" t="s">
        <v>561</v>
      </c>
      <c r="D255" s="667" t="s">
        <v>2806</v>
      </c>
      <c r="E255" s="666" t="s">
        <v>6364</v>
      </c>
      <c r="F255" s="667" t="s">
        <v>6365</v>
      </c>
      <c r="G255" s="666" t="s">
        <v>4954</v>
      </c>
      <c r="H255" s="666" t="s">
        <v>4955</v>
      </c>
      <c r="I255" s="668">
        <v>22.148333333333337</v>
      </c>
      <c r="J255" s="668">
        <v>250</v>
      </c>
      <c r="K255" s="669">
        <v>5537</v>
      </c>
    </row>
    <row r="256" spans="1:11" ht="14.4" customHeight="1" x14ac:dyDescent="0.3">
      <c r="A256" s="664" t="s">
        <v>548</v>
      </c>
      <c r="B256" s="665" t="s">
        <v>549</v>
      </c>
      <c r="C256" s="666" t="s">
        <v>561</v>
      </c>
      <c r="D256" s="667" t="s">
        <v>2806</v>
      </c>
      <c r="E256" s="666" t="s">
        <v>6364</v>
      </c>
      <c r="F256" s="667" t="s">
        <v>6365</v>
      </c>
      <c r="G256" s="666" t="s">
        <v>4956</v>
      </c>
      <c r="H256" s="666" t="s">
        <v>4957</v>
      </c>
      <c r="I256" s="668">
        <v>30.178750000000004</v>
      </c>
      <c r="J256" s="668">
        <v>202</v>
      </c>
      <c r="K256" s="669">
        <v>6096.34</v>
      </c>
    </row>
    <row r="257" spans="1:11" ht="14.4" customHeight="1" x14ac:dyDescent="0.3">
      <c r="A257" s="664" t="s">
        <v>548</v>
      </c>
      <c r="B257" s="665" t="s">
        <v>549</v>
      </c>
      <c r="C257" s="666" t="s">
        <v>561</v>
      </c>
      <c r="D257" s="667" t="s">
        <v>2806</v>
      </c>
      <c r="E257" s="666" t="s">
        <v>6364</v>
      </c>
      <c r="F257" s="667" t="s">
        <v>6365</v>
      </c>
      <c r="G257" s="666" t="s">
        <v>5317</v>
      </c>
      <c r="H257" s="666" t="s">
        <v>5318</v>
      </c>
      <c r="I257" s="668">
        <v>272.43</v>
      </c>
      <c r="J257" s="668">
        <v>6</v>
      </c>
      <c r="K257" s="669">
        <v>1634.58</v>
      </c>
    </row>
    <row r="258" spans="1:11" ht="14.4" customHeight="1" x14ac:dyDescent="0.3">
      <c r="A258" s="664" t="s">
        <v>548</v>
      </c>
      <c r="B258" s="665" t="s">
        <v>549</v>
      </c>
      <c r="C258" s="666" t="s">
        <v>561</v>
      </c>
      <c r="D258" s="667" t="s">
        <v>2806</v>
      </c>
      <c r="E258" s="666" t="s">
        <v>6364</v>
      </c>
      <c r="F258" s="667" t="s">
        <v>6365</v>
      </c>
      <c r="G258" s="666" t="s">
        <v>5319</v>
      </c>
      <c r="H258" s="666" t="s">
        <v>5320</v>
      </c>
      <c r="I258" s="668">
        <v>13.04</v>
      </c>
      <c r="J258" s="668">
        <v>170</v>
      </c>
      <c r="K258" s="669">
        <v>2216.8000000000002</v>
      </c>
    </row>
    <row r="259" spans="1:11" ht="14.4" customHeight="1" x14ac:dyDescent="0.3">
      <c r="A259" s="664" t="s">
        <v>548</v>
      </c>
      <c r="B259" s="665" t="s">
        <v>549</v>
      </c>
      <c r="C259" s="666" t="s">
        <v>561</v>
      </c>
      <c r="D259" s="667" t="s">
        <v>2806</v>
      </c>
      <c r="E259" s="666" t="s">
        <v>6364</v>
      </c>
      <c r="F259" s="667" t="s">
        <v>6365</v>
      </c>
      <c r="G259" s="666" t="s">
        <v>4958</v>
      </c>
      <c r="H259" s="666" t="s">
        <v>4959</v>
      </c>
      <c r="I259" s="668">
        <v>1.3799999999999997</v>
      </c>
      <c r="J259" s="668">
        <v>3050</v>
      </c>
      <c r="K259" s="669">
        <v>4209</v>
      </c>
    </row>
    <row r="260" spans="1:11" ht="14.4" customHeight="1" x14ac:dyDescent="0.3">
      <c r="A260" s="664" t="s">
        <v>548</v>
      </c>
      <c r="B260" s="665" t="s">
        <v>549</v>
      </c>
      <c r="C260" s="666" t="s">
        <v>561</v>
      </c>
      <c r="D260" s="667" t="s">
        <v>2806</v>
      </c>
      <c r="E260" s="666" t="s">
        <v>6364</v>
      </c>
      <c r="F260" s="667" t="s">
        <v>6365</v>
      </c>
      <c r="G260" s="666" t="s">
        <v>4960</v>
      </c>
      <c r="H260" s="666" t="s">
        <v>4961</v>
      </c>
      <c r="I260" s="668">
        <v>8.59</v>
      </c>
      <c r="J260" s="668">
        <v>150</v>
      </c>
      <c r="K260" s="669">
        <v>1288.5</v>
      </c>
    </row>
    <row r="261" spans="1:11" ht="14.4" customHeight="1" x14ac:dyDescent="0.3">
      <c r="A261" s="664" t="s">
        <v>548</v>
      </c>
      <c r="B261" s="665" t="s">
        <v>549</v>
      </c>
      <c r="C261" s="666" t="s">
        <v>561</v>
      </c>
      <c r="D261" s="667" t="s">
        <v>2806</v>
      </c>
      <c r="E261" s="666" t="s">
        <v>6364</v>
      </c>
      <c r="F261" s="667" t="s">
        <v>6365</v>
      </c>
      <c r="G261" s="666" t="s">
        <v>5321</v>
      </c>
      <c r="H261" s="666" t="s">
        <v>5322</v>
      </c>
      <c r="I261" s="668">
        <v>1.1733333333333331</v>
      </c>
      <c r="J261" s="668">
        <v>9000</v>
      </c>
      <c r="K261" s="669">
        <v>10557</v>
      </c>
    </row>
    <row r="262" spans="1:11" ht="14.4" customHeight="1" x14ac:dyDescent="0.3">
      <c r="A262" s="664" t="s">
        <v>548</v>
      </c>
      <c r="B262" s="665" t="s">
        <v>549</v>
      </c>
      <c r="C262" s="666" t="s">
        <v>561</v>
      </c>
      <c r="D262" s="667" t="s">
        <v>2806</v>
      </c>
      <c r="E262" s="666" t="s">
        <v>6364</v>
      </c>
      <c r="F262" s="667" t="s">
        <v>6365</v>
      </c>
      <c r="G262" s="666" t="s">
        <v>4964</v>
      </c>
      <c r="H262" s="666" t="s">
        <v>4965</v>
      </c>
      <c r="I262" s="668">
        <v>0.67100000000000004</v>
      </c>
      <c r="J262" s="668">
        <v>7500</v>
      </c>
      <c r="K262" s="669">
        <v>5030</v>
      </c>
    </row>
    <row r="263" spans="1:11" ht="14.4" customHeight="1" x14ac:dyDescent="0.3">
      <c r="A263" s="664" t="s">
        <v>548</v>
      </c>
      <c r="B263" s="665" t="s">
        <v>549</v>
      </c>
      <c r="C263" s="666" t="s">
        <v>561</v>
      </c>
      <c r="D263" s="667" t="s">
        <v>2806</v>
      </c>
      <c r="E263" s="666" t="s">
        <v>6364</v>
      </c>
      <c r="F263" s="667" t="s">
        <v>6365</v>
      </c>
      <c r="G263" s="666" t="s">
        <v>5323</v>
      </c>
      <c r="H263" s="666" t="s">
        <v>5324</v>
      </c>
      <c r="I263" s="668">
        <v>3.436666666666667</v>
      </c>
      <c r="J263" s="668">
        <v>400</v>
      </c>
      <c r="K263" s="669">
        <v>1375</v>
      </c>
    </row>
    <row r="264" spans="1:11" ht="14.4" customHeight="1" x14ac:dyDescent="0.3">
      <c r="A264" s="664" t="s">
        <v>548</v>
      </c>
      <c r="B264" s="665" t="s">
        <v>549</v>
      </c>
      <c r="C264" s="666" t="s">
        <v>561</v>
      </c>
      <c r="D264" s="667" t="s">
        <v>2806</v>
      </c>
      <c r="E264" s="666" t="s">
        <v>6364</v>
      </c>
      <c r="F264" s="667" t="s">
        <v>6365</v>
      </c>
      <c r="G264" s="666" t="s">
        <v>5325</v>
      </c>
      <c r="H264" s="666" t="s">
        <v>5326</v>
      </c>
      <c r="I264" s="668">
        <v>3.944</v>
      </c>
      <c r="J264" s="668">
        <v>3250</v>
      </c>
      <c r="K264" s="669">
        <v>12823.199999999999</v>
      </c>
    </row>
    <row r="265" spans="1:11" ht="14.4" customHeight="1" x14ac:dyDescent="0.3">
      <c r="A265" s="664" t="s">
        <v>548</v>
      </c>
      <c r="B265" s="665" t="s">
        <v>549</v>
      </c>
      <c r="C265" s="666" t="s">
        <v>561</v>
      </c>
      <c r="D265" s="667" t="s">
        <v>2806</v>
      </c>
      <c r="E265" s="666" t="s">
        <v>6364</v>
      </c>
      <c r="F265" s="667" t="s">
        <v>6365</v>
      </c>
      <c r="G265" s="666" t="s">
        <v>4966</v>
      </c>
      <c r="H265" s="666" t="s">
        <v>4967</v>
      </c>
      <c r="I265" s="668">
        <v>0.44000000000000006</v>
      </c>
      <c r="J265" s="668">
        <v>10000</v>
      </c>
      <c r="K265" s="669">
        <v>4400</v>
      </c>
    </row>
    <row r="266" spans="1:11" ht="14.4" customHeight="1" x14ac:dyDescent="0.3">
      <c r="A266" s="664" t="s">
        <v>548</v>
      </c>
      <c r="B266" s="665" t="s">
        <v>549</v>
      </c>
      <c r="C266" s="666" t="s">
        <v>561</v>
      </c>
      <c r="D266" s="667" t="s">
        <v>2806</v>
      </c>
      <c r="E266" s="666" t="s">
        <v>6364</v>
      </c>
      <c r="F266" s="667" t="s">
        <v>6365</v>
      </c>
      <c r="G266" s="666" t="s">
        <v>5327</v>
      </c>
      <c r="H266" s="666" t="s">
        <v>5328</v>
      </c>
      <c r="I266" s="668">
        <v>0.33</v>
      </c>
      <c r="J266" s="668">
        <v>1600</v>
      </c>
      <c r="K266" s="669">
        <v>528</v>
      </c>
    </row>
    <row r="267" spans="1:11" ht="14.4" customHeight="1" x14ac:dyDescent="0.3">
      <c r="A267" s="664" t="s">
        <v>548</v>
      </c>
      <c r="B267" s="665" t="s">
        <v>549</v>
      </c>
      <c r="C267" s="666" t="s">
        <v>561</v>
      </c>
      <c r="D267" s="667" t="s">
        <v>2806</v>
      </c>
      <c r="E267" s="666" t="s">
        <v>6364</v>
      </c>
      <c r="F267" s="667" t="s">
        <v>6365</v>
      </c>
      <c r="G267" s="666" t="s">
        <v>5329</v>
      </c>
      <c r="H267" s="666" t="s">
        <v>5330</v>
      </c>
      <c r="I267" s="668">
        <v>8.5785714285714274</v>
      </c>
      <c r="J267" s="668">
        <v>108</v>
      </c>
      <c r="K267" s="669">
        <v>926.5200000000001</v>
      </c>
    </row>
    <row r="268" spans="1:11" ht="14.4" customHeight="1" x14ac:dyDescent="0.3">
      <c r="A268" s="664" t="s">
        <v>548</v>
      </c>
      <c r="B268" s="665" t="s">
        <v>549</v>
      </c>
      <c r="C268" s="666" t="s">
        <v>561</v>
      </c>
      <c r="D268" s="667" t="s">
        <v>2806</v>
      </c>
      <c r="E268" s="666" t="s">
        <v>6364</v>
      </c>
      <c r="F268" s="667" t="s">
        <v>6365</v>
      </c>
      <c r="G268" s="666" t="s">
        <v>4968</v>
      </c>
      <c r="H268" s="666" t="s">
        <v>4969</v>
      </c>
      <c r="I268" s="668">
        <v>27.878181818181819</v>
      </c>
      <c r="J268" s="668">
        <v>29</v>
      </c>
      <c r="K268" s="669">
        <v>808.47</v>
      </c>
    </row>
    <row r="269" spans="1:11" ht="14.4" customHeight="1" x14ac:dyDescent="0.3">
      <c r="A269" s="664" t="s">
        <v>548</v>
      </c>
      <c r="B269" s="665" t="s">
        <v>549</v>
      </c>
      <c r="C269" s="666" t="s">
        <v>561</v>
      </c>
      <c r="D269" s="667" t="s">
        <v>2806</v>
      </c>
      <c r="E269" s="666" t="s">
        <v>6364</v>
      </c>
      <c r="F269" s="667" t="s">
        <v>6365</v>
      </c>
      <c r="G269" s="666" t="s">
        <v>5331</v>
      </c>
      <c r="H269" s="666" t="s">
        <v>5332</v>
      </c>
      <c r="I269" s="668">
        <v>0.62916666666666665</v>
      </c>
      <c r="J269" s="668">
        <v>11505</v>
      </c>
      <c r="K269" s="669">
        <v>7228.15</v>
      </c>
    </row>
    <row r="270" spans="1:11" ht="14.4" customHeight="1" x14ac:dyDescent="0.3">
      <c r="A270" s="664" t="s">
        <v>548</v>
      </c>
      <c r="B270" s="665" t="s">
        <v>549</v>
      </c>
      <c r="C270" s="666" t="s">
        <v>561</v>
      </c>
      <c r="D270" s="667" t="s">
        <v>2806</v>
      </c>
      <c r="E270" s="666" t="s">
        <v>6364</v>
      </c>
      <c r="F270" s="667" t="s">
        <v>6365</v>
      </c>
      <c r="G270" s="666" t="s">
        <v>4970</v>
      </c>
      <c r="H270" s="666" t="s">
        <v>4971</v>
      </c>
      <c r="I270" s="668">
        <v>1.2929999999999999</v>
      </c>
      <c r="J270" s="668">
        <v>10550</v>
      </c>
      <c r="K270" s="669">
        <v>13619.68</v>
      </c>
    </row>
    <row r="271" spans="1:11" ht="14.4" customHeight="1" x14ac:dyDescent="0.3">
      <c r="A271" s="664" t="s">
        <v>548</v>
      </c>
      <c r="B271" s="665" t="s">
        <v>549</v>
      </c>
      <c r="C271" s="666" t="s">
        <v>561</v>
      </c>
      <c r="D271" s="667" t="s">
        <v>2806</v>
      </c>
      <c r="E271" s="666" t="s">
        <v>6364</v>
      </c>
      <c r="F271" s="667" t="s">
        <v>6365</v>
      </c>
      <c r="G271" s="666" t="s">
        <v>4972</v>
      </c>
      <c r="H271" s="666" t="s">
        <v>4973</v>
      </c>
      <c r="I271" s="668">
        <v>1.17</v>
      </c>
      <c r="J271" s="668">
        <v>1806</v>
      </c>
      <c r="K271" s="669">
        <v>2113.02</v>
      </c>
    </row>
    <row r="272" spans="1:11" ht="14.4" customHeight="1" x14ac:dyDescent="0.3">
      <c r="A272" s="664" t="s">
        <v>548</v>
      </c>
      <c r="B272" s="665" t="s">
        <v>549</v>
      </c>
      <c r="C272" s="666" t="s">
        <v>561</v>
      </c>
      <c r="D272" s="667" t="s">
        <v>2806</v>
      </c>
      <c r="E272" s="666" t="s">
        <v>6364</v>
      </c>
      <c r="F272" s="667" t="s">
        <v>6365</v>
      </c>
      <c r="G272" s="666" t="s">
        <v>4974</v>
      </c>
      <c r="H272" s="666" t="s">
        <v>4975</v>
      </c>
      <c r="I272" s="668">
        <v>46</v>
      </c>
      <c r="J272" s="668">
        <v>4</v>
      </c>
      <c r="K272" s="669">
        <v>184</v>
      </c>
    </row>
    <row r="273" spans="1:11" ht="14.4" customHeight="1" x14ac:dyDescent="0.3">
      <c r="A273" s="664" t="s">
        <v>548</v>
      </c>
      <c r="B273" s="665" t="s">
        <v>549</v>
      </c>
      <c r="C273" s="666" t="s">
        <v>561</v>
      </c>
      <c r="D273" s="667" t="s">
        <v>2806</v>
      </c>
      <c r="E273" s="666" t="s">
        <v>6364</v>
      </c>
      <c r="F273" s="667" t="s">
        <v>6365</v>
      </c>
      <c r="G273" s="666" t="s">
        <v>4976</v>
      </c>
      <c r="H273" s="666" t="s">
        <v>4977</v>
      </c>
      <c r="I273" s="668">
        <v>98.375</v>
      </c>
      <c r="J273" s="668">
        <v>20</v>
      </c>
      <c r="K273" s="669">
        <v>1967.5</v>
      </c>
    </row>
    <row r="274" spans="1:11" ht="14.4" customHeight="1" x14ac:dyDescent="0.3">
      <c r="A274" s="664" t="s">
        <v>548</v>
      </c>
      <c r="B274" s="665" t="s">
        <v>549</v>
      </c>
      <c r="C274" s="666" t="s">
        <v>561</v>
      </c>
      <c r="D274" s="667" t="s">
        <v>2806</v>
      </c>
      <c r="E274" s="666" t="s">
        <v>6364</v>
      </c>
      <c r="F274" s="667" t="s">
        <v>6365</v>
      </c>
      <c r="G274" s="666" t="s">
        <v>4980</v>
      </c>
      <c r="H274" s="666" t="s">
        <v>4981</v>
      </c>
      <c r="I274" s="668">
        <v>283.01</v>
      </c>
      <c r="J274" s="668">
        <v>25</v>
      </c>
      <c r="K274" s="669">
        <v>7075.3</v>
      </c>
    </row>
    <row r="275" spans="1:11" ht="14.4" customHeight="1" x14ac:dyDescent="0.3">
      <c r="A275" s="664" t="s">
        <v>548</v>
      </c>
      <c r="B275" s="665" t="s">
        <v>549</v>
      </c>
      <c r="C275" s="666" t="s">
        <v>561</v>
      </c>
      <c r="D275" s="667" t="s">
        <v>2806</v>
      </c>
      <c r="E275" s="666" t="s">
        <v>6364</v>
      </c>
      <c r="F275" s="667" t="s">
        <v>6365</v>
      </c>
      <c r="G275" s="666" t="s">
        <v>4982</v>
      </c>
      <c r="H275" s="666" t="s">
        <v>4983</v>
      </c>
      <c r="I275" s="668">
        <v>26.37</v>
      </c>
      <c r="J275" s="668">
        <v>48</v>
      </c>
      <c r="K275" s="669">
        <v>1265.73</v>
      </c>
    </row>
    <row r="276" spans="1:11" ht="14.4" customHeight="1" x14ac:dyDescent="0.3">
      <c r="A276" s="664" t="s">
        <v>548</v>
      </c>
      <c r="B276" s="665" t="s">
        <v>549</v>
      </c>
      <c r="C276" s="666" t="s">
        <v>561</v>
      </c>
      <c r="D276" s="667" t="s">
        <v>2806</v>
      </c>
      <c r="E276" s="666" t="s">
        <v>6364</v>
      </c>
      <c r="F276" s="667" t="s">
        <v>6365</v>
      </c>
      <c r="G276" s="666" t="s">
        <v>4984</v>
      </c>
      <c r="H276" s="666" t="s">
        <v>4985</v>
      </c>
      <c r="I276" s="668">
        <v>7.52</v>
      </c>
      <c r="J276" s="668">
        <v>10</v>
      </c>
      <c r="K276" s="669">
        <v>75.2</v>
      </c>
    </row>
    <row r="277" spans="1:11" ht="14.4" customHeight="1" x14ac:dyDescent="0.3">
      <c r="A277" s="664" t="s">
        <v>548</v>
      </c>
      <c r="B277" s="665" t="s">
        <v>549</v>
      </c>
      <c r="C277" s="666" t="s">
        <v>561</v>
      </c>
      <c r="D277" s="667" t="s">
        <v>2806</v>
      </c>
      <c r="E277" s="666" t="s">
        <v>6364</v>
      </c>
      <c r="F277" s="667" t="s">
        <v>6365</v>
      </c>
      <c r="G277" s="666" t="s">
        <v>4986</v>
      </c>
      <c r="H277" s="666" t="s">
        <v>4987</v>
      </c>
      <c r="I277" s="668">
        <v>0.86</v>
      </c>
      <c r="J277" s="668">
        <v>200</v>
      </c>
      <c r="K277" s="669">
        <v>172</v>
      </c>
    </row>
    <row r="278" spans="1:11" ht="14.4" customHeight="1" x14ac:dyDescent="0.3">
      <c r="A278" s="664" t="s">
        <v>548</v>
      </c>
      <c r="B278" s="665" t="s">
        <v>549</v>
      </c>
      <c r="C278" s="666" t="s">
        <v>561</v>
      </c>
      <c r="D278" s="667" t="s">
        <v>2806</v>
      </c>
      <c r="E278" s="666" t="s">
        <v>6364</v>
      </c>
      <c r="F278" s="667" t="s">
        <v>6365</v>
      </c>
      <c r="G278" s="666" t="s">
        <v>4986</v>
      </c>
      <c r="H278" s="666" t="s">
        <v>4988</v>
      </c>
      <c r="I278" s="668">
        <v>0.85499999999999998</v>
      </c>
      <c r="J278" s="668">
        <v>500</v>
      </c>
      <c r="K278" s="669">
        <v>428</v>
      </c>
    </row>
    <row r="279" spans="1:11" ht="14.4" customHeight="1" x14ac:dyDescent="0.3">
      <c r="A279" s="664" t="s">
        <v>548</v>
      </c>
      <c r="B279" s="665" t="s">
        <v>549</v>
      </c>
      <c r="C279" s="666" t="s">
        <v>561</v>
      </c>
      <c r="D279" s="667" t="s">
        <v>2806</v>
      </c>
      <c r="E279" s="666" t="s">
        <v>6364</v>
      </c>
      <c r="F279" s="667" t="s">
        <v>6365</v>
      </c>
      <c r="G279" s="666" t="s">
        <v>4992</v>
      </c>
      <c r="H279" s="666" t="s">
        <v>4993</v>
      </c>
      <c r="I279" s="668">
        <v>2.0614285714285709</v>
      </c>
      <c r="J279" s="668">
        <v>2750</v>
      </c>
      <c r="K279" s="669">
        <v>5667.6</v>
      </c>
    </row>
    <row r="280" spans="1:11" ht="14.4" customHeight="1" x14ac:dyDescent="0.3">
      <c r="A280" s="664" t="s">
        <v>548</v>
      </c>
      <c r="B280" s="665" t="s">
        <v>549</v>
      </c>
      <c r="C280" s="666" t="s">
        <v>561</v>
      </c>
      <c r="D280" s="667" t="s">
        <v>2806</v>
      </c>
      <c r="E280" s="666" t="s">
        <v>6364</v>
      </c>
      <c r="F280" s="667" t="s">
        <v>6365</v>
      </c>
      <c r="G280" s="666" t="s">
        <v>4996</v>
      </c>
      <c r="H280" s="666" t="s">
        <v>4997</v>
      </c>
      <c r="I280" s="668">
        <v>5.875454545454545</v>
      </c>
      <c r="J280" s="668">
        <v>1400</v>
      </c>
      <c r="K280" s="669">
        <v>8225</v>
      </c>
    </row>
    <row r="281" spans="1:11" ht="14.4" customHeight="1" x14ac:dyDescent="0.3">
      <c r="A281" s="664" t="s">
        <v>548</v>
      </c>
      <c r="B281" s="665" t="s">
        <v>549</v>
      </c>
      <c r="C281" s="666" t="s">
        <v>561</v>
      </c>
      <c r="D281" s="667" t="s">
        <v>2806</v>
      </c>
      <c r="E281" s="666" t="s">
        <v>6364</v>
      </c>
      <c r="F281" s="667" t="s">
        <v>6365</v>
      </c>
      <c r="G281" s="666" t="s">
        <v>4998</v>
      </c>
      <c r="H281" s="666" t="s">
        <v>4999</v>
      </c>
      <c r="I281" s="668">
        <v>1253.5</v>
      </c>
      <c r="J281" s="668">
        <v>4</v>
      </c>
      <c r="K281" s="669">
        <v>5014</v>
      </c>
    </row>
    <row r="282" spans="1:11" ht="14.4" customHeight="1" x14ac:dyDescent="0.3">
      <c r="A282" s="664" t="s">
        <v>548</v>
      </c>
      <c r="B282" s="665" t="s">
        <v>549</v>
      </c>
      <c r="C282" s="666" t="s">
        <v>561</v>
      </c>
      <c r="D282" s="667" t="s">
        <v>2806</v>
      </c>
      <c r="E282" s="666" t="s">
        <v>6364</v>
      </c>
      <c r="F282" s="667" t="s">
        <v>6365</v>
      </c>
      <c r="G282" s="666" t="s">
        <v>5333</v>
      </c>
      <c r="H282" s="666" t="s">
        <v>5334</v>
      </c>
      <c r="I282" s="668">
        <v>191.13</v>
      </c>
      <c r="J282" s="668">
        <v>4</v>
      </c>
      <c r="K282" s="669">
        <v>764.52</v>
      </c>
    </row>
    <row r="283" spans="1:11" ht="14.4" customHeight="1" x14ac:dyDescent="0.3">
      <c r="A283" s="664" t="s">
        <v>548</v>
      </c>
      <c r="B283" s="665" t="s">
        <v>549</v>
      </c>
      <c r="C283" s="666" t="s">
        <v>561</v>
      </c>
      <c r="D283" s="667" t="s">
        <v>2806</v>
      </c>
      <c r="E283" s="666" t="s">
        <v>6364</v>
      </c>
      <c r="F283" s="667" t="s">
        <v>6365</v>
      </c>
      <c r="G283" s="666" t="s">
        <v>5000</v>
      </c>
      <c r="H283" s="666" t="s">
        <v>5001</v>
      </c>
      <c r="I283" s="668">
        <v>1.634166666666667</v>
      </c>
      <c r="J283" s="668">
        <v>340</v>
      </c>
      <c r="K283" s="669">
        <v>555.9</v>
      </c>
    </row>
    <row r="284" spans="1:11" ht="14.4" customHeight="1" x14ac:dyDescent="0.3">
      <c r="A284" s="664" t="s">
        <v>548</v>
      </c>
      <c r="B284" s="665" t="s">
        <v>549</v>
      </c>
      <c r="C284" s="666" t="s">
        <v>561</v>
      </c>
      <c r="D284" s="667" t="s">
        <v>2806</v>
      </c>
      <c r="E284" s="666" t="s">
        <v>6364</v>
      </c>
      <c r="F284" s="667" t="s">
        <v>6365</v>
      </c>
      <c r="G284" s="666" t="s">
        <v>5293</v>
      </c>
      <c r="H284" s="666" t="s">
        <v>5294</v>
      </c>
      <c r="I284" s="668">
        <v>58.53</v>
      </c>
      <c r="J284" s="668">
        <v>30</v>
      </c>
      <c r="K284" s="669">
        <v>1755.98</v>
      </c>
    </row>
    <row r="285" spans="1:11" ht="14.4" customHeight="1" x14ac:dyDescent="0.3">
      <c r="A285" s="664" t="s">
        <v>548</v>
      </c>
      <c r="B285" s="665" t="s">
        <v>549</v>
      </c>
      <c r="C285" s="666" t="s">
        <v>561</v>
      </c>
      <c r="D285" s="667" t="s">
        <v>2806</v>
      </c>
      <c r="E285" s="666" t="s">
        <v>6364</v>
      </c>
      <c r="F285" s="667" t="s">
        <v>6365</v>
      </c>
      <c r="G285" s="666" t="s">
        <v>5335</v>
      </c>
      <c r="H285" s="666" t="s">
        <v>5336</v>
      </c>
      <c r="I285" s="668">
        <v>0.15333333333333332</v>
      </c>
      <c r="J285" s="668">
        <v>1500</v>
      </c>
      <c r="K285" s="669">
        <v>230</v>
      </c>
    </row>
    <row r="286" spans="1:11" ht="14.4" customHeight="1" x14ac:dyDescent="0.3">
      <c r="A286" s="664" t="s">
        <v>548</v>
      </c>
      <c r="B286" s="665" t="s">
        <v>549</v>
      </c>
      <c r="C286" s="666" t="s">
        <v>561</v>
      </c>
      <c r="D286" s="667" t="s">
        <v>2806</v>
      </c>
      <c r="E286" s="666" t="s">
        <v>6364</v>
      </c>
      <c r="F286" s="667" t="s">
        <v>6365</v>
      </c>
      <c r="G286" s="666" t="s">
        <v>5004</v>
      </c>
      <c r="H286" s="666" t="s">
        <v>5005</v>
      </c>
      <c r="I286" s="668">
        <v>217.81</v>
      </c>
      <c r="J286" s="668">
        <v>50</v>
      </c>
      <c r="K286" s="669">
        <v>10890.5</v>
      </c>
    </row>
    <row r="287" spans="1:11" ht="14.4" customHeight="1" x14ac:dyDescent="0.3">
      <c r="A287" s="664" t="s">
        <v>548</v>
      </c>
      <c r="B287" s="665" t="s">
        <v>549</v>
      </c>
      <c r="C287" s="666" t="s">
        <v>561</v>
      </c>
      <c r="D287" s="667" t="s">
        <v>2806</v>
      </c>
      <c r="E287" s="666" t="s">
        <v>6364</v>
      </c>
      <c r="F287" s="667" t="s">
        <v>6365</v>
      </c>
      <c r="G287" s="666" t="s">
        <v>5006</v>
      </c>
      <c r="H287" s="666" t="s">
        <v>5007</v>
      </c>
      <c r="I287" s="668">
        <v>1207.4066666666668</v>
      </c>
      <c r="J287" s="668">
        <v>16</v>
      </c>
      <c r="K287" s="669">
        <v>19097.93</v>
      </c>
    </row>
    <row r="288" spans="1:11" ht="14.4" customHeight="1" x14ac:dyDescent="0.3">
      <c r="A288" s="664" t="s">
        <v>548</v>
      </c>
      <c r="B288" s="665" t="s">
        <v>549</v>
      </c>
      <c r="C288" s="666" t="s">
        <v>561</v>
      </c>
      <c r="D288" s="667" t="s">
        <v>2806</v>
      </c>
      <c r="E288" s="666" t="s">
        <v>6364</v>
      </c>
      <c r="F288" s="667" t="s">
        <v>6365</v>
      </c>
      <c r="G288" s="666" t="s">
        <v>5008</v>
      </c>
      <c r="H288" s="666" t="s">
        <v>5009</v>
      </c>
      <c r="I288" s="668">
        <v>812.75</v>
      </c>
      <c r="J288" s="668">
        <v>2</v>
      </c>
      <c r="K288" s="669">
        <v>1625.5</v>
      </c>
    </row>
    <row r="289" spans="1:11" ht="14.4" customHeight="1" x14ac:dyDescent="0.3">
      <c r="A289" s="664" t="s">
        <v>548</v>
      </c>
      <c r="B289" s="665" t="s">
        <v>549</v>
      </c>
      <c r="C289" s="666" t="s">
        <v>561</v>
      </c>
      <c r="D289" s="667" t="s">
        <v>2806</v>
      </c>
      <c r="E289" s="666" t="s">
        <v>6364</v>
      </c>
      <c r="F289" s="667" t="s">
        <v>6365</v>
      </c>
      <c r="G289" s="666" t="s">
        <v>5010</v>
      </c>
      <c r="H289" s="666" t="s">
        <v>5011</v>
      </c>
      <c r="I289" s="668">
        <v>12.6</v>
      </c>
      <c r="J289" s="668">
        <v>100</v>
      </c>
      <c r="K289" s="669">
        <v>1260</v>
      </c>
    </row>
    <row r="290" spans="1:11" ht="14.4" customHeight="1" x14ac:dyDescent="0.3">
      <c r="A290" s="664" t="s">
        <v>548</v>
      </c>
      <c r="B290" s="665" t="s">
        <v>549</v>
      </c>
      <c r="C290" s="666" t="s">
        <v>561</v>
      </c>
      <c r="D290" s="667" t="s">
        <v>2806</v>
      </c>
      <c r="E290" s="666" t="s">
        <v>6364</v>
      </c>
      <c r="F290" s="667" t="s">
        <v>6365</v>
      </c>
      <c r="G290" s="666" t="s">
        <v>5337</v>
      </c>
      <c r="H290" s="666" t="s">
        <v>5338</v>
      </c>
      <c r="I290" s="668">
        <v>2.88</v>
      </c>
      <c r="J290" s="668">
        <v>100</v>
      </c>
      <c r="K290" s="669">
        <v>288</v>
      </c>
    </row>
    <row r="291" spans="1:11" ht="14.4" customHeight="1" x14ac:dyDescent="0.3">
      <c r="A291" s="664" t="s">
        <v>548</v>
      </c>
      <c r="B291" s="665" t="s">
        <v>549</v>
      </c>
      <c r="C291" s="666" t="s">
        <v>561</v>
      </c>
      <c r="D291" s="667" t="s">
        <v>2806</v>
      </c>
      <c r="E291" s="666" t="s">
        <v>6364</v>
      </c>
      <c r="F291" s="667" t="s">
        <v>6365</v>
      </c>
      <c r="G291" s="666" t="s">
        <v>5339</v>
      </c>
      <c r="H291" s="666" t="s">
        <v>5340</v>
      </c>
      <c r="I291" s="668">
        <v>185.98</v>
      </c>
      <c r="J291" s="668">
        <v>11</v>
      </c>
      <c r="K291" s="669">
        <v>2045.78</v>
      </c>
    </row>
    <row r="292" spans="1:11" ht="14.4" customHeight="1" x14ac:dyDescent="0.3">
      <c r="A292" s="664" t="s">
        <v>548</v>
      </c>
      <c r="B292" s="665" t="s">
        <v>549</v>
      </c>
      <c r="C292" s="666" t="s">
        <v>561</v>
      </c>
      <c r="D292" s="667" t="s">
        <v>2806</v>
      </c>
      <c r="E292" s="666" t="s">
        <v>6364</v>
      </c>
      <c r="F292" s="667" t="s">
        <v>6365</v>
      </c>
      <c r="G292" s="666" t="s">
        <v>5295</v>
      </c>
      <c r="H292" s="666" t="s">
        <v>5296</v>
      </c>
      <c r="I292" s="668">
        <v>5.27</v>
      </c>
      <c r="J292" s="668">
        <v>10</v>
      </c>
      <c r="K292" s="669">
        <v>52.7</v>
      </c>
    </row>
    <row r="293" spans="1:11" ht="14.4" customHeight="1" x14ac:dyDescent="0.3">
      <c r="A293" s="664" t="s">
        <v>548</v>
      </c>
      <c r="B293" s="665" t="s">
        <v>549</v>
      </c>
      <c r="C293" s="666" t="s">
        <v>561</v>
      </c>
      <c r="D293" s="667" t="s">
        <v>2806</v>
      </c>
      <c r="E293" s="666" t="s">
        <v>6364</v>
      </c>
      <c r="F293" s="667" t="s">
        <v>6365</v>
      </c>
      <c r="G293" s="666" t="s">
        <v>5030</v>
      </c>
      <c r="H293" s="666" t="s">
        <v>5031</v>
      </c>
      <c r="I293" s="668">
        <v>380.88</v>
      </c>
      <c r="J293" s="668">
        <v>25</v>
      </c>
      <c r="K293" s="669">
        <v>9522</v>
      </c>
    </row>
    <row r="294" spans="1:11" ht="14.4" customHeight="1" x14ac:dyDescent="0.3">
      <c r="A294" s="664" t="s">
        <v>548</v>
      </c>
      <c r="B294" s="665" t="s">
        <v>549</v>
      </c>
      <c r="C294" s="666" t="s">
        <v>561</v>
      </c>
      <c r="D294" s="667" t="s">
        <v>2806</v>
      </c>
      <c r="E294" s="666" t="s">
        <v>6364</v>
      </c>
      <c r="F294" s="667" t="s">
        <v>6365</v>
      </c>
      <c r="G294" s="666" t="s">
        <v>5341</v>
      </c>
      <c r="H294" s="666" t="s">
        <v>5342</v>
      </c>
      <c r="I294" s="668">
        <v>39.1</v>
      </c>
      <c r="J294" s="668">
        <v>75</v>
      </c>
      <c r="K294" s="669">
        <v>2932.5</v>
      </c>
    </row>
    <row r="295" spans="1:11" ht="14.4" customHeight="1" x14ac:dyDescent="0.3">
      <c r="A295" s="664" t="s">
        <v>548</v>
      </c>
      <c r="B295" s="665" t="s">
        <v>549</v>
      </c>
      <c r="C295" s="666" t="s">
        <v>561</v>
      </c>
      <c r="D295" s="667" t="s">
        <v>2806</v>
      </c>
      <c r="E295" s="666" t="s">
        <v>6364</v>
      </c>
      <c r="F295" s="667" t="s">
        <v>6365</v>
      </c>
      <c r="G295" s="666" t="s">
        <v>5343</v>
      </c>
      <c r="H295" s="666" t="s">
        <v>5344</v>
      </c>
      <c r="I295" s="668">
        <v>82.08</v>
      </c>
      <c r="J295" s="668">
        <v>40</v>
      </c>
      <c r="K295" s="669">
        <v>3283.22</v>
      </c>
    </row>
    <row r="296" spans="1:11" ht="14.4" customHeight="1" x14ac:dyDescent="0.3">
      <c r="A296" s="664" t="s">
        <v>548</v>
      </c>
      <c r="B296" s="665" t="s">
        <v>549</v>
      </c>
      <c r="C296" s="666" t="s">
        <v>561</v>
      </c>
      <c r="D296" s="667" t="s">
        <v>2806</v>
      </c>
      <c r="E296" s="666" t="s">
        <v>6364</v>
      </c>
      <c r="F296" s="667" t="s">
        <v>6365</v>
      </c>
      <c r="G296" s="666" t="s">
        <v>5345</v>
      </c>
      <c r="H296" s="666" t="s">
        <v>5346</v>
      </c>
      <c r="I296" s="668">
        <v>72.676000000000016</v>
      </c>
      <c r="J296" s="668">
        <v>45</v>
      </c>
      <c r="K296" s="669">
        <v>3270.3900000000003</v>
      </c>
    </row>
    <row r="297" spans="1:11" ht="14.4" customHeight="1" x14ac:dyDescent="0.3">
      <c r="A297" s="664" t="s">
        <v>548</v>
      </c>
      <c r="B297" s="665" t="s">
        <v>549</v>
      </c>
      <c r="C297" s="666" t="s">
        <v>561</v>
      </c>
      <c r="D297" s="667" t="s">
        <v>2806</v>
      </c>
      <c r="E297" s="666" t="s">
        <v>6364</v>
      </c>
      <c r="F297" s="667" t="s">
        <v>6365</v>
      </c>
      <c r="G297" s="666" t="s">
        <v>5347</v>
      </c>
      <c r="H297" s="666" t="s">
        <v>5348</v>
      </c>
      <c r="I297" s="668">
        <v>15.752222222222223</v>
      </c>
      <c r="J297" s="668">
        <v>700</v>
      </c>
      <c r="K297" s="669">
        <v>11027</v>
      </c>
    </row>
    <row r="298" spans="1:11" ht="14.4" customHeight="1" x14ac:dyDescent="0.3">
      <c r="A298" s="664" t="s">
        <v>548</v>
      </c>
      <c r="B298" s="665" t="s">
        <v>549</v>
      </c>
      <c r="C298" s="666" t="s">
        <v>561</v>
      </c>
      <c r="D298" s="667" t="s">
        <v>2806</v>
      </c>
      <c r="E298" s="666" t="s">
        <v>6364</v>
      </c>
      <c r="F298" s="667" t="s">
        <v>6365</v>
      </c>
      <c r="G298" s="666" t="s">
        <v>5036</v>
      </c>
      <c r="H298" s="666" t="s">
        <v>5037</v>
      </c>
      <c r="I298" s="668">
        <v>656.64</v>
      </c>
      <c r="J298" s="668">
        <v>2</v>
      </c>
      <c r="K298" s="669">
        <v>1313.28</v>
      </c>
    </row>
    <row r="299" spans="1:11" ht="14.4" customHeight="1" x14ac:dyDescent="0.3">
      <c r="A299" s="664" t="s">
        <v>548</v>
      </c>
      <c r="B299" s="665" t="s">
        <v>549</v>
      </c>
      <c r="C299" s="666" t="s">
        <v>561</v>
      </c>
      <c r="D299" s="667" t="s">
        <v>2806</v>
      </c>
      <c r="E299" s="666" t="s">
        <v>6364</v>
      </c>
      <c r="F299" s="667" t="s">
        <v>6365</v>
      </c>
      <c r="G299" s="666" t="s">
        <v>5349</v>
      </c>
      <c r="H299" s="666" t="s">
        <v>5350</v>
      </c>
      <c r="I299" s="668">
        <v>38.090000000000003</v>
      </c>
      <c r="J299" s="668">
        <v>20</v>
      </c>
      <c r="K299" s="669">
        <v>761.88</v>
      </c>
    </row>
    <row r="300" spans="1:11" ht="14.4" customHeight="1" x14ac:dyDescent="0.3">
      <c r="A300" s="664" t="s">
        <v>548</v>
      </c>
      <c r="B300" s="665" t="s">
        <v>549</v>
      </c>
      <c r="C300" s="666" t="s">
        <v>561</v>
      </c>
      <c r="D300" s="667" t="s">
        <v>2806</v>
      </c>
      <c r="E300" s="666" t="s">
        <v>6364</v>
      </c>
      <c r="F300" s="667" t="s">
        <v>6365</v>
      </c>
      <c r="G300" s="666" t="s">
        <v>5042</v>
      </c>
      <c r="H300" s="666" t="s">
        <v>5043</v>
      </c>
      <c r="I300" s="668">
        <v>37.28</v>
      </c>
      <c r="J300" s="668">
        <v>10</v>
      </c>
      <c r="K300" s="669">
        <v>372.78</v>
      </c>
    </row>
    <row r="301" spans="1:11" ht="14.4" customHeight="1" x14ac:dyDescent="0.3">
      <c r="A301" s="664" t="s">
        <v>548</v>
      </c>
      <c r="B301" s="665" t="s">
        <v>549</v>
      </c>
      <c r="C301" s="666" t="s">
        <v>561</v>
      </c>
      <c r="D301" s="667" t="s">
        <v>2806</v>
      </c>
      <c r="E301" s="666" t="s">
        <v>6364</v>
      </c>
      <c r="F301" s="667" t="s">
        <v>6365</v>
      </c>
      <c r="G301" s="666" t="s">
        <v>5046</v>
      </c>
      <c r="H301" s="666" t="s">
        <v>5047</v>
      </c>
      <c r="I301" s="668">
        <v>1490.3366666666668</v>
      </c>
      <c r="J301" s="668">
        <v>14</v>
      </c>
      <c r="K301" s="669">
        <v>20864.45</v>
      </c>
    </row>
    <row r="302" spans="1:11" ht="14.4" customHeight="1" x14ac:dyDescent="0.3">
      <c r="A302" s="664" t="s">
        <v>548</v>
      </c>
      <c r="B302" s="665" t="s">
        <v>549</v>
      </c>
      <c r="C302" s="666" t="s">
        <v>561</v>
      </c>
      <c r="D302" s="667" t="s">
        <v>2806</v>
      </c>
      <c r="E302" s="666" t="s">
        <v>6364</v>
      </c>
      <c r="F302" s="667" t="s">
        <v>6365</v>
      </c>
      <c r="G302" s="666" t="s">
        <v>5351</v>
      </c>
      <c r="H302" s="666" t="s">
        <v>5352</v>
      </c>
      <c r="I302" s="668">
        <v>895.18</v>
      </c>
      <c r="J302" s="668">
        <v>1</v>
      </c>
      <c r="K302" s="669">
        <v>895.18</v>
      </c>
    </row>
    <row r="303" spans="1:11" ht="14.4" customHeight="1" x14ac:dyDescent="0.3">
      <c r="A303" s="664" t="s">
        <v>548</v>
      </c>
      <c r="B303" s="665" t="s">
        <v>549</v>
      </c>
      <c r="C303" s="666" t="s">
        <v>561</v>
      </c>
      <c r="D303" s="667" t="s">
        <v>2806</v>
      </c>
      <c r="E303" s="666" t="s">
        <v>6364</v>
      </c>
      <c r="F303" s="667" t="s">
        <v>6365</v>
      </c>
      <c r="G303" s="666" t="s">
        <v>5052</v>
      </c>
      <c r="H303" s="666" t="s">
        <v>5053</v>
      </c>
      <c r="I303" s="668">
        <v>293.25</v>
      </c>
      <c r="J303" s="668">
        <v>15</v>
      </c>
      <c r="K303" s="669">
        <v>4398.75</v>
      </c>
    </row>
    <row r="304" spans="1:11" ht="14.4" customHeight="1" x14ac:dyDescent="0.3">
      <c r="A304" s="664" t="s">
        <v>548</v>
      </c>
      <c r="B304" s="665" t="s">
        <v>549</v>
      </c>
      <c r="C304" s="666" t="s">
        <v>561</v>
      </c>
      <c r="D304" s="667" t="s">
        <v>2806</v>
      </c>
      <c r="E304" s="666" t="s">
        <v>6364</v>
      </c>
      <c r="F304" s="667" t="s">
        <v>6365</v>
      </c>
      <c r="G304" s="666" t="s">
        <v>5353</v>
      </c>
      <c r="H304" s="666" t="s">
        <v>5354</v>
      </c>
      <c r="I304" s="668">
        <v>10.523333333333332</v>
      </c>
      <c r="J304" s="668">
        <v>260</v>
      </c>
      <c r="K304" s="669">
        <v>2736</v>
      </c>
    </row>
    <row r="305" spans="1:11" ht="14.4" customHeight="1" x14ac:dyDescent="0.3">
      <c r="A305" s="664" t="s">
        <v>548</v>
      </c>
      <c r="B305" s="665" t="s">
        <v>549</v>
      </c>
      <c r="C305" s="666" t="s">
        <v>561</v>
      </c>
      <c r="D305" s="667" t="s">
        <v>2806</v>
      </c>
      <c r="E305" s="666" t="s">
        <v>6364</v>
      </c>
      <c r="F305" s="667" t="s">
        <v>6365</v>
      </c>
      <c r="G305" s="666" t="s">
        <v>5297</v>
      </c>
      <c r="H305" s="666" t="s">
        <v>5298</v>
      </c>
      <c r="I305" s="668">
        <v>26.012500000000003</v>
      </c>
      <c r="J305" s="668">
        <v>40</v>
      </c>
      <c r="K305" s="669">
        <v>1040.6499999999999</v>
      </c>
    </row>
    <row r="306" spans="1:11" ht="14.4" customHeight="1" x14ac:dyDescent="0.3">
      <c r="A306" s="664" t="s">
        <v>548</v>
      </c>
      <c r="B306" s="665" t="s">
        <v>549</v>
      </c>
      <c r="C306" s="666" t="s">
        <v>561</v>
      </c>
      <c r="D306" s="667" t="s">
        <v>2806</v>
      </c>
      <c r="E306" s="666" t="s">
        <v>6364</v>
      </c>
      <c r="F306" s="667" t="s">
        <v>6365</v>
      </c>
      <c r="G306" s="666" t="s">
        <v>5355</v>
      </c>
      <c r="H306" s="666" t="s">
        <v>5356</v>
      </c>
      <c r="I306" s="668">
        <v>21.2</v>
      </c>
      <c r="J306" s="668">
        <v>10</v>
      </c>
      <c r="K306" s="669">
        <v>212.04</v>
      </c>
    </row>
    <row r="307" spans="1:11" ht="14.4" customHeight="1" x14ac:dyDescent="0.3">
      <c r="A307" s="664" t="s">
        <v>548</v>
      </c>
      <c r="B307" s="665" t="s">
        <v>549</v>
      </c>
      <c r="C307" s="666" t="s">
        <v>561</v>
      </c>
      <c r="D307" s="667" t="s">
        <v>2806</v>
      </c>
      <c r="E307" s="666" t="s">
        <v>6364</v>
      </c>
      <c r="F307" s="667" t="s">
        <v>6365</v>
      </c>
      <c r="G307" s="666" t="s">
        <v>5357</v>
      </c>
      <c r="H307" s="666" t="s">
        <v>5358</v>
      </c>
      <c r="I307" s="668">
        <v>597.95000000000005</v>
      </c>
      <c r="J307" s="668">
        <v>1</v>
      </c>
      <c r="K307" s="669">
        <v>597.95000000000005</v>
      </c>
    </row>
    <row r="308" spans="1:11" ht="14.4" customHeight="1" x14ac:dyDescent="0.3">
      <c r="A308" s="664" t="s">
        <v>548</v>
      </c>
      <c r="B308" s="665" t="s">
        <v>549</v>
      </c>
      <c r="C308" s="666" t="s">
        <v>561</v>
      </c>
      <c r="D308" s="667" t="s">
        <v>2806</v>
      </c>
      <c r="E308" s="666" t="s">
        <v>6364</v>
      </c>
      <c r="F308" s="667" t="s">
        <v>6365</v>
      </c>
      <c r="G308" s="666" t="s">
        <v>5359</v>
      </c>
      <c r="H308" s="666" t="s">
        <v>5360</v>
      </c>
      <c r="I308" s="668">
        <v>355.35</v>
      </c>
      <c r="J308" s="668">
        <v>2</v>
      </c>
      <c r="K308" s="669">
        <v>710.7</v>
      </c>
    </row>
    <row r="309" spans="1:11" ht="14.4" customHeight="1" x14ac:dyDescent="0.3">
      <c r="A309" s="664" t="s">
        <v>548</v>
      </c>
      <c r="B309" s="665" t="s">
        <v>549</v>
      </c>
      <c r="C309" s="666" t="s">
        <v>561</v>
      </c>
      <c r="D309" s="667" t="s">
        <v>2806</v>
      </c>
      <c r="E309" s="666" t="s">
        <v>6364</v>
      </c>
      <c r="F309" s="667" t="s">
        <v>6365</v>
      </c>
      <c r="G309" s="666" t="s">
        <v>5361</v>
      </c>
      <c r="H309" s="666" t="s">
        <v>5362</v>
      </c>
      <c r="I309" s="668">
        <v>690.49</v>
      </c>
      <c r="J309" s="668">
        <v>2</v>
      </c>
      <c r="K309" s="669">
        <v>1380.98</v>
      </c>
    </row>
    <row r="310" spans="1:11" ht="14.4" customHeight="1" x14ac:dyDescent="0.3">
      <c r="A310" s="664" t="s">
        <v>548</v>
      </c>
      <c r="B310" s="665" t="s">
        <v>549</v>
      </c>
      <c r="C310" s="666" t="s">
        <v>561</v>
      </c>
      <c r="D310" s="667" t="s">
        <v>2806</v>
      </c>
      <c r="E310" s="666" t="s">
        <v>6364</v>
      </c>
      <c r="F310" s="667" t="s">
        <v>6365</v>
      </c>
      <c r="G310" s="666" t="s">
        <v>5060</v>
      </c>
      <c r="H310" s="666" t="s">
        <v>5061</v>
      </c>
      <c r="I310" s="668">
        <v>67.319999999999993</v>
      </c>
      <c r="J310" s="668">
        <v>105</v>
      </c>
      <c r="K310" s="669">
        <v>7068.74</v>
      </c>
    </row>
    <row r="311" spans="1:11" ht="14.4" customHeight="1" x14ac:dyDescent="0.3">
      <c r="A311" s="664" t="s">
        <v>548</v>
      </c>
      <c r="B311" s="665" t="s">
        <v>549</v>
      </c>
      <c r="C311" s="666" t="s">
        <v>561</v>
      </c>
      <c r="D311" s="667" t="s">
        <v>2806</v>
      </c>
      <c r="E311" s="666" t="s">
        <v>6364</v>
      </c>
      <c r="F311" s="667" t="s">
        <v>6365</v>
      </c>
      <c r="G311" s="666" t="s">
        <v>5363</v>
      </c>
      <c r="H311" s="666" t="s">
        <v>5364</v>
      </c>
      <c r="I311" s="668">
        <v>44.63</v>
      </c>
      <c r="J311" s="668">
        <v>30</v>
      </c>
      <c r="K311" s="669">
        <v>1338.84</v>
      </c>
    </row>
    <row r="312" spans="1:11" ht="14.4" customHeight="1" x14ac:dyDescent="0.3">
      <c r="A312" s="664" t="s">
        <v>548</v>
      </c>
      <c r="B312" s="665" t="s">
        <v>549</v>
      </c>
      <c r="C312" s="666" t="s">
        <v>561</v>
      </c>
      <c r="D312" s="667" t="s">
        <v>2806</v>
      </c>
      <c r="E312" s="666" t="s">
        <v>6364</v>
      </c>
      <c r="F312" s="667" t="s">
        <v>6365</v>
      </c>
      <c r="G312" s="666" t="s">
        <v>5064</v>
      </c>
      <c r="H312" s="666" t="s">
        <v>5065</v>
      </c>
      <c r="I312" s="668">
        <v>143.28500000000003</v>
      </c>
      <c r="J312" s="668">
        <v>45</v>
      </c>
      <c r="K312" s="669">
        <v>6505.09</v>
      </c>
    </row>
    <row r="313" spans="1:11" ht="14.4" customHeight="1" x14ac:dyDescent="0.3">
      <c r="A313" s="664" t="s">
        <v>548</v>
      </c>
      <c r="B313" s="665" t="s">
        <v>549</v>
      </c>
      <c r="C313" s="666" t="s">
        <v>561</v>
      </c>
      <c r="D313" s="667" t="s">
        <v>2806</v>
      </c>
      <c r="E313" s="666" t="s">
        <v>6366</v>
      </c>
      <c r="F313" s="667" t="s">
        <v>6367</v>
      </c>
      <c r="G313" s="666" t="s">
        <v>5365</v>
      </c>
      <c r="H313" s="666" t="s">
        <v>5366</v>
      </c>
      <c r="I313" s="668">
        <v>63.363999999999997</v>
      </c>
      <c r="J313" s="668">
        <v>280</v>
      </c>
      <c r="K313" s="669">
        <v>17742.2</v>
      </c>
    </row>
    <row r="314" spans="1:11" ht="14.4" customHeight="1" x14ac:dyDescent="0.3">
      <c r="A314" s="664" t="s">
        <v>548</v>
      </c>
      <c r="B314" s="665" t="s">
        <v>549</v>
      </c>
      <c r="C314" s="666" t="s">
        <v>561</v>
      </c>
      <c r="D314" s="667" t="s">
        <v>2806</v>
      </c>
      <c r="E314" s="666" t="s">
        <v>6366</v>
      </c>
      <c r="F314" s="667" t="s">
        <v>6367</v>
      </c>
      <c r="G314" s="666" t="s">
        <v>5367</v>
      </c>
      <c r="H314" s="666" t="s">
        <v>5368</v>
      </c>
      <c r="I314" s="668">
        <v>229.9</v>
      </c>
      <c r="J314" s="668">
        <v>20</v>
      </c>
      <c r="K314" s="669">
        <v>4598</v>
      </c>
    </row>
    <row r="315" spans="1:11" ht="14.4" customHeight="1" x14ac:dyDescent="0.3">
      <c r="A315" s="664" t="s">
        <v>548</v>
      </c>
      <c r="B315" s="665" t="s">
        <v>549</v>
      </c>
      <c r="C315" s="666" t="s">
        <v>561</v>
      </c>
      <c r="D315" s="667" t="s">
        <v>2806</v>
      </c>
      <c r="E315" s="666" t="s">
        <v>6366</v>
      </c>
      <c r="F315" s="667" t="s">
        <v>6367</v>
      </c>
      <c r="G315" s="666" t="s">
        <v>5369</v>
      </c>
      <c r="H315" s="666" t="s">
        <v>5370</v>
      </c>
      <c r="I315" s="668">
        <v>268.62</v>
      </c>
      <c r="J315" s="668">
        <v>20</v>
      </c>
      <c r="K315" s="669">
        <v>5372.4</v>
      </c>
    </row>
    <row r="316" spans="1:11" ht="14.4" customHeight="1" x14ac:dyDescent="0.3">
      <c r="A316" s="664" t="s">
        <v>548</v>
      </c>
      <c r="B316" s="665" t="s">
        <v>549</v>
      </c>
      <c r="C316" s="666" t="s">
        <v>561</v>
      </c>
      <c r="D316" s="667" t="s">
        <v>2806</v>
      </c>
      <c r="E316" s="666" t="s">
        <v>6366</v>
      </c>
      <c r="F316" s="667" t="s">
        <v>6367</v>
      </c>
      <c r="G316" s="666" t="s">
        <v>5072</v>
      </c>
      <c r="H316" s="666" t="s">
        <v>5073</v>
      </c>
      <c r="I316" s="668">
        <v>2.7800000000000002</v>
      </c>
      <c r="J316" s="668">
        <v>80</v>
      </c>
      <c r="K316" s="669">
        <v>223.2</v>
      </c>
    </row>
    <row r="317" spans="1:11" ht="14.4" customHeight="1" x14ac:dyDescent="0.3">
      <c r="A317" s="664" t="s">
        <v>548</v>
      </c>
      <c r="B317" s="665" t="s">
        <v>549</v>
      </c>
      <c r="C317" s="666" t="s">
        <v>561</v>
      </c>
      <c r="D317" s="667" t="s">
        <v>2806</v>
      </c>
      <c r="E317" s="666" t="s">
        <v>6366</v>
      </c>
      <c r="F317" s="667" t="s">
        <v>6367</v>
      </c>
      <c r="G317" s="666" t="s">
        <v>5076</v>
      </c>
      <c r="H317" s="666" t="s">
        <v>5077</v>
      </c>
      <c r="I317" s="668">
        <v>11.141666666666666</v>
      </c>
      <c r="J317" s="668">
        <v>2900</v>
      </c>
      <c r="K317" s="669">
        <v>32309</v>
      </c>
    </row>
    <row r="318" spans="1:11" ht="14.4" customHeight="1" x14ac:dyDescent="0.3">
      <c r="A318" s="664" t="s">
        <v>548</v>
      </c>
      <c r="B318" s="665" t="s">
        <v>549</v>
      </c>
      <c r="C318" s="666" t="s">
        <v>561</v>
      </c>
      <c r="D318" s="667" t="s">
        <v>2806</v>
      </c>
      <c r="E318" s="666" t="s">
        <v>6366</v>
      </c>
      <c r="F318" s="667" t="s">
        <v>6367</v>
      </c>
      <c r="G318" s="666" t="s">
        <v>5078</v>
      </c>
      <c r="H318" s="666" t="s">
        <v>5079</v>
      </c>
      <c r="I318" s="668">
        <v>1.0907692307692307</v>
      </c>
      <c r="J318" s="668">
        <v>12900</v>
      </c>
      <c r="K318" s="669">
        <v>14065</v>
      </c>
    </row>
    <row r="319" spans="1:11" ht="14.4" customHeight="1" x14ac:dyDescent="0.3">
      <c r="A319" s="664" t="s">
        <v>548</v>
      </c>
      <c r="B319" s="665" t="s">
        <v>549</v>
      </c>
      <c r="C319" s="666" t="s">
        <v>561</v>
      </c>
      <c r="D319" s="667" t="s">
        <v>2806</v>
      </c>
      <c r="E319" s="666" t="s">
        <v>6366</v>
      </c>
      <c r="F319" s="667" t="s">
        <v>6367</v>
      </c>
      <c r="G319" s="666" t="s">
        <v>5080</v>
      </c>
      <c r="H319" s="666" t="s">
        <v>5081</v>
      </c>
      <c r="I319" s="668">
        <v>1.6709090909090911</v>
      </c>
      <c r="J319" s="668">
        <v>7900</v>
      </c>
      <c r="K319" s="669">
        <v>13198</v>
      </c>
    </row>
    <row r="320" spans="1:11" ht="14.4" customHeight="1" x14ac:dyDescent="0.3">
      <c r="A320" s="664" t="s">
        <v>548</v>
      </c>
      <c r="B320" s="665" t="s">
        <v>549</v>
      </c>
      <c r="C320" s="666" t="s">
        <v>561</v>
      </c>
      <c r="D320" s="667" t="s">
        <v>2806</v>
      </c>
      <c r="E320" s="666" t="s">
        <v>6366</v>
      </c>
      <c r="F320" s="667" t="s">
        <v>6367</v>
      </c>
      <c r="G320" s="666" t="s">
        <v>5082</v>
      </c>
      <c r="H320" s="666" t="s">
        <v>5083</v>
      </c>
      <c r="I320" s="668">
        <v>0.48000000000000004</v>
      </c>
      <c r="J320" s="668">
        <v>4300</v>
      </c>
      <c r="K320" s="669">
        <v>2064</v>
      </c>
    </row>
    <row r="321" spans="1:11" ht="14.4" customHeight="1" x14ac:dyDescent="0.3">
      <c r="A321" s="664" t="s">
        <v>548</v>
      </c>
      <c r="B321" s="665" t="s">
        <v>549</v>
      </c>
      <c r="C321" s="666" t="s">
        <v>561</v>
      </c>
      <c r="D321" s="667" t="s">
        <v>2806</v>
      </c>
      <c r="E321" s="666" t="s">
        <v>6366</v>
      </c>
      <c r="F321" s="667" t="s">
        <v>6367</v>
      </c>
      <c r="G321" s="666" t="s">
        <v>5084</v>
      </c>
      <c r="H321" s="666" t="s">
        <v>5085</v>
      </c>
      <c r="I321" s="668">
        <v>0.67</v>
      </c>
      <c r="J321" s="668">
        <v>7000</v>
      </c>
      <c r="K321" s="669">
        <v>4690</v>
      </c>
    </row>
    <row r="322" spans="1:11" ht="14.4" customHeight="1" x14ac:dyDescent="0.3">
      <c r="A322" s="664" t="s">
        <v>548</v>
      </c>
      <c r="B322" s="665" t="s">
        <v>549</v>
      </c>
      <c r="C322" s="666" t="s">
        <v>561</v>
      </c>
      <c r="D322" s="667" t="s">
        <v>2806</v>
      </c>
      <c r="E322" s="666" t="s">
        <v>6366</v>
      </c>
      <c r="F322" s="667" t="s">
        <v>6367</v>
      </c>
      <c r="G322" s="666" t="s">
        <v>5086</v>
      </c>
      <c r="H322" s="666" t="s">
        <v>5087</v>
      </c>
      <c r="I322" s="668">
        <v>3.1333333333333329</v>
      </c>
      <c r="J322" s="668">
        <v>750</v>
      </c>
      <c r="K322" s="669">
        <v>2349.5</v>
      </c>
    </row>
    <row r="323" spans="1:11" ht="14.4" customHeight="1" x14ac:dyDescent="0.3">
      <c r="A323" s="664" t="s">
        <v>548</v>
      </c>
      <c r="B323" s="665" t="s">
        <v>549</v>
      </c>
      <c r="C323" s="666" t="s">
        <v>561</v>
      </c>
      <c r="D323" s="667" t="s">
        <v>2806</v>
      </c>
      <c r="E323" s="666" t="s">
        <v>6366</v>
      </c>
      <c r="F323" s="667" t="s">
        <v>6367</v>
      </c>
      <c r="G323" s="666" t="s">
        <v>5371</v>
      </c>
      <c r="H323" s="666" t="s">
        <v>5372</v>
      </c>
      <c r="I323" s="668">
        <v>6.29</v>
      </c>
      <c r="J323" s="668">
        <v>10</v>
      </c>
      <c r="K323" s="669">
        <v>62.9</v>
      </c>
    </row>
    <row r="324" spans="1:11" ht="14.4" customHeight="1" x14ac:dyDescent="0.3">
      <c r="A324" s="664" t="s">
        <v>548</v>
      </c>
      <c r="B324" s="665" t="s">
        <v>549</v>
      </c>
      <c r="C324" s="666" t="s">
        <v>561</v>
      </c>
      <c r="D324" s="667" t="s">
        <v>2806</v>
      </c>
      <c r="E324" s="666" t="s">
        <v>6366</v>
      </c>
      <c r="F324" s="667" t="s">
        <v>6367</v>
      </c>
      <c r="G324" s="666" t="s">
        <v>5088</v>
      </c>
      <c r="H324" s="666" t="s">
        <v>5089</v>
      </c>
      <c r="I324" s="668">
        <v>6.3</v>
      </c>
      <c r="J324" s="668">
        <v>10</v>
      </c>
      <c r="K324" s="669">
        <v>63</v>
      </c>
    </row>
    <row r="325" spans="1:11" ht="14.4" customHeight="1" x14ac:dyDescent="0.3">
      <c r="A325" s="664" t="s">
        <v>548</v>
      </c>
      <c r="B325" s="665" t="s">
        <v>549</v>
      </c>
      <c r="C325" s="666" t="s">
        <v>561</v>
      </c>
      <c r="D325" s="667" t="s">
        <v>2806</v>
      </c>
      <c r="E325" s="666" t="s">
        <v>6366</v>
      </c>
      <c r="F325" s="667" t="s">
        <v>6367</v>
      </c>
      <c r="G325" s="666" t="s">
        <v>5373</v>
      </c>
      <c r="H325" s="666" t="s">
        <v>5374</v>
      </c>
      <c r="I325" s="668">
        <v>6.29</v>
      </c>
      <c r="J325" s="668">
        <v>20</v>
      </c>
      <c r="K325" s="669">
        <v>125.8</v>
      </c>
    </row>
    <row r="326" spans="1:11" ht="14.4" customHeight="1" x14ac:dyDescent="0.3">
      <c r="A326" s="664" t="s">
        <v>548</v>
      </c>
      <c r="B326" s="665" t="s">
        <v>549</v>
      </c>
      <c r="C326" s="666" t="s">
        <v>561</v>
      </c>
      <c r="D326" s="667" t="s">
        <v>2806</v>
      </c>
      <c r="E326" s="666" t="s">
        <v>6366</v>
      </c>
      <c r="F326" s="667" t="s">
        <v>6367</v>
      </c>
      <c r="G326" s="666" t="s">
        <v>5090</v>
      </c>
      <c r="H326" s="666" t="s">
        <v>5091</v>
      </c>
      <c r="I326" s="668">
        <v>6.2316666666666665</v>
      </c>
      <c r="J326" s="668">
        <v>340</v>
      </c>
      <c r="K326" s="669">
        <v>2118.8000000000002</v>
      </c>
    </row>
    <row r="327" spans="1:11" ht="14.4" customHeight="1" x14ac:dyDescent="0.3">
      <c r="A327" s="664" t="s">
        <v>548</v>
      </c>
      <c r="B327" s="665" t="s">
        <v>549</v>
      </c>
      <c r="C327" s="666" t="s">
        <v>561</v>
      </c>
      <c r="D327" s="667" t="s">
        <v>2806</v>
      </c>
      <c r="E327" s="666" t="s">
        <v>6366</v>
      </c>
      <c r="F327" s="667" t="s">
        <v>6367</v>
      </c>
      <c r="G327" s="666" t="s">
        <v>5090</v>
      </c>
      <c r="H327" s="666" t="s">
        <v>5092</v>
      </c>
      <c r="I327" s="668">
        <v>6.23</v>
      </c>
      <c r="J327" s="668">
        <v>270</v>
      </c>
      <c r="K327" s="669">
        <v>1682.1</v>
      </c>
    </row>
    <row r="328" spans="1:11" ht="14.4" customHeight="1" x14ac:dyDescent="0.3">
      <c r="A328" s="664" t="s">
        <v>548</v>
      </c>
      <c r="B328" s="665" t="s">
        <v>549</v>
      </c>
      <c r="C328" s="666" t="s">
        <v>561</v>
      </c>
      <c r="D328" s="667" t="s">
        <v>2806</v>
      </c>
      <c r="E328" s="666" t="s">
        <v>6366</v>
      </c>
      <c r="F328" s="667" t="s">
        <v>6367</v>
      </c>
      <c r="G328" s="666" t="s">
        <v>5375</v>
      </c>
      <c r="H328" s="666" t="s">
        <v>5376</v>
      </c>
      <c r="I328" s="668">
        <v>204.40166666666667</v>
      </c>
      <c r="J328" s="668">
        <v>180</v>
      </c>
      <c r="K328" s="669">
        <v>36792.300000000003</v>
      </c>
    </row>
    <row r="329" spans="1:11" ht="14.4" customHeight="1" x14ac:dyDescent="0.3">
      <c r="A329" s="664" t="s">
        <v>548</v>
      </c>
      <c r="B329" s="665" t="s">
        <v>549</v>
      </c>
      <c r="C329" s="666" t="s">
        <v>561</v>
      </c>
      <c r="D329" s="667" t="s">
        <v>2806</v>
      </c>
      <c r="E329" s="666" t="s">
        <v>6366</v>
      </c>
      <c r="F329" s="667" t="s">
        <v>6367</v>
      </c>
      <c r="G329" s="666" t="s">
        <v>5377</v>
      </c>
      <c r="H329" s="666" t="s">
        <v>5378</v>
      </c>
      <c r="I329" s="668">
        <v>81.737692307692299</v>
      </c>
      <c r="J329" s="668">
        <v>780</v>
      </c>
      <c r="K329" s="669">
        <v>63755.679999999993</v>
      </c>
    </row>
    <row r="330" spans="1:11" ht="14.4" customHeight="1" x14ac:dyDescent="0.3">
      <c r="A330" s="664" t="s">
        <v>548</v>
      </c>
      <c r="B330" s="665" t="s">
        <v>549</v>
      </c>
      <c r="C330" s="666" t="s">
        <v>561</v>
      </c>
      <c r="D330" s="667" t="s">
        <v>2806</v>
      </c>
      <c r="E330" s="666" t="s">
        <v>6366</v>
      </c>
      <c r="F330" s="667" t="s">
        <v>6367</v>
      </c>
      <c r="G330" s="666" t="s">
        <v>5379</v>
      </c>
      <c r="H330" s="666" t="s">
        <v>5380</v>
      </c>
      <c r="I330" s="668">
        <v>6.1716666666666669</v>
      </c>
      <c r="J330" s="668">
        <v>520</v>
      </c>
      <c r="K330" s="669">
        <v>3209.5000000000005</v>
      </c>
    </row>
    <row r="331" spans="1:11" ht="14.4" customHeight="1" x14ac:dyDescent="0.3">
      <c r="A331" s="664" t="s">
        <v>548</v>
      </c>
      <c r="B331" s="665" t="s">
        <v>549</v>
      </c>
      <c r="C331" s="666" t="s">
        <v>561</v>
      </c>
      <c r="D331" s="667" t="s">
        <v>2806</v>
      </c>
      <c r="E331" s="666" t="s">
        <v>6366</v>
      </c>
      <c r="F331" s="667" t="s">
        <v>6367</v>
      </c>
      <c r="G331" s="666" t="s">
        <v>5381</v>
      </c>
      <c r="H331" s="666" t="s">
        <v>5382</v>
      </c>
      <c r="I331" s="668">
        <v>45.498333333333335</v>
      </c>
      <c r="J331" s="668">
        <v>840</v>
      </c>
      <c r="K331" s="669">
        <v>38217.519999999997</v>
      </c>
    </row>
    <row r="332" spans="1:11" ht="14.4" customHeight="1" x14ac:dyDescent="0.3">
      <c r="A332" s="664" t="s">
        <v>548</v>
      </c>
      <c r="B332" s="665" t="s">
        <v>549</v>
      </c>
      <c r="C332" s="666" t="s">
        <v>561</v>
      </c>
      <c r="D332" s="667" t="s">
        <v>2806</v>
      </c>
      <c r="E332" s="666" t="s">
        <v>6366</v>
      </c>
      <c r="F332" s="667" t="s">
        <v>6367</v>
      </c>
      <c r="G332" s="666" t="s">
        <v>5383</v>
      </c>
      <c r="H332" s="666" t="s">
        <v>5384</v>
      </c>
      <c r="I332" s="668">
        <v>108.3</v>
      </c>
      <c r="J332" s="668">
        <v>100</v>
      </c>
      <c r="K332" s="669">
        <v>10829.6</v>
      </c>
    </row>
    <row r="333" spans="1:11" ht="14.4" customHeight="1" x14ac:dyDescent="0.3">
      <c r="A333" s="664" t="s">
        <v>548</v>
      </c>
      <c r="B333" s="665" t="s">
        <v>549</v>
      </c>
      <c r="C333" s="666" t="s">
        <v>561</v>
      </c>
      <c r="D333" s="667" t="s">
        <v>2806</v>
      </c>
      <c r="E333" s="666" t="s">
        <v>6366</v>
      </c>
      <c r="F333" s="667" t="s">
        <v>6367</v>
      </c>
      <c r="G333" s="666" t="s">
        <v>5385</v>
      </c>
      <c r="H333" s="666" t="s">
        <v>5386</v>
      </c>
      <c r="I333" s="668">
        <v>61.099000000000011</v>
      </c>
      <c r="J333" s="668">
        <v>480</v>
      </c>
      <c r="K333" s="669">
        <v>29327.8</v>
      </c>
    </row>
    <row r="334" spans="1:11" ht="14.4" customHeight="1" x14ac:dyDescent="0.3">
      <c r="A334" s="664" t="s">
        <v>548</v>
      </c>
      <c r="B334" s="665" t="s">
        <v>549</v>
      </c>
      <c r="C334" s="666" t="s">
        <v>561</v>
      </c>
      <c r="D334" s="667" t="s">
        <v>2806</v>
      </c>
      <c r="E334" s="666" t="s">
        <v>6366</v>
      </c>
      <c r="F334" s="667" t="s">
        <v>6367</v>
      </c>
      <c r="G334" s="666" t="s">
        <v>5095</v>
      </c>
      <c r="H334" s="666" t="s">
        <v>5096</v>
      </c>
      <c r="I334" s="668">
        <v>20.69</v>
      </c>
      <c r="J334" s="668">
        <v>2350</v>
      </c>
      <c r="K334" s="669">
        <v>48623</v>
      </c>
    </row>
    <row r="335" spans="1:11" ht="14.4" customHeight="1" x14ac:dyDescent="0.3">
      <c r="A335" s="664" t="s">
        <v>548</v>
      </c>
      <c r="B335" s="665" t="s">
        <v>549</v>
      </c>
      <c r="C335" s="666" t="s">
        <v>561</v>
      </c>
      <c r="D335" s="667" t="s">
        <v>2806</v>
      </c>
      <c r="E335" s="666" t="s">
        <v>6366</v>
      </c>
      <c r="F335" s="667" t="s">
        <v>6367</v>
      </c>
      <c r="G335" s="666" t="s">
        <v>5387</v>
      </c>
      <c r="H335" s="666" t="s">
        <v>5388</v>
      </c>
      <c r="I335" s="668">
        <v>99.22</v>
      </c>
      <c r="J335" s="668">
        <v>10</v>
      </c>
      <c r="K335" s="669">
        <v>992.2</v>
      </c>
    </row>
    <row r="336" spans="1:11" ht="14.4" customHeight="1" x14ac:dyDescent="0.3">
      <c r="A336" s="664" t="s">
        <v>548</v>
      </c>
      <c r="B336" s="665" t="s">
        <v>549</v>
      </c>
      <c r="C336" s="666" t="s">
        <v>561</v>
      </c>
      <c r="D336" s="667" t="s">
        <v>2806</v>
      </c>
      <c r="E336" s="666" t="s">
        <v>6366</v>
      </c>
      <c r="F336" s="667" t="s">
        <v>6367</v>
      </c>
      <c r="G336" s="666" t="s">
        <v>5389</v>
      </c>
      <c r="H336" s="666" t="s">
        <v>5390</v>
      </c>
      <c r="I336" s="668">
        <v>646.76</v>
      </c>
      <c r="J336" s="668">
        <v>18</v>
      </c>
      <c r="K336" s="669">
        <v>11641.68</v>
      </c>
    </row>
    <row r="337" spans="1:11" ht="14.4" customHeight="1" x14ac:dyDescent="0.3">
      <c r="A337" s="664" t="s">
        <v>548</v>
      </c>
      <c r="B337" s="665" t="s">
        <v>549</v>
      </c>
      <c r="C337" s="666" t="s">
        <v>561</v>
      </c>
      <c r="D337" s="667" t="s">
        <v>2806</v>
      </c>
      <c r="E337" s="666" t="s">
        <v>6366</v>
      </c>
      <c r="F337" s="667" t="s">
        <v>6367</v>
      </c>
      <c r="G337" s="666" t="s">
        <v>5097</v>
      </c>
      <c r="H337" s="666" t="s">
        <v>5098</v>
      </c>
      <c r="I337" s="668">
        <v>2.7816666666666667</v>
      </c>
      <c r="J337" s="668">
        <v>9300</v>
      </c>
      <c r="K337" s="669">
        <v>25866</v>
      </c>
    </row>
    <row r="338" spans="1:11" ht="14.4" customHeight="1" x14ac:dyDescent="0.3">
      <c r="A338" s="664" t="s">
        <v>548</v>
      </c>
      <c r="B338" s="665" t="s">
        <v>549</v>
      </c>
      <c r="C338" s="666" t="s">
        <v>561</v>
      </c>
      <c r="D338" s="667" t="s">
        <v>2806</v>
      </c>
      <c r="E338" s="666" t="s">
        <v>6366</v>
      </c>
      <c r="F338" s="667" t="s">
        <v>6367</v>
      </c>
      <c r="G338" s="666" t="s">
        <v>5391</v>
      </c>
      <c r="H338" s="666" t="s">
        <v>5392</v>
      </c>
      <c r="I338" s="668">
        <v>108.876</v>
      </c>
      <c r="J338" s="668">
        <v>50</v>
      </c>
      <c r="K338" s="669">
        <v>5443.7999999999993</v>
      </c>
    </row>
    <row r="339" spans="1:11" ht="14.4" customHeight="1" x14ac:dyDescent="0.3">
      <c r="A339" s="664" t="s">
        <v>548</v>
      </c>
      <c r="B339" s="665" t="s">
        <v>549</v>
      </c>
      <c r="C339" s="666" t="s">
        <v>561</v>
      </c>
      <c r="D339" s="667" t="s">
        <v>2806</v>
      </c>
      <c r="E339" s="666" t="s">
        <v>6366</v>
      </c>
      <c r="F339" s="667" t="s">
        <v>6367</v>
      </c>
      <c r="G339" s="666" t="s">
        <v>5393</v>
      </c>
      <c r="H339" s="666" t="s">
        <v>5394</v>
      </c>
      <c r="I339" s="668">
        <v>206.04500000000004</v>
      </c>
      <c r="J339" s="668">
        <v>23</v>
      </c>
      <c r="K339" s="669">
        <v>4739.0300000000007</v>
      </c>
    </row>
    <row r="340" spans="1:11" ht="14.4" customHeight="1" x14ac:dyDescent="0.3">
      <c r="A340" s="664" t="s">
        <v>548</v>
      </c>
      <c r="B340" s="665" t="s">
        <v>549</v>
      </c>
      <c r="C340" s="666" t="s">
        <v>561</v>
      </c>
      <c r="D340" s="667" t="s">
        <v>2806</v>
      </c>
      <c r="E340" s="666" t="s">
        <v>6366</v>
      </c>
      <c r="F340" s="667" t="s">
        <v>6367</v>
      </c>
      <c r="G340" s="666" t="s">
        <v>5395</v>
      </c>
      <c r="H340" s="666" t="s">
        <v>5396</v>
      </c>
      <c r="I340" s="668">
        <v>110.54</v>
      </c>
      <c r="J340" s="668">
        <v>25</v>
      </c>
      <c r="K340" s="669">
        <v>2763.5</v>
      </c>
    </row>
    <row r="341" spans="1:11" ht="14.4" customHeight="1" x14ac:dyDescent="0.3">
      <c r="A341" s="664" t="s">
        <v>548</v>
      </c>
      <c r="B341" s="665" t="s">
        <v>549</v>
      </c>
      <c r="C341" s="666" t="s">
        <v>561</v>
      </c>
      <c r="D341" s="667" t="s">
        <v>2806</v>
      </c>
      <c r="E341" s="666" t="s">
        <v>6366</v>
      </c>
      <c r="F341" s="667" t="s">
        <v>6367</v>
      </c>
      <c r="G341" s="666" t="s">
        <v>5397</v>
      </c>
      <c r="H341" s="666" t="s">
        <v>5398</v>
      </c>
      <c r="I341" s="668">
        <v>16.451666666666668</v>
      </c>
      <c r="J341" s="668">
        <v>146</v>
      </c>
      <c r="K341" s="669">
        <v>2401.6999999999998</v>
      </c>
    </row>
    <row r="342" spans="1:11" ht="14.4" customHeight="1" x14ac:dyDescent="0.3">
      <c r="A342" s="664" t="s">
        <v>548</v>
      </c>
      <c r="B342" s="665" t="s">
        <v>549</v>
      </c>
      <c r="C342" s="666" t="s">
        <v>561</v>
      </c>
      <c r="D342" s="667" t="s">
        <v>2806</v>
      </c>
      <c r="E342" s="666" t="s">
        <v>6366</v>
      </c>
      <c r="F342" s="667" t="s">
        <v>6367</v>
      </c>
      <c r="G342" s="666" t="s">
        <v>5397</v>
      </c>
      <c r="H342" s="666" t="s">
        <v>5399</v>
      </c>
      <c r="I342" s="668">
        <v>16.453333333333333</v>
      </c>
      <c r="J342" s="668">
        <v>60</v>
      </c>
      <c r="K342" s="669">
        <v>987.2</v>
      </c>
    </row>
    <row r="343" spans="1:11" ht="14.4" customHeight="1" x14ac:dyDescent="0.3">
      <c r="A343" s="664" t="s">
        <v>548</v>
      </c>
      <c r="B343" s="665" t="s">
        <v>549</v>
      </c>
      <c r="C343" s="666" t="s">
        <v>561</v>
      </c>
      <c r="D343" s="667" t="s">
        <v>2806</v>
      </c>
      <c r="E343" s="666" t="s">
        <v>6366</v>
      </c>
      <c r="F343" s="667" t="s">
        <v>6367</v>
      </c>
      <c r="G343" s="666" t="s">
        <v>5400</v>
      </c>
      <c r="H343" s="666" t="s">
        <v>5401</v>
      </c>
      <c r="I343" s="668">
        <v>9.68</v>
      </c>
      <c r="J343" s="668">
        <v>50</v>
      </c>
      <c r="K343" s="669">
        <v>484</v>
      </c>
    </row>
    <row r="344" spans="1:11" ht="14.4" customHeight="1" x14ac:dyDescent="0.3">
      <c r="A344" s="664" t="s">
        <v>548</v>
      </c>
      <c r="B344" s="665" t="s">
        <v>549</v>
      </c>
      <c r="C344" s="666" t="s">
        <v>561</v>
      </c>
      <c r="D344" s="667" t="s">
        <v>2806</v>
      </c>
      <c r="E344" s="666" t="s">
        <v>6366</v>
      </c>
      <c r="F344" s="667" t="s">
        <v>6367</v>
      </c>
      <c r="G344" s="666" t="s">
        <v>5104</v>
      </c>
      <c r="H344" s="666" t="s">
        <v>5105</v>
      </c>
      <c r="I344" s="668">
        <v>1.9857142857142853</v>
      </c>
      <c r="J344" s="668">
        <v>3650</v>
      </c>
      <c r="K344" s="669">
        <v>7249.45</v>
      </c>
    </row>
    <row r="345" spans="1:11" ht="14.4" customHeight="1" x14ac:dyDescent="0.3">
      <c r="A345" s="664" t="s">
        <v>548</v>
      </c>
      <c r="B345" s="665" t="s">
        <v>549</v>
      </c>
      <c r="C345" s="666" t="s">
        <v>561</v>
      </c>
      <c r="D345" s="667" t="s">
        <v>2806</v>
      </c>
      <c r="E345" s="666" t="s">
        <v>6366</v>
      </c>
      <c r="F345" s="667" t="s">
        <v>6367</v>
      </c>
      <c r="G345" s="666" t="s">
        <v>5106</v>
      </c>
      <c r="H345" s="666" t="s">
        <v>5107</v>
      </c>
      <c r="I345" s="668">
        <v>2.0449999999999999</v>
      </c>
      <c r="J345" s="668">
        <v>100</v>
      </c>
      <c r="K345" s="669">
        <v>204.5</v>
      </c>
    </row>
    <row r="346" spans="1:11" ht="14.4" customHeight="1" x14ac:dyDescent="0.3">
      <c r="A346" s="664" t="s">
        <v>548</v>
      </c>
      <c r="B346" s="665" t="s">
        <v>549</v>
      </c>
      <c r="C346" s="666" t="s">
        <v>561</v>
      </c>
      <c r="D346" s="667" t="s">
        <v>2806</v>
      </c>
      <c r="E346" s="666" t="s">
        <v>6366</v>
      </c>
      <c r="F346" s="667" t="s">
        <v>6367</v>
      </c>
      <c r="G346" s="666" t="s">
        <v>5108</v>
      </c>
      <c r="H346" s="666" t="s">
        <v>5109</v>
      </c>
      <c r="I346" s="668">
        <v>3.0991666666666671</v>
      </c>
      <c r="J346" s="668">
        <v>900</v>
      </c>
      <c r="K346" s="669">
        <v>2789</v>
      </c>
    </row>
    <row r="347" spans="1:11" ht="14.4" customHeight="1" x14ac:dyDescent="0.3">
      <c r="A347" s="664" t="s">
        <v>548</v>
      </c>
      <c r="B347" s="665" t="s">
        <v>549</v>
      </c>
      <c r="C347" s="666" t="s">
        <v>561</v>
      </c>
      <c r="D347" s="667" t="s">
        <v>2806</v>
      </c>
      <c r="E347" s="666" t="s">
        <v>6366</v>
      </c>
      <c r="F347" s="667" t="s">
        <v>6367</v>
      </c>
      <c r="G347" s="666" t="s">
        <v>5110</v>
      </c>
      <c r="H347" s="666" t="s">
        <v>5111</v>
      </c>
      <c r="I347" s="668">
        <v>1.92</v>
      </c>
      <c r="J347" s="668">
        <v>100</v>
      </c>
      <c r="K347" s="669">
        <v>192</v>
      </c>
    </row>
    <row r="348" spans="1:11" ht="14.4" customHeight="1" x14ac:dyDescent="0.3">
      <c r="A348" s="664" t="s">
        <v>548</v>
      </c>
      <c r="B348" s="665" t="s">
        <v>549</v>
      </c>
      <c r="C348" s="666" t="s">
        <v>561</v>
      </c>
      <c r="D348" s="667" t="s">
        <v>2806</v>
      </c>
      <c r="E348" s="666" t="s">
        <v>6366</v>
      </c>
      <c r="F348" s="667" t="s">
        <v>6367</v>
      </c>
      <c r="G348" s="666" t="s">
        <v>5112</v>
      </c>
      <c r="H348" s="666" t="s">
        <v>5113</v>
      </c>
      <c r="I348" s="668">
        <v>9.9999999999999985E-3</v>
      </c>
      <c r="J348" s="668">
        <v>3800</v>
      </c>
      <c r="K348" s="669">
        <v>38</v>
      </c>
    </row>
    <row r="349" spans="1:11" ht="14.4" customHeight="1" x14ac:dyDescent="0.3">
      <c r="A349" s="664" t="s">
        <v>548</v>
      </c>
      <c r="B349" s="665" t="s">
        <v>549</v>
      </c>
      <c r="C349" s="666" t="s">
        <v>561</v>
      </c>
      <c r="D349" s="667" t="s">
        <v>2806</v>
      </c>
      <c r="E349" s="666" t="s">
        <v>6366</v>
      </c>
      <c r="F349" s="667" t="s">
        <v>6367</v>
      </c>
      <c r="G349" s="666" t="s">
        <v>5402</v>
      </c>
      <c r="H349" s="666" t="s">
        <v>5403</v>
      </c>
      <c r="I349" s="668">
        <v>2.0474999999999999</v>
      </c>
      <c r="J349" s="668">
        <v>500</v>
      </c>
      <c r="K349" s="669">
        <v>1024</v>
      </c>
    </row>
    <row r="350" spans="1:11" ht="14.4" customHeight="1" x14ac:dyDescent="0.3">
      <c r="A350" s="664" t="s">
        <v>548</v>
      </c>
      <c r="B350" s="665" t="s">
        <v>549</v>
      </c>
      <c r="C350" s="666" t="s">
        <v>561</v>
      </c>
      <c r="D350" s="667" t="s">
        <v>2806</v>
      </c>
      <c r="E350" s="666" t="s">
        <v>6366</v>
      </c>
      <c r="F350" s="667" t="s">
        <v>6367</v>
      </c>
      <c r="G350" s="666" t="s">
        <v>5114</v>
      </c>
      <c r="H350" s="666" t="s">
        <v>5115</v>
      </c>
      <c r="I350" s="668">
        <v>3.0718181818181818</v>
      </c>
      <c r="J350" s="668">
        <v>950</v>
      </c>
      <c r="K350" s="669">
        <v>2918.5</v>
      </c>
    </row>
    <row r="351" spans="1:11" ht="14.4" customHeight="1" x14ac:dyDescent="0.3">
      <c r="A351" s="664" t="s">
        <v>548</v>
      </c>
      <c r="B351" s="665" t="s">
        <v>549</v>
      </c>
      <c r="C351" s="666" t="s">
        <v>561</v>
      </c>
      <c r="D351" s="667" t="s">
        <v>2806</v>
      </c>
      <c r="E351" s="666" t="s">
        <v>6366</v>
      </c>
      <c r="F351" s="667" t="s">
        <v>6367</v>
      </c>
      <c r="G351" s="666" t="s">
        <v>5116</v>
      </c>
      <c r="H351" s="666" t="s">
        <v>5117</v>
      </c>
      <c r="I351" s="668">
        <v>2.1691666666666674</v>
      </c>
      <c r="J351" s="668">
        <v>1550</v>
      </c>
      <c r="K351" s="669">
        <v>3362.5</v>
      </c>
    </row>
    <row r="352" spans="1:11" ht="14.4" customHeight="1" x14ac:dyDescent="0.3">
      <c r="A352" s="664" t="s">
        <v>548</v>
      </c>
      <c r="B352" s="665" t="s">
        <v>549</v>
      </c>
      <c r="C352" s="666" t="s">
        <v>561</v>
      </c>
      <c r="D352" s="667" t="s">
        <v>2806</v>
      </c>
      <c r="E352" s="666" t="s">
        <v>6366</v>
      </c>
      <c r="F352" s="667" t="s">
        <v>6367</v>
      </c>
      <c r="G352" s="666" t="s">
        <v>5404</v>
      </c>
      <c r="H352" s="666" t="s">
        <v>5405</v>
      </c>
      <c r="I352" s="668">
        <v>2.6949999999999998</v>
      </c>
      <c r="J352" s="668">
        <v>1700</v>
      </c>
      <c r="K352" s="669">
        <v>4584.68</v>
      </c>
    </row>
    <row r="353" spans="1:11" ht="14.4" customHeight="1" x14ac:dyDescent="0.3">
      <c r="A353" s="664" t="s">
        <v>548</v>
      </c>
      <c r="B353" s="665" t="s">
        <v>549</v>
      </c>
      <c r="C353" s="666" t="s">
        <v>561</v>
      </c>
      <c r="D353" s="667" t="s">
        <v>2806</v>
      </c>
      <c r="E353" s="666" t="s">
        <v>6366</v>
      </c>
      <c r="F353" s="667" t="s">
        <v>6367</v>
      </c>
      <c r="G353" s="666" t="s">
        <v>5118</v>
      </c>
      <c r="H353" s="666" t="s">
        <v>5119</v>
      </c>
      <c r="I353" s="668">
        <v>3.99</v>
      </c>
      <c r="J353" s="668">
        <v>100</v>
      </c>
      <c r="K353" s="669">
        <v>399</v>
      </c>
    </row>
    <row r="354" spans="1:11" ht="14.4" customHeight="1" x14ac:dyDescent="0.3">
      <c r="A354" s="664" t="s">
        <v>548</v>
      </c>
      <c r="B354" s="665" t="s">
        <v>549</v>
      </c>
      <c r="C354" s="666" t="s">
        <v>561</v>
      </c>
      <c r="D354" s="667" t="s">
        <v>2806</v>
      </c>
      <c r="E354" s="666" t="s">
        <v>6366</v>
      </c>
      <c r="F354" s="667" t="s">
        <v>6367</v>
      </c>
      <c r="G354" s="666" t="s">
        <v>5406</v>
      </c>
      <c r="H354" s="666" t="s">
        <v>5407</v>
      </c>
      <c r="I354" s="668">
        <v>133.1</v>
      </c>
      <c r="J354" s="668">
        <v>10</v>
      </c>
      <c r="K354" s="669">
        <v>1331</v>
      </c>
    </row>
    <row r="355" spans="1:11" ht="14.4" customHeight="1" x14ac:dyDescent="0.3">
      <c r="A355" s="664" t="s">
        <v>548</v>
      </c>
      <c r="B355" s="665" t="s">
        <v>549</v>
      </c>
      <c r="C355" s="666" t="s">
        <v>561</v>
      </c>
      <c r="D355" s="667" t="s">
        <v>2806</v>
      </c>
      <c r="E355" s="666" t="s">
        <v>6366</v>
      </c>
      <c r="F355" s="667" t="s">
        <v>6367</v>
      </c>
      <c r="G355" s="666" t="s">
        <v>5120</v>
      </c>
      <c r="H355" s="666" t="s">
        <v>5121</v>
      </c>
      <c r="I355" s="668">
        <v>14.651111111111113</v>
      </c>
      <c r="J355" s="668">
        <v>1500</v>
      </c>
      <c r="K355" s="669">
        <v>21981</v>
      </c>
    </row>
    <row r="356" spans="1:11" ht="14.4" customHeight="1" x14ac:dyDescent="0.3">
      <c r="A356" s="664" t="s">
        <v>548</v>
      </c>
      <c r="B356" s="665" t="s">
        <v>549</v>
      </c>
      <c r="C356" s="666" t="s">
        <v>561</v>
      </c>
      <c r="D356" s="667" t="s">
        <v>2806</v>
      </c>
      <c r="E356" s="666" t="s">
        <v>6366</v>
      </c>
      <c r="F356" s="667" t="s">
        <v>6367</v>
      </c>
      <c r="G356" s="666" t="s">
        <v>5122</v>
      </c>
      <c r="H356" s="666" t="s">
        <v>5123</v>
      </c>
      <c r="I356" s="668">
        <v>7.1599999999999975</v>
      </c>
      <c r="J356" s="668">
        <v>4400</v>
      </c>
      <c r="K356" s="669">
        <v>31497.460000000003</v>
      </c>
    </row>
    <row r="357" spans="1:11" ht="14.4" customHeight="1" x14ac:dyDescent="0.3">
      <c r="A357" s="664" t="s">
        <v>548</v>
      </c>
      <c r="B357" s="665" t="s">
        <v>549</v>
      </c>
      <c r="C357" s="666" t="s">
        <v>561</v>
      </c>
      <c r="D357" s="667" t="s">
        <v>2806</v>
      </c>
      <c r="E357" s="666" t="s">
        <v>6366</v>
      </c>
      <c r="F357" s="667" t="s">
        <v>6367</v>
      </c>
      <c r="G357" s="666" t="s">
        <v>5126</v>
      </c>
      <c r="H357" s="666" t="s">
        <v>5127</v>
      </c>
      <c r="I357" s="668">
        <v>2.1790909090909092</v>
      </c>
      <c r="J357" s="668">
        <v>2400</v>
      </c>
      <c r="K357" s="669">
        <v>5230</v>
      </c>
    </row>
    <row r="358" spans="1:11" ht="14.4" customHeight="1" x14ac:dyDescent="0.3">
      <c r="A358" s="664" t="s">
        <v>548</v>
      </c>
      <c r="B358" s="665" t="s">
        <v>549</v>
      </c>
      <c r="C358" s="666" t="s">
        <v>561</v>
      </c>
      <c r="D358" s="667" t="s">
        <v>2806</v>
      </c>
      <c r="E358" s="666" t="s">
        <v>6366</v>
      </c>
      <c r="F358" s="667" t="s">
        <v>6367</v>
      </c>
      <c r="G358" s="666" t="s">
        <v>5128</v>
      </c>
      <c r="H358" s="666" t="s">
        <v>5129</v>
      </c>
      <c r="I358" s="668">
        <v>2.8540000000000001</v>
      </c>
      <c r="J358" s="668">
        <v>850</v>
      </c>
      <c r="K358" s="669">
        <v>2427</v>
      </c>
    </row>
    <row r="359" spans="1:11" ht="14.4" customHeight="1" x14ac:dyDescent="0.3">
      <c r="A359" s="664" t="s">
        <v>548</v>
      </c>
      <c r="B359" s="665" t="s">
        <v>549</v>
      </c>
      <c r="C359" s="666" t="s">
        <v>561</v>
      </c>
      <c r="D359" s="667" t="s">
        <v>2806</v>
      </c>
      <c r="E359" s="666" t="s">
        <v>6366</v>
      </c>
      <c r="F359" s="667" t="s">
        <v>6367</v>
      </c>
      <c r="G359" s="666" t="s">
        <v>5128</v>
      </c>
      <c r="H359" s="666" t="s">
        <v>5130</v>
      </c>
      <c r="I359" s="668">
        <v>2.8542857142857145</v>
      </c>
      <c r="J359" s="668">
        <v>950</v>
      </c>
      <c r="K359" s="669">
        <v>2713</v>
      </c>
    </row>
    <row r="360" spans="1:11" ht="14.4" customHeight="1" x14ac:dyDescent="0.3">
      <c r="A360" s="664" t="s">
        <v>548</v>
      </c>
      <c r="B360" s="665" t="s">
        <v>549</v>
      </c>
      <c r="C360" s="666" t="s">
        <v>561</v>
      </c>
      <c r="D360" s="667" t="s">
        <v>2806</v>
      </c>
      <c r="E360" s="666" t="s">
        <v>6366</v>
      </c>
      <c r="F360" s="667" t="s">
        <v>6367</v>
      </c>
      <c r="G360" s="666" t="s">
        <v>5131</v>
      </c>
      <c r="H360" s="666" t="s">
        <v>5132</v>
      </c>
      <c r="I360" s="668">
        <v>876.2488888888887</v>
      </c>
      <c r="J360" s="668">
        <v>66</v>
      </c>
      <c r="K360" s="669">
        <v>56552.200000000004</v>
      </c>
    </row>
    <row r="361" spans="1:11" ht="14.4" customHeight="1" x14ac:dyDescent="0.3">
      <c r="A361" s="664" t="s">
        <v>548</v>
      </c>
      <c r="B361" s="665" t="s">
        <v>549</v>
      </c>
      <c r="C361" s="666" t="s">
        <v>561</v>
      </c>
      <c r="D361" s="667" t="s">
        <v>2806</v>
      </c>
      <c r="E361" s="666" t="s">
        <v>6366</v>
      </c>
      <c r="F361" s="667" t="s">
        <v>6367</v>
      </c>
      <c r="G361" s="666" t="s">
        <v>5408</v>
      </c>
      <c r="H361" s="666" t="s">
        <v>5409</v>
      </c>
      <c r="I361" s="668">
        <v>393.25</v>
      </c>
      <c r="J361" s="668">
        <v>22</v>
      </c>
      <c r="K361" s="669">
        <v>8651.5</v>
      </c>
    </row>
    <row r="362" spans="1:11" ht="14.4" customHeight="1" x14ac:dyDescent="0.3">
      <c r="A362" s="664" t="s">
        <v>548</v>
      </c>
      <c r="B362" s="665" t="s">
        <v>549</v>
      </c>
      <c r="C362" s="666" t="s">
        <v>561</v>
      </c>
      <c r="D362" s="667" t="s">
        <v>2806</v>
      </c>
      <c r="E362" s="666" t="s">
        <v>6366</v>
      </c>
      <c r="F362" s="667" t="s">
        <v>6367</v>
      </c>
      <c r="G362" s="666" t="s">
        <v>5135</v>
      </c>
      <c r="H362" s="666" t="s">
        <v>5136</v>
      </c>
      <c r="I362" s="668">
        <v>21.224999999999998</v>
      </c>
      <c r="J362" s="668">
        <v>475</v>
      </c>
      <c r="K362" s="669">
        <v>10081.620000000001</v>
      </c>
    </row>
    <row r="363" spans="1:11" ht="14.4" customHeight="1" x14ac:dyDescent="0.3">
      <c r="A363" s="664" t="s">
        <v>548</v>
      </c>
      <c r="B363" s="665" t="s">
        <v>549</v>
      </c>
      <c r="C363" s="666" t="s">
        <v>561</v>
      </c>
      <c r="D363" s="667" t="s">
        <v>2806</v>
      </c>
      <c r="E363" s="666" t="s">
        <v>6366</v>
      </c>
      <c r="F363" s="667" t="s">
        <v>6367</v>
      </c>
      <c r="G363" s="666" t="s">
        <v>5410</v>
      </c>
      <c r="H363" s="666" t="s">
        <v>5411</v>
      </c>
      <c r="I363" s="668">
        <v>4022.0400000000004</v>
      </c>
      <c r="J363" s="668">
        <v>19</v>
      </c>
      <c r="K363" s="669">
        <v>76418.760000000009</v>
      </c>
    </row>
    <row r="364" spans="1:11" ht="14.4" customHeight="1" x14ac:dyDescent="0.3">
      <c r="A364" s="664" t="s">
        <v>548</v>
      </c>
      <c r="B364" s="665" t="s">
        <v>549</v>
      </c>
      <c r="C364" s="666" t="s">
        <v>561</v>
      </c>
      <c r="D364" s="667" t="s">
        <v>2806</v>
      </c>
      <c r="E364" s="666" t="s">
        <v>6366</v>
      </c>
      <c r="F364" s="667" t="s">
        <v>6367</v>
      </c>
      <c r="G364" s="666" t="s">
        <v>5137</v>
      </c>
      <c r="H364" s="666" t="s">
        <v>5138</v>
      </c>
      <c r="I364" s="668">
        <v>2.9044444444444446</v>
      </c>
      <c r="J364" s="668">
        <v>900</v>
      </c>
      <c r="K364" s="669">
        <v>2614</v>
      </c>
    </row>
    <row r="365" spans="1:11" ht="14.4" customHeight="1" x14ac:dyDescent="0.3">
      <c r="A365" s="664" t="s">
        <v>548</v>
      </c>
      <c r="B365" s="665" t="s">
        <v>549</v>
      </c>
      <c r="C365" s="666" t="s">
        <v>561</v>
      </c>
      <c r="D365" s="667" t="s">
        <v>2806</v>
      </c>
      <c r="E365" s="666" t="s">
        <v>6366</v>
      </c>
      <c r="F365" s="667" t="s">
        <v>6367</v>
      </c>
      <c r="G365" s="666" t="s">
        <v>5412</v>
      </c>
      <c r="H365" s="666" t="s">
        <v>5413</v>
      </c>
      <c r="I365" s="668">
        <v>40.86888888888889</v>
      </c>
      <c r="J365" s="668">
        <v>180</v>
      </c>
      <c r="K365" s="669">
        <v>7356.3999999999987</v>
      </c>
    </row>
    <row r="366" spans="1:11" ht="14.4" customHeight="1" x14ac:dyDescent="0.3">
      <c r="A366" s="664" t="s">
        <v>548</v>
      </c>
      <c r="B366" s="665" t="s">
        <v>549</v>
      </c>
      <c r="C366" s="666" t="s">
        <v>561</v>
      </c>
      <c r="D366" s="667" t="s">
        <v>2806</v>
      </c>
      <c r="E366" s="666" t="s">
        <v>6366</v>
      </c>
      <c r="F366" s="667" t="s">
        <v>6367</v>
      </c>
      <c r="G366" s="666" t="s">
        <v>5139</v>
      </c>
      <c r="H366" s="666" t="s">
        <v>5140</v>
      </c>
      <c r="I366" s="668">
        <v>118.84</v>
      </c>
      <c r="J366" s="668">
        <v>12</v>
      </c>
      <c r="K366" s="669">
        <v>1401.4499999999998</v>
      </c>
    </row>
    <row r="367" spans="1:11" ht="14.4" customHeight="1" x14ac:dyDescent="0.3">
      <c r="A367" s="664" t="s">
        <v>548</v>
      </c>
      <c r="B367" s="665" t="s">
        <v>549</v>
      </c>
      <c r="C367" s="666" t="s">
        <v>561</v>
      </c>
      <c r="D367" s="667" t="s">
        <v>2806</v>
      </c>
      <c r="E367" s="666" t="s">
        <v>6366</v>
      </c>
      <c r="F367" s="667" t="s">
        <v>6367</v>
      </c>
      <c r="G367" s="666" t="s">
        <v>5414</v>
      </c>
      <c r="H367" s="666" t="s">
        <v>5415</v>
      </c>
      <c r="I367" s="668">
        <v>22.302727272727278</v>
      </c>
      <c r="J367" s="668">
        <v>390</v>
      </c>
      <c r="K367" s="669">
        <v>8697.92</v>
      </c>
    </row>
    <row r="368" spans="1:11" ht="14.4" customHeight="1" x14ac:dyDescent="0.3">
      <c r="A368" s="664" t="s">
        <v>548</v>
      </c>
      <c r="B368" s="665" t="s">
        <v>549</v>
      </c>
      <c r="C368" s="666" t="s">
        <v>561</v>
      </c>
      <c r="D368" s="667" t="s">
        <v>2806</v>
      </c>
      <c r="E368" s="666" t="s">
        <v>6366</v>
      </c>
      <c r="F368" s="667" t="s">
        <v>6367</v>
      </c>
      <c r="G368" s="666" t="s">
        <v>5416</v>
      </c>
      <c r="H368" s="666" t="s">
        <v>5417</v>
      </c>
      <c r="I368" s="668">
        <v>13.81</v>
      </c>
      <c r="J368" s="668">
        <v>750</v>
      </c>
      <c r="K368" s="669">
        <v>10354.619999999999</v>
      </c>
    </row>
    <row r="369" spans="1:11" ht="14.4" customHeight="1" x14ac:dyDescent="0.3">
      <c r="A369" s="664" t="s">
        <v>548</v>
      </c>
      <c r="B369" s="665" t="s">
        <v>549</v>
      </c>
      <c r="C369" s="666" t="s">
        <v>561</v>
      </c>
      <c r="D369" s="667" t="s">
        <v>2806</v>
      </c>
      <c r="E369" s="666" t="s">
        <v>6366</v>
      </c>
      <c r="F369" s="667" t="s">
        <v>6367</v>
      </c>
      <c r="G369" s="666" t="s">
        <v>5418</v>
      </c>
      <c r="H369" s="666" t="s">
        <v>5419</v>
      </c>
      <c r="I369" s="668">
        <v>23.146666666666672</v>
      </c>
      <c r="J369" s="668">
        <v>300</v>
      </c>
      <c r="K369" s="669">
        <v>6943.8099999999995</v>
      </c>
    </row>
    <row r="370" spans="1:11" ht="14.4" customHeight="1" x14ac:dyDescent="0.3">
      <c r="A370" s="664" t="s">
        <v>548</v>
      </c>
      <c r="B370" s="665" t="s">
        <v>549</v>
      </c>
      <c r="C370" s="666" t="s">
        <v>561</v>
      </c>
      <c r="D370" s="667" t="s">
        <v>2806</v>
      </c>
      <c r="E370" s="666" t="s">
        <v>6366</v>
      </c>
      <c r="F370" s="667" t="s">
        <v>6367</v>
      </c>
      <c r="G370" s="666" t="s">
        <v>5420</v>
      </c>
      <c r="H370" s="666" t="s">
        <v>5421</v>
      </c>
      <c r="I370" s="668">
        <v>636.37</v>
      </c>
      <c r="J370" s="668">
        <v>2</v>
      </c>
      <c r="K370" s="669">
        <v>1272.74</v>
      </c>
    </row>
    <row r="371" spans="1:11" ht="14.4" customHeight="1" x14ac:dyDescent="0.3">
      <c r="A371" s="664" t="s">
        <v>548</v>
      </c>
      <c r="B371" s="665" t="s">
        <v>549</v>
      </c>
      <c r="C371" s="666" t="s">
        <v>561</v>
      </c>
      <c r="D371" s="667" t="s">
        <v>2806</v>
      </c>
      <c r="E371" s="666" t="s">
        <v>6366</v>
      </c>
      <c r="F371" s="667" t="s">
        <v>6367</v>
      </c>
      <c r="G371" s="666" t="s">
        <v>5141</v>
      </c>
      <c r="H371" s="666" t="s">
        <v>5142</v>
      </c>
      <c r="I371" s="668">
        <v>47.19</v>
      </c>
      <c r="J371" s="668">
        <v>700</v>
      </c>
      <c r="K371" s="669">
        <v>33033.000000000007</v>
      </c>
    </row>
    <row r="372" spans="1:11" ht="14.4" customHeight="1" x14ac:dyDescent="0.3">
      <c r="A372" s="664" t="s">
        <v>548</v>
      </c>
      <c r="B372" s="665" t="s">
        <v>549</v>
      </c>
      <c r="C372" s="666" t="s">
        <v>561</v>
      </c>
      <c r="D372" s="667" t="s">
        <v>2806</v>
      </c>
      <c r="E372" s="666" t="s">
        <v>6366</v>
      </c>
      <c r="F372" s="667" t="s">
        <v>6367</v>
      </c>
      <c r="G372" s="666" t="s">
        <v>5422</v>
      </c>
      <c r="H372" s="666" t="s">
        <v>5423</v>
      </c>
      <c r="I372" s="668">
        <v>163.07999999999998</v>
      </c>
      <c r="J372" s="668">
        <v>765</v>
      </c>
      <c r="K372" s="669">
        <v>124757.4</v>
      </c>
    </row>
    <row r="373" spans="1:11" ht="14.4" customHeight="1" x14ac:dyDescent="0.3">
      <c r="A373" s="664" t="s">
        <v>548</v>
      </c>
      <c r="B373" s="665" t="s">
        <v>549</v>
      </c>
      <c r="C373" s="666" t="s">
        <v>561</v>
      </c>
      <c r="D373" s="667" t="s">
        <v>2806</v>
      </c>
      <c r="E373" s="666" t="s">
        <v>6366</v>
      </c>
      <c r="F373" s="667" t="s">
        <v>6367</v>
      </c>
      <c r="G373" s="666" t="s">
        <v>5424</v>
      </c>
      <c r="H373" s="666" t="s">
        <v>5425</v>
      </c>
      <c r="I373" s="668">
        <v>123.18000000000002</v>
      </c>
      <c r="J373" s="668">
        <v>300</v>
      </c>
      <c r="K373" s="669">
        <v>36953.5</v>
      </c>
    </row>
    <row r="374" spans="1:11" ht="14.4" customHeight="1" x14ac:dyDescent="0.3">
      <c r="A374" s="664" t="s">
        <v>548</v>
      </c>
      <c r="B374" s="665" t="s">
        <v>549</v>
      </c>
      <c r="C374" s="666" t="s">
        <v>561</v>
      </c>
      <c r="D374" s="667" t="s">
        <v>2806</v>
      </c>
      <c r="E374" s="666" t="s">
        <v>6366</v>
      </c>
      <c r="F374" s="667" t="s">
        <v>6367</v>
      </c>
      <c r="G374" s="666" t="s">
        <v>5145</v>
      </c>
      <c r="H374" s="666" t="s">
        <v>5146</v>
      </c>
      <c r="I374" s="668">
        <v>14.603</v>
      </c>
      <c r="J374" s="668">
        <v>230</v>
      </c>
      <c r="K374" s="669">
        <v>3330.6000000000004</v>
      </c>
    </row>
    <row r="375" spans="1:11" ht="14.4" customHeight="1" x14ac:dyDescent="0.3">
      <c r="A375" s="664" t="s">
        <v>548</v>
      </c>
      <c r="B375" s="665" t="s">
        <v>549</v>
      </c>
      <c r="C375" s="666" t="s">
        <v>561</v>
      </c>
      <c r="D375" s="667" t="s">
        <v>2806</v>
      </c>
      <c r="E375" s="666" t="s">
        <v>6366</v>
      </c>
      <c r="F375" s="667" t="s">
        <v>6367</v>
      </c>
      <c r="G375" s="666" t="s">
        <v>5147</v>
      </c>
      <c r="H375" s="666" t="s">
        <v>5148</v>
      </c>
      <c r="I375" s="668">
        <v>12.11</v>
      </c>
      <c r="J375" s="668">
        <v>20</v>
      </c>
      <c r="K375" s="669">
        <v>242.2</v>
      </c>
    </row>
    <row r="376" spans="1:11" ht="14.4" customHeight="1" x14ac:dyDescent="0.3">
      <c r="A376" s="664" t="s">
        <v>548</v>
      </c>
      <c r="B376" s="665" t="s">
        <v>549</v>
      </c>
      <c r="C376" s="666" t="s">
        <v>561</v>
      </c>
      <c r="D376" s="667" t="s">
        <v>2806</v>
      </c>
      <c r="E376" s="666" t="s">
        <v>6366</v>
      </c>
      <c r="F376" s="667" t="s">
        <v>6367</v>
      </c>
      <c r="G376" s="666" t="s">
        <v>5426</v>
      </c>
      <c r="H376" s="666" t="s">
        <v>5427</v>
      </c>
      <c r="I376" s="668">
        <v>8.9600000000000009</v>
      </c>
      <c r="J376" s="668">
        <v>1200</v>
      </c>
      <c r="K376" s="669">
        <v>10752</v>
      </c>
    </row>
    <row r="377" spans="1:11" ht="14.4" customHeight="1" x14ac:dyDescent="0.3">
      <c r="A377" s="664" t="s">
        <v>548</v>
      </c>
      <c r="B377" s="665" t="s">
        <v>549</v>
      </c>
      <c r="C377" s="666" t="s">
        <v>561</v>
      </c>
      <c r="D377" s="667" t="s">
        <v>2806</v>
      </c>
      <c r="E377" s="666" t="s">
        <v>6366</v>
      </c>
      <c r="F377" s="667" t="s">
        <v>6367</v>
      </c>
      <c r="G377" s="666" t="s">
        <v>5428</v>
      </c>
      <c r="H377" s="666" t="s">
        <v>5429</v>
      </c>
      <c r="I377" s="668">
        <v>32.9</v>
      </c>
      <c r="J377" s="668">
        <v>90</v>
      </c>
      <c r="K377" s="669">
        <v>2960.98</v>
      </c>
    </row>
    <row r="378" spans="1:11" ht="14.4" customHeight="1" x14ac:dyDescent="0.3">
      <c r="A378" s="664" t="s">
        <v>548</v>
      </c>
      <c r="B378" s="665" t="s">
        <v>549</v>
      </c>
      <c r="C378" s="666" t="s">
        <v>561</v>
      </c>
      <c r="D378" s="667" t="s">
        <v>2806</v>
      </c>
      <c r="E378" s="666" t="s">
        <v>6366</v>
      </c>
      <c r="F378" s="667" t="s">
        <v>6367</v>
      </c>
      <c r="G378" s="666" t="s">
        <v>5149</v>
      </c>
      <c r="H378" s="666" t="s">
        <v>5150</v>
      </c>
      <c r="I378" s="668">
        <v>2.52</v>
      </c>
      <c r="J378" s="668">
        <v>100</v>
      </c>
      <c r="K378" s="669">
        <v>252</v>
      </c>
    </row>
    <row r="379" spans="1:11" ht="14.4" customHeight="1" x14ac:dyDescent="0.3">
      <c r="A379" s="664" t="s">
        <v>548</v>
      </c>
      <c r="B379" s="665" t="s">
        <v>549</v>
      </c>
      <c r="C379" s="666" t="s">
        <v>561</v>
      </c>
      <c r="D379" s="667" t="s">
        <v>2806</v>
      </c>
      <c r="E379" s="666" t="s">
        <v>6366</v>
      </c>
      <c r="F379" s="667" t="s">
        <v>6367</v>
      </c>
      <c r="G379" s="666" t="s">
        <v>5430</v>
      </c>
      <c r="H379" s="666" t="s">
        <v>5431</v>
      </c>
      <c r="I379" s="668">
        <v>1.94</v>
      </c>
      <c r="J379" s="668">
        <v>500</v>
      </c>
      <c r="K379" s="669">
        <v>970</v>
      </c>
    </row>
    <row r="380" spans="1:11" ht="14.4" customHeight="1" x14ac:dyDescent="0.3">
      <c r="A380" s="664" t="s">
        <v>548</v>
      </c>
      <c r="B380" s="665" t="s">
        <v>549</v>
      </c>
      <c r="C380" s="666" t="s">
        <v>561</v>
      </c>
      <c r="D380" s="667" t="s">
        <v>2806</v>
      </c>
      <c r="E380" s="666" t="s">
        <v>6366</v>
      </c>
      <c r="F380" s="667" t="s">
        <v>6367</v>
      </c>
      <c r="G380" s="666" t="s">
        <v>5151</v>
      </c>
      <c r="H380" s="666" t="s">
        <v>5152</v>
      </c>
      <c r="I380" s="668">
        <v>5.2012500000000008</v>
      </c>
      <c r="J380" s="668">
        <v>13200</v>
      </c>
      <c r="K380" s="669">
        <v>68666.17</v>
      </c>
    </row>
    <row r="381" spans="1:11" ht="14.4" customHeight="1" x14ac:dyDescent="0.3">
      <c r="A381" s="664" t="s">
        <v>548</v>
      </c>
      <c r="B381" s="665" t="s">
        <v>549</v>
      </c>
      <c r="C381" s="666" t="s">
        <v>561</v>
      </c>
      <c r="D381" s="667" t="s">
        <v>2806</v>
      </c>
      <c r="E381" s="666" t="s">
        <v>6366</v>
      </c>
      <c r="F381" s="667" t="s">
        <v>6367</v>
      </c>
      <c r="G381" s="666" t="s">
        <v>5153</v>
      </c>
      <c r="H381" s="666" t="s">
        <v>5154</v>
      </c>
      <c r="I381" s="668">
        <v>13.2</v>
      </c>
      <c r="J381" s="668">
        <v>10</v>
      </c>
      <c r="K381" s="669">
        <v>132</v>
      </c>
    </row>
    <row r="382" spans="1:11" ht="14.4" customHeight="1" x14ac:dyDescent="0.3">
      <c r="A382" s="664" t="s">
        <v>548</v>
      </c>
      <c r="B382" s="665" t="s">
        <v>549</v>
      </c>
      <c r="C382" s="666" t="s">
        <v>561</v>
      </c>
      <c r="D382" s="667" t="s">
        <v>2806</v>
      </c>
      <c r="E382" s="666" t="s">
        <v>6366</v>
      </c>
      <c r="F382" s="667" t="s">
        <v>6367</v>
      </c>
      <c r="G382" s="666" t="s">
        <v>5432</v>
      </c>
      <c r="H382" s="666" t="s">
        <v>5433</v>
      </c>
      <c r="I382" s="668">
        <v>406.56</v>
      </c>
      <c r="J382" s="668">
        <v>10</v>
      </c>
      <c r="K382" s="669">
        <v>4065.6</v>
      </c>
    </row>
    <row r="383" spans="1:11" ht="14.4" customHeight="1" x14ac:dyDescent="0.3">
      <c r="A383" s="664" t="s">
        <v>548</v>
      </c>
      <c r="B383" s="665" t="s">
        <v>549</v>
      </c>
      <c r="C383" s="666" t="s">
        <v>561</v>
      </c>
      <c r="D383" s="667" t="s">
        <v>2806</v>
      </c>
      <c r="E383" s="666" t="s">
        <v>6366</v>
      </c>
      <c r="F383" s="667" t="s">
        <v>6367</v>
      </c>
      <c r="G383" s="666" t="s">
        <v>5155</v>
      </c>
      <c r="H383" s="666" t="s">
        <v>5156</v>
      </c>
      <c r="I383" s="668">
        <v>13.2</v>
      </c>
      <c r="J383" s="668">
        <v>20</v>
      </c>
      <c r="K383" s="669">
        <v>264</v>
      </c>
    </row>
    <row r="384" spans="1:11" ht="14.4" customHeight="1" x14ac:dyDescent="0.3">
      <c r="A384" s="664" t="s">
        <v>548</v>
      </c>
      <c r="B384" s="665" t="s">
        <v>549</v>
      </c>
      <c r="C384" s="666" t="s">
        <v>561</v>
      </c>
      <c r="D384" s="667" t="s">
        <v>2806</v>
      </c>
      <c r="E384" s="666" t="s">
        <v>6366</v>
      </c>
      <c r="F384" s="667" t="s">
        <v>6367</v>
      </c>
      <c r="G384" s="666" t="s">
        <v>5434</v>
      </c>
      <c r="H384" s="666" t="s">
        <v>5435</v>
      </c>
      <c r="I384" s="668">
        <v>13.2</v>
      </c>
      <c r="J384" s="668">
        <v>10</v>
      </c>
      <c r="K384" s="669">
        <v>132</v>
      </c>
    </row>
    <row r="385" spans="1:11" ht="14.4" customHeight="1" x14ac:dyDescent="0.3">
      <c r="A385" s="664" t="s">
        <v>548</v>
      </c>
      <c r="B385" s="665" t="s">
        <v>549</v>
      </c>
      <c r="C385" s="666" t="s">
        <v>561</v>
      </c>
      <c r="D385" s="667" t="s">
        <v>2806</v>
      </c>
      <c r="E385" s="666" t="s">
        <v>6366</v>
      </c>
      <c r="F385" s="667" t="s">
        <v>6367</v>
      </c>
      <c r="G385" s="666" t="s">
        <v>5157</v>
      </c>
      <c r="H385" s="666" t="s">
        <v>5158</v>
      </c>
      <c r="I385" s="668">
        <v>1.2723076923076919</v>
      </c>
      <c r="J385" s="668">
        <v>1650</v>
      </c>
      <c r="K385" s="669">
        <v>2098.5</v>
      </c>
    </row>
    <row r="386" spans="1:11" ht="14.4" customHeight="1" x14ac:dyDescent="0.3">
      <c r="A386" s="664" t="s">
        <v>548</v>
      </c>
      <c r="B386" s="665" t="s">
        <v>549</v>
      </c>
      <c r="C386" s="666" t="s">
        <v>561</v>
      </c>
      <c r="D386" s="667" t="s">
        <v>2806</v>
      </c>
      <c r="E386" s="666" t="s">
        <v>6366</v>
      </c>
      <c r="F386" s="667" t="s">
        <v>6367</v>
      </c>
      <c r="G386" s="666" t="s">
        <v>5159</v>
      </c>
      <c r="H386" s="666" t="s">
        <v>5160</v>
      </c>
      <c r="I386" s="668">
        <v>21.23</v>
      </c>
      <c r="J386" s="668">
        <v>50</v>
      </c>
      <c r="K386" s="669">
        <v>1061.5</v>
      </c>
    </row>
    <row r="387" spans="1:11" ht="14.4" customHeight="1" x14ac:dyDescent="0.3">
      <c r="A387" s="664" t="s">
        <v>548</v>
      </c>
      <c r="B387" s="665" t="s">
        <v>549</v>
      </c>
      <c r="C387" s="666" t="s">
        <v>561</v>
      </c>
      <c r="D387" s="667" t="s">
        <v>2806</v>
      </c>
      <c r="E387" s="666" t="s">
        <v>6366</v>
      </c>
      <c r="F387" s="667" t="s">
        <v>6367</v>
      </c>
      <c r="G387" s="666" t="s">
        <v>5161</v>
      </c>
      <c r="H387" s="666" t="s">
        <v>5162</v>
      </c>
      <c r="I387" s="668">
        <v>21.238</v>
      </c>
      <c r="J387" s="668">
        <v>250</v>
      </c>
      <c r="K387" s="669">
        <v>5309.5</v>
      </c>
    </row>
    <row r="388" spans="1:11" ht="14.4" customHeight="1" x14ac:dyDescent="0.3">
      <c r="A388" s="664" t="s">
        <v>548</v>
      </c>
      <c r="B388" s="665" t="s">
        <v>549</v>
      </c>
      <c r="C388" s="666" t="s">
        <v>561</v>
      </c>
      <c r="D388" s="667" t="s">
        <v>2806</v>
      </c>
      <c r="E388" s="666" t="s">
        <v>6366</v>
      </c>
      <c r="F388" s="667" t="s">
        <v>6367</v>
      </c>
      <c r="G388" s="666" t="s">
        <v>5436</v>
      </c>
      <c r="H388" s="666" t="s">
        <v>5437</v>
      </c>
      <c r="I388" s="668">
        <v>6.665</v>
      </c>
      <c r="J388" s="668">
        <v>47</v>
      </c>
      <c r="K388" s="669">
        <v>313.14999999999998</v>
      </c>
    </row>
    <row r="389" spans="1:11" ht="14.4" customHeight="1" x14ac:dyDescent="0.3">
      <c r="A389" s="664" t="s">
        <v>548</v>
      </c>
      <c r="B389" s="665" t="s">
        <v>549</v>
      </c>
      <c r="C389" s="666" t="s">
        <v>561</v>
      </c>
      <c r="D389" s="667" t="s">
        <v>2806</v>
      </c>
      <c r="E389" s="666" t="s">
        <v>6366</v>
      </c>
      <c r="F389" s="667" t="s">
        <v>6367</v>
      </c>
      <c r="G389" s="666" t="s">
        <v>5438</v>
      </c>
      <c r="H389" s="666" t="s">
        <v>5439</v>
      </c>
      <c r="I389" s="668">
        <v>6.6560000000000006</v>
      </c>
      <c r="J389" s="668">
        <v>50</v>
      </c>
      <c r="K389" s="669">
        <v>332.79999999999995</v>
      </c>
    </row>
    <row r="390" spans="1:11" ht="14.4" customHeight="1" x14ac:dyDescent="0.3">
      <c r="A390" s="664" t="s">
        <v>548</v>
      </c>
      <c r="B390" s="665" t="s">
        <v>549</v>
      </c>
      <c r="C390" s="666" t="s">
        <v>561</v>
      </c>
      <c r="D390" s="667" t="s">
        <v>2806</v>
      </c>
      <c r="E390" s="666" t="s">
        <v>6366</v>
      </c>
      <c r="F390" s="667" t="s">
        <v>6367</v>
      </c>
      <c r="G390" s="666" t="s">
        <v>5440</v>
      </c>
      <c r="H390" s="666" t="s">
        <v>5441</v>
      </c>
      <c r="I390" s="668">
        <v>6.6533333333333333</v>
      </c>
      <c r="J390" s="668">
        <v>30</v>
      </c>
      <c r="K390" s="669">
        <v>199.6</v>
      </c>
    </row>
    <row r="391" spans="1:11" ht="14.4" customHeight="1" x14ac:dyDescent="0.3">
      <c r="A391" s="664" t="s">
        <v>548</v>
      </c>
      <c r="B391" s="665" t="s">
        <v>549</v>
      </c>
      <c r="C391" s="666" t="s">
        <v>561</v>
      </c>
      <c r="D391" s="667" t="s">
        <v>2806</v>
      </c>
      <c r="E391" s="666" t="s">
        <v>6366</v>
      </c>
      <c r="F391" s="667" t="s">
        <v>6367</v>
      </c>
      <c r="G391" s="666" t="s">
        <v>5442</v>
      </c>
      <c r="H391" s="666" t="s">
        <v>5443</v>
      </c>
      <c r="I391" s="668">
        <v>6.65</v>
      </c>
      <c r="J391" s="668">
        <v>10</v>
      </c>
      <c r="K391" s="669">
        <v>66.5</v>
      </c>
    </row>
    <row r="392" spans="1:11" ht="14.4" customHeight="1" x14ac:dyDescent="0.3">
      <c r="A392" s="664" t="s">
        <v>548</v>
      </c>
      <c r="B392" s="665" t="s">
        <v>549</v>
      </c>
      <c r="C392" s="666" t="s">
        <v>561</v>
      </c>
      <c r="D392" s="667" t="s">
        <v>2806</v>
      </c>
      <c r="E392" s="666" t="s">
        <v>6366</v>
      </c>
      <c r="F392" s="667" t="s">
        <v>6367</v>
      </c>
      <c r="G392" s="666" t="s">
        <v>5163</v>
      </c>
      <c r="H392" s="666" t="s">
        <v>5164</v>
      </c>
      <c r="I392" s="668">
        <v>0.46999999999999981</v>
      </c>
      <c r="J392" s="668">
        <v>15900</v>
      </c>
      <c r="K392" s="669">
        <v>7473</v>
      </c>
    </row>
    <row r="393" spans="1:11" ht="14.4" customHeight="1" x14ac:dyDescent="0.3">
      <c r="A393" s="664" t="s">
        <v>548</v>
      </c>
      <c r="B393" s="665" t="s">
        <v>549</v>
      </c>
      <c r="C393" s="666" t="s">
        <v>561</v>
      </c>
      <c r="D393" s="667" t="s">
        <v>2806</v>
      </c>
      <c r="E393" s="666" t="s">
        <v>6366</v>
      </c>
      <c r="F393" s="667" t="s">
        <v>6367</v>
      </c>
      <c r="G393" s="666" t="s">
        <v>5165</v>
      </c>
      <c r="H393" s="666" t="s">
        <v>5166</v>
      </c>
      <c r="I393" s="668">
        <v>4.03</v>
      </c>
      <c r="J393" s="668">
        <v>2000</v>
      </c>
      <c r="K393" s="669">
        <v>8060</v>
      </c>
    </row>
    <row r="394" spans="1:11" ht="14.4" customHeight="1" x14ac:dyDescent="0.3">
      <c r="A394" s="664" t="s">
        <v>548</v>
      </c>
      <c r="B394" s="665" t="s">
        <v>549</v>
      </c>
      <c r="C394" s="666" t="s">
        <v>561</v>
      </c>
      <c r="D394" s="667" t="s">
        <v>2806</v>
      </c>
      <c r="E394" s="666" t="s">
        <v>6366</v>
      </c>
      <c r="F394" s="667" t="s">
        <v>6367</v>
      </c>
      <c r="G394" s="666" t="s">
        <v>5444</v>
      </c>
      <c r="H394" s="666" t="s">
        <v>5445</v>
      </c>
      <c r="I394" s="668">
        <v>2.9037500000000001</v>
      </c>
      <c r="J394" s="668">
        <v>800</v>
      </c>
      <c r="K394" s="669">
        <v>2323</v>
      </c>
    </row>
    <row r="395" spans="1:11" ht="14.4" customHeight="1" x14ac:dyDescent="0.3">
      <c r="A395" s="664" t="s">
        <v>548</v>
      </c>
      <c r="B395" s="665" t="s">
        <v>549</v>
      </c>
      <c r="C395" s="666" t="s">
        <v>561</v>
      </c>
      <c r="D395" s="667" t="s">
        <v>2806</v>
      </c>
      <c r="E395" s="666" t="s">
        <v>6366</v>
      </c>
      <c r="F395" s="667" t="s">
        <v>6367</v>
      </c>
      <c r="G395" s="666" t="s">
        <v>5446</v>
      </c>
      <c r="H395" s="666" t="s">
        <v>5447</v>
      </c>
      <c r="I395" s="668">
        <v>2.9033333333333324</v>
      </c>
      <c r="J395" s="668">
        <v>3100</v>
      </c>
      <c r="K395" s="669">
        <v>9002</v>
      </c>
    </row>
    <row r="396" spans="1:11" ht="14.4" customHeight="1" x14ac:dyDescent="0.3">
      <c r="A396" s="664" t="s">
        <v>548</v>
      </c>
      <c r="B396" s="665" t="s">
        <v>549</v>
      </c>
      <c r="C396" s="666" t="s">
        <v>561</v>
      </c>
      <c r="D396" s="667" t="s">
        <v>2806</v>
      </c>
      <c r="E396" s="666" t="s">
        <v>6366</v>
      </c>
      <c r="F396" s="667" t="s">
        <v>6367</v>
      </c>
      <c r="G396" s="666" t="s">
        <v>5448</v>
      </c>
      <c r="H396" s="666" t="s">
        <v>5449</v>
      </c>
      <c r="I396" s="668">
        <v>2.9050000000000002</v>
      </c>
      <c r="J396" s="668">
        <v>1800</v>
      </c>
      <c r="K396" s="669">
        <v>5230</v>
      </c>
    </row>
    <row r="397" spans="1:11" ht="14.4" customHeight="1" x14ac:dyDescent="0.3">
      <c r="A397" s="664" t="s">
        <v>548</v>
      </c>
      <c r="B397" s="665" t="s">
        <v>549</v>
      </c>
      <c r="C397" s="666" t="s">
        <v>561</v>
      </c>
      <c r="D397" s="667" t="s">
        <v>2806</v>
      </c>
      <c r="E397" s="666" t="s">
        <v>6366</v>
      </c>
      <c r="F397" s="667" t="s">
        <v>6367</v>
      </c>
      <c r="G397" s="666" t="s">
        <v>5450</v>
      </c>
      <c r="H397" s="666" t="s">
        <v>5451</v>
      </c>
      <c r="I397" s="668">
        <v>193.6</v>
      </c>
      <c r="J397" s="668">
        <v>70</v>
      </c>
      <c r="K397" s="669">
        <v>13552</v>
      </c>
    </row>
    <row r="398" spans="1:11" ht="14.4" customHeight="1" x14ac:dyDescent="0.3">
      <c r="A398" s="664" t="s">
        <v>548</v>
      </c>
      <c r="B398" s="665" t="s">
        <v>549</v>
      </c>
      <c r="C398" s="666" t="s">
        <v>561</v>
      </c>
      <c r="D398" s="667" t="s">
        <v>2806</v>
      </c>
      <c r="E398" s="666" t="s">
        <v>6366</v>
      </c>
      <c r="F398" s="667" t="s">
        <v>6367</v>
      </c>
      <c r="G398" s="666" t="s">
        <v>5452</v>
      </c>
      <c r="H398" s="666" t="s">
        <v>5453</v>
      </c>
      <c r="I398" s="668">
        <v>193.6</v>
      </c>
      <c r="J398" s="668">
        <v>100</v>
      </c>
      <c r="K398" s="669">
        <v>19360</v>
      </c>
    </row>
    <row r="399" spans="1:11" ht="14.4" customHeight="1" x14ac:dyDescent="0.3">
      <c r="A399" s="664" t="s">
        <v>548</v>
      </c>
      <c r="B399" s="665" t="s">
        <v>549</v>
      </c>
      <c r="C399" s="666" t="s">
        <v>561</v>
      </c>
      <c r="D399" s="667" t="s">
        <v>2806</v>
      </c>
      <c r="E399" s="666" t="s">
        <v>6366</v>
      </c>
      <c r="F399" s="667" t="s">
        <v>6367</v>
      </c>
      <c r="G399" s="666" t="s">
        <v>5454</v>
      </c>
      <c r="H399" s="666" t="s">
        <v>5455</v>
      </c>
      <c r="I399" s="668">
        <v>527.96</v>
      </c>
      <c r="J399" s="668">
        <v>30</v>
      </c>
      <c r="K399" s="669">
        <v>15838.949999999999</v>
      </c>
    </row>
    <row r="400" spans="1:11" ht="14.4" customHeight="1" x14ac:dyDescent="0.3">
      <c r="A400" s="664" t="s">
        <v>548</v>
      </c>
      <c r="B400" s="665" t="s">
        <v>549</v>
      </c>
      <c r="C400" s="666" t="s">
        <v>561</v>
      </c>
      <c r="D400" s="667" t="s">
        <v>2806</v>
      </c>
      <c r="E400" s="666" t="s">
        <v>6366</v>
      </c>
      <c r="F400" s="667" t="s">
        <v>6367</v>
      </c>
      <c r="G400" s="666" t="s">
        <v>5456</v>
      </c>
      <c r="H400" s="666" t="s">
        <v>5457</v>
      </c>
      <c r="I400" s="668">
        <v>9.1999999999999993</v>
      </c>
      <c r="J400" s="668">
        <v>180</v>
      </c>
      <c r="K400" s="669">
        <v>1656</v>
      </c>
    </row>
    <row r="401" spans="1:11" ht="14.4" customHeight="1" x14ac:dyDescent="0.3">
      <c r="A401" s="664" t="s">
        <v>548</v>
      </c>
      <c r="B401" s="665" t="s">
        <v>549</v>
      </c>
      <c r="C401" s="666" t="s">
        <v>561</v>
      </c>
      <c r="D401" s="667" t="s">
        <v>2806</v>
      </c>
      <c r="E401" s="666" t="s">
        <v>6366</v>
      </c>
      <c r="F401" s="667" t="s">
        <v>6367</v>
      </c>
      <c r="G401" s="666" t="s">
        <v>5458</v>
      </c>
      <c r="H401" s="666" t="s">
        <v>5459</v>
      </c>
      <c r="I401" s="668">
        <v>49.91</v>
      </c>
      <c r="J401" s="668">
        <v>50</v>
      </c>
      <c r="K401" s="669">
        <v>2495.63</v>
      </c>
    </row>
    <row r="402" spans="1:11" ht="14.4" customHeight="1" x14ac:dyDescent="0.3">
      <c r="A402" s="664" t="s">
        <v>548</v>
      </c>
      <c r="B402" s="665" t="s">
        <v>549</v>
      </c>
      <c r="C402" s="666" t="s">
        <v>561</v>
      </c>
      <c r="D402" s="667" t="s">
        <v>2806</v>
      </c>
      <c r="E402" s="666" t="s">
        <v>6366</v>
      </c>
      <c r="F402" s="667" t="s">
        <v>6367</v>
      </c>
      <c r="G402" s="666" t="s">
        <v>5460</v>
      </c>
      <c r="H402" s="666" t="s">
        <v>5461</v>
      </c>
      <c r="I402" s="668">
        <v>411.39999999999992</v>
      </c>
      <c r="J402" s="668">
        <v>30</v>
      </c>
      <c r="K402" s="669">
        <v>12342</v>
      </c>
    </row>
    <row r="403" spans="1:11" ht="14.4" customHeight="1" x14ac:dyDescent="0.3">
      <c r="A403" s="664" t="s">
        <v>548</v>
      </c>
      <c r="B403" s="665" t="s">
        <v>549</v>
      </c>
      <c r="C403" s="666" t="s">
        <v>561</v>
      </c>
      <c r="D403" s="667" t="s">
        <v>2806</v>
      </c>
      <c r="E403" s="666" t="s">
        <v>6366</v>
      </c>
      <c r="F403" s="667" t="s">
        <v>6367</v>
      </c>
      <c r="G403" s="666" t="s">
        <v>5462</v>
      </c>
      <c r="H403" s="666" t="s">
        <v>5463</v>
      </c>
      <c r="I403" s="668">
        <v>179.69</v>
      </c>
      <c r="J403" s="668">
        <v>6</v>
      </c>
      <c r="K403" s="669">
        <v>1078.1599999999999</v>
      </c>
    </row>
    <row r="404" spans="1:11" ht="14.4" customHeight="1" x14ac:dyDescent="0.3">
      <c r="A404" s="664" t="s">
        <v>548</v>
      </c>
      <c r="B404" s="665" t="s">
        <v>549</v>
      </c>
      <c r="C404" s="666" t="s">
        <v>561</v>
      </c>
      <c r="D404" s="667" t="s">
        <v>2806</v>
      </c>
      <c r="E404" s="666" t="s">
        <v>6366</v>
      </c>
      <c r="F404" s="667" t="s">
        <v>6367</v>
      </c>
      <c r="G404" s="666" t="s">
        <v>5464</v>
      </c>
      <c r="H404" s="666" t="s">
        <v>5465</v>
      </c>
      <c r="I404" s="668">
        <v>20.57</v>
      </c>
      <c r="J404" s="668">
        <v>100</v>
      </c>
      <c r="K404" s="669">
        <v>2057</v>
      </c>
    </row>
    <row r="405" spans="1:11" ht="14.4" customHeight="1" x14ac:dyDescent="0.3">
      <c r="A405" s="664" t="s">
        <v>548</v>
      </c>
      <c r="B405" s="665" t="s">
        <v>549</v>
      </c>
      <c r="C405" s="666" t="s">
        <v>561</v>
      </c>
      <c r="D405" s="667" t="s">
        <v>2806</v>
      </c>
      <c r="E405" s="666" t="s">
        <v>6366</v>
      </c>
      <c r="F405" s="667" t="s">
        <v>6367</v>
      </c>
      <c r="G405" s="666" t="s">
        <v>5466</v>
      </c>
      <c r="H405" s="666" t="s">
        <v>5467</v>
      </c>
      <c r="I405" s="668">
        <v>35.99</v>
      </c>
      <c r="J405" s="668">
        <v>50</v>
      </c>
      <c r="K405" s="669">
        <v>1799.75</v>
      </c>
    </row>
    <row r="406" spans="1:11" ht="14.4" customHeight="1" x14ac:dyDescent="0.3">
      <c r="A406" s="664" t="s">
        <v>548</v>
      </c>
      <c r="B406" s="665" t="s">
        <v>549</v>
      </c>
      <c r="C406" s="666" t="s">
        <v>561</v>
      </c>
      <c r="D406" s="667" t="s">
        <v>2806</v>
      </c>
      <c r="E406" s="666" t="s">
        <v>6366</v>
      </c>
      <c r="F406" s="667" t="s">
        <v>6367</v>
      </c>
      <c r="G406" s="666" t="s">
        <v>5468</v>
      </c>
      <c r="H406" s="666" t="s">
        <v>5469</v>
      </c>
      <c r="I406" s="668">
        <v>229.9</v>
      </c>
      <c r="J406" s="668">
        <v>20</v>
      </c>
      <c r="K406" s="669">
        <v>4598</v>
      </c>
    </row>
    <row r="407" spans="1:11" ht="14.4" customHeight="1" x14ac:dyDescent="0.3">
      <c r="A407" s="664" t="s">
        <v>548</v>
      </c>
      <c r="B407" s="665" t="s">
        <v>549</v>
      </c>
      <c r="C407" s="666" t="s">
        <v>561</v>
      </c>
      <c r="D407" s="667" t="s">
        <v>2806</v>
      </c>
      <c r="E407" s="666" t="s">
        <v>6366</v>
      </c>
      <c r="F407" s="667" t="s">
        <v>6367</v>
      </c>
      <c r="G407" s="666" t="s">
        <v>5470</v>
      </c>
      <c r="H407" s="666" t="s">
        <v>5471</v>
      </c>
      <c r="I407" s="668">
        <v>527.96</v>
      </c>
      <c r="J407" s="668">
        <v>10</v>
      </c>
      <c r="K407" s="669">
        <v>5279.65</v>
      </c>
    </row>
    <row r="408" spans="1:11" ht="14.4" customHeight="1" x14ac:dyDescent="0.3">
      <c r="A408" s="664" t="s">
        <v>548</v>
      </c>
      <c r="B408" s="665" t="s">
        <v>549</v>
      </c>
      <c r="C408" s="666" t="s">
        <v>561</v>
      </c>
      <c r="D408" s="667" t="s">
        <v>2806</v>
      </c>
      <c r="E408" s="666" t="s">
        <v>6366</v>
      </c>
      <c r="F408" s="667" t="s">
        <v>6367</v>
      </c>
      <c r="G408" s="666" t="s">
        <v>5177</v>
      </c>
      <c r="H408" s="666" t="s">
        <v>5178</v>
      </c>
      <c r="I408" s="668">
        <v>9.1999999999999993</v>
      </c>
      <c r="J408" s="668">
        <v>300</v>
      </c>
      <c r="K408" s="669">
        <v>2760</v>
      </c>
    </row>
    <row r="409" spans="1:11" ht="14.4" customHeight="1" x14ac:dyDescent="0.3">
      <c r="A409" s="664" t="s">
        <v>548</v>
      </c>
      <c r="B409" s="665" t="s">
        <v>549</v>
      </c>
      <c r="C409" s="666" t="s">
        <v>561</v>
      </c>
      <c r="D409" s="667" t="s">
        <v>2806</v>
      </c>
      <c r="E409" s="666" t="s">
        <v>6366</v>
      </c>
      <c r="F409" s="667" t="s">
        <v>6367</v>
      </c>
      <c r="G409" s="666" t="s">
        <v>5177</v>
      </c>
      <c r="H409" s="666" t="s">
        <v>5179</v>
      </c>
      <c r="I409" s="668">
        <v>9.2000000000000011</v>
      </c>
      <c r="J409" s="668">
        <v>500</v>
      </c>
      <c r="K409" s="669">
        <v>4600</v>
      </c>
    </row>
    <row r="410" spans="1:11" ht="14.4" customHeight="1" x14ac:dyDescent="0.3">
      <c r="A410" s="664" t="s">
        <v>548</v>
      </c>
      <c r="B410" s="665" t="s">
        <v>549</v>
      </c>
      <c r="C410" s="666" t="s">
        <v>561</v>
      </c>
      <c r="D410" s="667" t="s">
        <v>2806</v>
      </c>
      <c r="E410" s="666" t="s">
        <v>6366</v>
      </c>
      <c r="F410" s="667" t="s">
        <v>6367</v>
      </c>
      <c r="G410" s="666" t="s">
        <v>5180</v>
      </c>
      <c r="H410" s="666" t="s">
        <v>5181</v>
      </c>
      <c r="I410" s="668">
        <v>172.5</v>
      </c>
      <c r="J410" s="668">
        <v>5</v>
      </c>
      <c r="K410" s="669">
        <v>862.5</v>
      </c>
    </row>
    <row r="411" spans="1:11" ht="14.4" customHeight="1" x14ac:dyDescent="0.3">
      <c r="A411" s="664" t="s">
        <v>548</v>
      </c>
      <c r="B411" s="665" t="s">
        <v>549</v>
      </c>
      <c r="C411" s="666" t="s">
        <v>561</v>
      </c>
      <c r="D411" s="667" t="s">
        <v>2806</v>
      </c>
      <c r="E411" s="666" t="s">
        <v>6366</v>
      </c>
      <c r="F411" s="667" t="s">
        <v>6367</v>
      </c>
      <c r="G411" s="666" t="s">
        <v>5472</v>
      </c>
      <c r="H411" s="666" t="s">
        <v>5473</v>
      </c>
      <c r="I411" s="668">
        <v>15.73</v>
      </c>
      <c r="J411" s="668">
        <v>120</v>
      </c>
      <c r="K411" s="669">
        <v>1887.6</v>
      </c>
    </row>
    <row r="412" spans="1:11" ht="14.4" customHeight="1" x14ac:dyDescent="0.3">
      <c r="A412" s="664" t="s">
        <v>548</v>
      </c>
      <c r="B412" s="665" t="s">
        <v>549</v>
      </c>
      <c r="C412" s="666" t="s">
        <v>561</v>
      </c>
      <c r="D412" s="667" t="s">
        <v>2806</v>
      </c>
      <c r="E412" s="666" t="s">
        <v>6366</v>
      </c>
      <c r="F412" s="667" t="s">
        <v>6367</v>
      </c>
      <c r="G412" s="666" t="s">
        <v>5474</v>
      </c>
      <c r="H412" s="666" t="s">
        <v>5475</v>
      </c>
      <c r="I412" s="668">
        <v>14.52</v>
      </c>
      <c r="J412" s="668">
        <v>40</v>
      </c>
      <c r="K412" s="669">
        <v>580.79999999999995</v>
      </c>
    </row>
    <row r="413" spans="1:11" ht="14.4" customHeight="1" x14ac:dyDescent="0.3">
      <c r="A413" s="664" t="s">
        <v>548</v>
      </c>
      <c r="B413" s="665" t="s">
        <v>549</v>
      </c>
      <c r="C413" s="666" t="s">
        <v>561</v>
      </c>
      <c r="D413" s="667" t="s">
        <v>2806</v>
      </c>
      <c r="E413" s="666" t="s">
        <v>6366</v>
      </c>
      <c r="F413" s="667" t="s">
        <v>6367</v>
      </c>
      <c r="G413" s="666" t="s">
        <v>5476</v>
      </c>
      <c r="H413" s="666" t="s">
        <v>5477</v>
      </c>
      <c r="I413" s="668">
        <v>32.308000000000007</v>
      </c>
      <c r="J413" s="668">
        <v>250</v>
      </c>
      <c r="K413" s="669">
        <v>8077</v>
      </c>
    </row>
    <row r="414" spans="1:11" ht="14.4" customHeight="1" x14ac:dyDescent="0.3">
      <c r="A414" s="664" t="s">
        <v>548</v>
      </c>
      <c r="B414" s="665" t="s">
        <v>549</v>
      </c>
      <c r="C414" s="666" t="s">
        <v>561</v>
      </c>
      <c r="D414" s="667" t="s">
        <v>2806</v>
      </c>
      <c r="E414" s="666" t="s">
        <v>6366</v>
      </c>
      <c r="F414" s="667" t="s">
        <v>6367</v>
      </c>
      <c r="G414" s="666" t="s">
        <v>5186</v>
      </c>
      <c r="H414" s="666" t="s">
        <v>5187</v>
      </c>
      <c r="I414" s="668">
        <v>17.059999999999999</v>
      </c>
      <c r="J414" s="668">
        <v>100</v>
      </c>
      <c r="K414" s="669">
        <v>1706.1</v>
      </c>
    </row>
    <row r="415" spans="1:11" ht="14.4" customHeight="1" x14ac:dyDescent="0.3">
      <c r="A415" s="664" t="s">
        <v>548</v>
      </c>
      <c r="B415" s="665" t="s">
        <v>549</v>
      </c>
      <c r="C415" s="666" t="s">
        <v>561</v>
      </c>
      <c r="D415" s="667" t="s">
        <v>2806</v>
      </c>
      <c r="E415" s="666" t="s">
        <v>6366</v>
      </c>
      <c r="F415" s="667" t="s">
        <v>6367</v>
      </c>
      <c r="G415" s="666" t="s">
        <v>5478</v>
      </c>
      <c r="H415" s="666" t="s">
        <v>5479</v>
      </c>
      <c r="I415" s="668">
        <v>6438.054000000001</v>
      </c>
      <c r="J415" s="668">
        <v>8</v>
      </c>
      <c r="K415" s="669">
        <v>51504.39</v>
      </c>
    </row>
    <row r="416" spans="1:11" ht="14.4" customHeight="1" x14ac:dyDescent="0.3">
      <c r="A416" s="664" t="s">
        <v>548</v>
      </c>
      <c r="B416" s="665" t="s">
        <v>549</v>
      </c>
      <c r="C416" s="666" t="s">
        <v>561</v>
      </c>
      <c r="D416" s="667" t="s">
        <v>2806</v>
      </c>
      <c r="E416" s="666" t="s">
        <v>6366</v>
      </c>
      <c r="F416" s="667" t="s">
        <v>6367</v>
      </c>
      <c r="G416" s="666" t="s">
        <v>5480</v>
      </c>
      <c r="H416" s="666" t="s">
        <v>5481</v>
      </c>
      <c r="I416" s="668">
        <v>605</v>
      </c>
      <c r="J416" s="668">
        <v>24</v>
      </c>
      <c r="K416" s="669">
        <v>14520</v>
      </c>
    </row>
    <row r="417" spans="1:11" ht="14.4" customHeight="1" x14ac:dyDescent="0.3">
      <c r="A417" s="664" t="s">
        <v>548</v>
      </c>
      <c r="B417" s="665" t="s">
        <v>549</v>
      </c>
      <c r="C417" s="666" t="s">
        <v>561</v>
      </c>
      <c r="D417" s="667" t="s">
        <v>2806</v>
      </c>
      <c r="E417" s="666" t="s">
        <v>6366</v>
      </c>
      <c r="F417" s="667" t="s">
        <v>6367</v>
      </c>
      <c r="G417" s="666" t="s">
        <v>5480</v>
      </c>
      <c r="H417" s="666" t="s">
        <v>5482</v>
      </c>
      <c r="I417" s="668">
        <v>605</v>
      </c>
      <c r="J417" s="668">
        <v>12</v>
      </c>
      <c r="K417" s="669">
        <v>7260</v>
      </c>
    </row>
    <row r="418" spans="1:11" ht="14.4" customHeight="1" x14ac:dyDescent="0.3">
      <c r="A418" s="664" t="s">
        <v>548</v>
      </c>
      <c r="B418" s="665" t="s">
        <v>549</v>
      </c>
      <c r="C418" s="666" t="s">
        <v>561</v>
      </c>
      <c r="D418" s="667" t="s">
        <v>2806</v>
      </c>
      <c r="E418" s="666" t="s">
        <v>6366</v>
      </c>
      <c r="F418" s="667" t="s">
        <v>6367</v>
      </c>
      <c r="G418" s="666" t="s">
        <v>5483</v>
      </c>
      <c r="H418" s="666" t="s">
        <v>5484</v>
      </c>
      <c r="I418" s="668">
        <v>350.90000000000003</v>
      </c>
      <c r="J418" s="668">
        <v>12</v>
      </c>
      <c r="K418" s="669">
        <v>4210.8</v>
      </c>
    </row>
    <row r="419" spans="1:11" ht="14.4" customHeight="1" x14ac:dyDescent="0.3">
      <c r="A419" s="664" t="s">
        <v>548</v>
      </c>
      <c r="B419" s="665" t="s">
        <v>549</v>
      </c>
      <c r="C419" s="666" t="s">
        <v>561</v>
      </c>
      <c r="D419" s="667" t="s">
        <v>2806</v>
      </c>
      <c r="E419" s="666" t="s">
        <v>6366</v>
      </c>
      <c r="F419" s="667" t="s">
        <v>6367</v>
      </c>
      <c r="G419" s="666" t="s">
        <v>5485</v>
      </c>
      <c r="H419" s="666" t="s">
        <v>5486</v>
      </c>
      <c r="I419" s="668">
        <v>5060</v>
      </c>
      <c r="J419" s="668">
        <v>1</v>
      </c>
      <c r="K419" s="669">
        <v>5060</v>
      </c>
    </row>
    <row r="420" spans="1:11" ht="14.4" customHeight="1" x14ac:dyDescent="0.3">
      <c r="A420" s="664" t="s">
        <v>548</v>
      </c>
      <c r="B420" s="665" t="s">
        <v>549</v>
      </c>
      <c r="C420" s="666" t="s">
        <v>561</v>
      </c>
      <c r="D420" s="667" t="s">
        <v>2806</v>
      </c>
      <c r="E420" s="666" t="s">
        <v>6366</v>
      </c>
      <c r="F420" s="667" t="s">
        <v>6367</v>
      </c>
      <c r="G420" s="666" t="s">
        <v>5487</v>
      </c>
      <c r="H420" s="666" t="s">
        <v>5488</v>
      </c>
      <c r="I420" s="668">
        <v>4123.3</v>
      </c>
      <c r="J420" s="668">
        <v>3</v>
      </c>
      <c r="K420" s="669">
        <v>12369.9</v>
      </c>
    </row>
    <row r="421" spans="1:11" ht="14.4" customHeight="1" x14ac:dyDescent="0.3">
      <c r="A421" s="664" t="s">
        <v>548</v>
      </c>
      <c r="B421" s="665" t="s">
        <v>549</v>
      </c>
      <c r="C421" s="666" t="s">
        <v>561</v>
      </c>
      <c r="D421" s="667" t="s">
        <v>2806</v>
      </c>
      <c r="E421" s="666" t="s">
        <v>6366</v>
      </c>
      <c r="F421" s="667" t="s">
        <v>6367</v>
      </c>
      <c r="G421" s="666" t="s">
        <v>5489</v>
      </c>
      <c r="H421" s="666" t="s">
        <v>5490</v>
      </c>
      <c r="I421" s="668">
        <v>193.6</v>
      </c>
      <c r="J421" s="668">
        <v>25</v>
      </c>
      <c r="K421" s="669">
        <v>4840</v>
      </c>
    </row>
    <row r="422" spans="1:11" ht="14.4" customHeight="1" x14ac:dyDescent="0.3">
      <c r="A422" s="664" t="s">
        <v>548</v>
      </c>
      <c r="B422" s="665" t="s">
        <v>549</v>
      </c>
      <c r="C422" s="666" t="s">
        <v>561</v>
      </c>
      <c r="D422" s="667" t="s">
        <v>2806</v>
      </c>
      <c r="E422" s="666" t="s">
        <v>6366</v>
      </c>
      <c r="F422" s="667" t="s">
        <v>6367</v>
      </c>
      <c r="G422" s="666" t="s">
        <v>5192</v>
      </c>
      <c r="H422" s="666" t="s">
        <v>5193</v>
      </c>
      <c r="I422" s="668">
        <v>186.82</v>
      </c>
      <c r="J422" s="668">
        <v>5</v>
      </c>
      <c r="K422" s="669">
        <v>934.12</v>
      </c>
    </row>
    <row r="423" spans="1:11" ht="14.4" customHeight="1" x14ac:dyDescent="0.3">
      <c r="A423" s="664" t="s">
        <v>548</v>
      </c>
      <c r="B423" s="665" t="s">
        <v>549</v>
      </c>
      <c r="C423" s="666" t="s">
        <v>561</v>
      </c>
      <c r="D423" s="667" t="s">
        <v>2806</v>
      </c>
      <c r="E423" s="666" t="s">
        <v>6366</v>
      </c>
      <c r="F423" s="667" t="s">
        <v>6367</v>
      </c>
      <c r="G423" s="666" t="s">
        <v>5491</v>
      </c>
      <c r="H423" s="666" t="s">
        <v>5492</v>
      </c>
      <c r="I423" s="668">
        <v>110.38</v>
      </c>
      <c r="J423" s="668">
        <v>4</v>
      </c>
      <c r="K423" s="669">
        <v>441.52</v>
      </c>
    </row>
    <row r="424" spans="1:11" ht="14.4" customHeight="1" x14ac:dyDescent="0.3">
      <c r="A424" s="664" t="s">
        <v>548</v>
      </c>
      <c r="B424" s="665" t="s">
        <v>549</v>
      </c>
      <c r="C424" s="666" t="s">
        <v>561</v>
      </c>
      <c r="D424" s="667" t="s">
        <v>2806</v>
      </c>
      <c r="E424" s="666" t="s">
        <v>6366</v>
      </c>
      <c r="F424" s="667" t="s">
        <v>6367</v>
      </c>
      <c r="G424" s="666" t="s">
        <v>5491</v>
      </c>
      <c r="H424" s="666" t="s">
        <v>5493</v>
      </c>
      <c r="I424" s="668">
        <v>111.18</v>
      </c>
      <c r="J424" s="668">
        <v>5</v>
      </c>
      <c r="K424" s="669">
        <v>555.95000000000005</v>
      </c>
    </row>
    <row r="425" spans="1:11" ht="14.4" customHeight="1" x14ac:dyDescent="0.3">
      <c r="A425" s="664" t="s">
        <v>548</v>
      </c>
      <c r="B425" s="665" t="s">
        <v>549</v>
      </c>
      <c r="C425" s="666" t="s">
        <v>561</v>
      </c>
      <c r="D425" s="667" t="s">
        <v>2806</v>
      </c>
      <c r="E425" s="666" t="s">
        <v>6366</v>
      </c>
      <c r="F425" s="667" t="s">
        <v>6367</v>
      </c>
      <c r="G425" s="666" t="s">
        <v>5494</v>
      </c>
      <c r="H425" s="666" t="s">
        <v>5495</v>
      </c>
      <c r="I425" s="668">
        <v>527.96</v>
      </c>
      <c r="J425" s="668">
        <v>10</v>
      </c>
      <c r="K425" s="669">
        <v>5279.65</v>
      </c>
    </row>
    <row r="426" spans="1:11" ht="14.4" customHeight="1" x14ac:dyDescent="0.3">
      <c r="A426" s="664" t="s">
        <v>548</v>
      </c>
      <c r="B426" s="665" t="s">
        <v>549</v>
      </c>
      <c r="C426" s="666" t="s">
        <v>561</v>
      </c>
      <c r="D426" s="667" t="s">
        <v>2806</v>
      </c>
      <c r="E426" s="666" t="s">
        <v>6366</v>
      </c>
      <c r="F426" s="667" t="s">
        <v>6367</v>
      </c>
      <c r="G426" s="666" t="s">
        <v>5496</v>
      </c>
      <c r="H426" s="666" t="s">
        <v>5497</v>
      </c>
      <c r="I426" s="668">
        <v>2311.1</v>
      </c>
      <c r="J426" s="668">
        <v>1</v>
      </c>
      <c r="K426" s="669">
        <v>2311.1</v>
      </c>
    </row>
    <row r="427" spans="1:11" ht="14.4" customHeight="1" x14ac:dyDescent="0.3">
      <c r="A427" s="664" t="s">
        <v>548</v>
      </c>
      <c r="B427" s="665" t="s">
        <v>549</v>
      </c>
      <c r="C427" s="666" t="s">
        <v>561</v>
      </c>
      <c r="D427" s="667" t="s">
        <v>2806</v>
      </c>
      <c r="E427" s="666" t="s">
        <v>6366</v>
      </c>
      <c r="F427" s="667" t="s">
        <v>6367</v>
      </c>
      <c r="G427" s="666" t="s">
        <v>5498</v>
      </c>
      <c r="H427" s="666" t="s">
        <v>5499</v>
      </c>
      <c r="I427" s="668">
        <v>1342.05</v>
      </c>
      <c r="J427" s="668">
        <v>1</v>
      </c>
      <c r="K427" s="669">
        <v>1342.05</v>
      </c>
    </row>
    <row r="428" spans="1:11" ht="14.4" customHeight="1" x14ac:dyDescent="0.3">
      <c r="A428" s="664" t="s">
        <v>548</v>
      </c>
      <c r="B428" s="665" t="s">
        <v>549</v>
      </c>
      <c r="C428" s="666" t="s">
        <v>561</v>
      </c>
      <c r="D428" s="667" t="s">
        <v>2806</v>
      </c>
      <c r="E428" s="666" t="s">
        <v>6366</v>
      </c>
      <c r="F428" s="667" t="s">
        <v>6367</v>
      </c>
      <c r="G428" s="666" t="s">
        <v>5500</v>
      </c>
      <c r="H428" s="666" t="s">
        <v>5501</v>
      </c>
      <c r="I428" s="668">
        <v>600</v>
      </c>
      <c r="J428" s="668">
        <v>30</v>
      </c>
      <c r="K428" s="669">
        <v>18000.010000000002</v>
      </c>
    </row>
    <row r="429" spans="1:11" ht="14.4" customHeight="1" x14ac:dyDescent="0.3">
      <c r="A429" s="664" t="s">
        <v>548</v>
      </c>
      <c r="B429" s="665" t="s">
        <v>549</v>
      </c>
      <c r="C429" s="666" t="s">
        <v>561</v>
      </c>
      <c r="D429" s="667" t="s">
        <v>2806</v>
      </c>
      <c r="E429" s="666" t="s">
        <v>6366</v>
      </c>
      <c r="F429" s="667" t="s">
        <v>6367</v>
      </c>
      <c r="G429" s="666" t="s">
        <v>5502</v>
      </c>
      <c r="H429" s="666" t="s">
        <v>5503</v>
      </c>
      <c r="I429" s="668">
        <v>7689.9662499999995</v>
      </c>
      <c r="J429" s="668">
        <v>14</v>
      </c>
      <c r="K429" s="669">
        <v>107659.61</v>
      </c>
    </row>
    <row r="430" spans="1:11" ht="14.4" customHeight="1" x14ac:dyDescent="0.3">
      <c r="A430" s="664" t="s">
        <v>548</v>
      </c>
      <c r="B430" s="665" t="s">
        <v>549</v>
      </c>
      <c r="C430" s="666" t="s">
        <v>561</v>
      </c>
      <c r="D430" s="667" t="s">
        <v>2806</v>
      </c>
      <c r="E430" s="666" t="s">
        <v>6366</v>
      </c>
      <c r="F430" s="667" t="s">
        <v>6367</v>
      </c>
      <c r="G430" s="666" t="s">
        <v>5202</v>
      </c>
      <c r="H430" s="666" t="s">
        <v>5203</v>
      </c>
      <c r="I430" s="668">
        <v>3.4175000000000004</v>
      </c>
      <c r="J430" s="668">
        <v>3520</v>
      </c>
      <c r="K430" s="669">
        <v>12035.599999999999</v>
      </c>
    </row>
    <row r="431" spans="1:11" ht="14.4" customHeight="1" x14ac:dyDescent="0.3">
      <c r="A431" s="664" t="s">
        <v>548</v>
      </c>
      <c r="B431" s="665" t="s">
        <v>549</v>
      </c>
      <c r="C431" s="666" t="s">
        <v>561</v>
      </c>
      <c r="D431" s="667" t="s">
        <v>2806</v>
      </c>
      <c r="E431" s="666" t="s">
        <v>6366</v>
      </c>
      <c r="F431" s="667" t="s">
        <v>6367</v>
      </c>
      <c r="G431" s="666" t="s">
        <v>5204</v>
      </c>
      <c r="H431" s="666" t="s">
        <v>5205</v>
      </c>
      <c r="I431" s="668">
        <v>6.0861538461538451</v>
      </c>
      <c r="J431" s="668">
        <v>6200</v>
      </c>
      <c r="K431" s="669">
        <v>37744</v>
      </c>
    </row>
    <row r="432" spans="1:11" ht="14.4" customHeight="1" x14ac:dyDescent="0.3">
      <c r="A432" s="664" t="s">
        <v>548</v>
      </c>
      <c r="B432" s="665" t="s">
        <v>549</v>
      </c>
      <c r="C432" s="666" t="s">
        <v>561</v>
      </c>
      <c r="D432" s="667" t="s">
        <v>2806</v>
      </c>
      <c r="E432" s="666" t="s">
        <v>6366</v>
      </c>
      <c r="F432" s="667" t="s">
        <v>6367</v>
      </c>
      <c r="G432" s="666" t="s">
        <v>5206</v>
      </c>
      <c r="H432" s="666" t="s">
        <v>5207</v>
      </c>
      <c r="I432" s="668">
        <v>9.4387499999999989</v>
      </c>
      <c r="J432" s="668">
        <v>1550</v>
      </c>
      <c r="K432" s="669">
        <v>14631</v>
      </c>
    </row>
    <row r="433" spans="1:11" ht="14.4" customHeight="1" x14ac:dyDescent="0.3">
      <c r="A433" s="664" t="s">
        <v>548</v>
      </c>
      <c r="B433" s="665" t="s">
        <v>549</v>
      </c>
      <c r="C433" s="666" t="s">
        <v>561</v>
      </c>
      <c r="D433" s="667" t="s">
        <v>2806</v>
      </c>
      <c r="E433" s="666" t="s">
        <v>6366</v>
      </c>
      <c r="F433" s="667" t="s">
        <v>6367</v>
      </c>
      <c r="G433" s="666" t="s">
        <v>5214</v>
      </c>
      <c r="H433" s="666" t="s">
        <v>5215</v>
      </c>
      <c r="I433" s="668">
        <v>62.774000000000001</v>
      </c>
      <c r="J433" s="668">
        <v>19</v>
      </c>
      <c r="K433" s="669">
        <v>1192.73</v>
      </c>
    </row>
    <row r="434" spans="1:11" ht="14.4" customHeight="1" x14ac:dyDescent="0.3">
      <c r="A434" s="664" t="s">
        <v>548</v>
      </c>
      <c r="B434" s="665" t="s">
        <v>549</v>
      </c>
      <c r="C434" s="666" t="s">
        <v>561</v>
      </c>
      <c r="D434" s="667" t="s">
        <v>2806</v>
      </c>
      <c r="E434" s="666" t="s">
        <v>6366</v>
      </c>
      <c r="F434" s="667" t="s">
        <v>6367</v>
      </c>
      <c r="G434" s="666" t="s">
        <v>5504</v>
      </c>
      <c r="H434" s="666" t="s">
        <v>5505</v>
      </c>
      <c r="I434" s="668">
        <v>83.13</v>
      </c>
      <c r="J434" s="668">
        <v>40</v>
      </c>
      <c r="K434" s="669">
        <v>3325.08</v>
      </c>
    </row>
    <row r="435" spans="1:11" ht="14.4" customHeight="1" x14ac:dyDescent="0.3">
      <c r="A435" s="664" t="s">
        <v>548</v>
      </c>
      <c r="B435" s="665" t="s">
        <v>549</v>
      </c>
      <c r="C435" s="666" t="s">
        <v>561</v>
      </c>
      <c r="D435" s="667" t="s">
        <v>2806</v>
      </c>
      <c r="E435" s="666" t="s">
        <v>6366</v>
      </c>
      <c r="F435" s="667" t="s">
        <v>6367</v>
      </c>
      <c r="G435" s="666" t="s">
        <v>5506</v>
      </c>
      <c r="H435" s="666" t="s">
        <v>5507</v>
      </c>
      <c r="I435" s="668">
        <v>64.13</v>
      </c>
      <c r="J435" s="668">
        <v>1</v>
      </c>
      <c r="K435" s="669">
        <v>64.13</v>
      </c>
    </row>
    <row r="436" spans="1:11" ht="14.4" customHeight="1" x14ac:dyDescent="0.3">
      <c r="A436" s="664" t="s">
        <v>548</v>
      </c>
      <c r="B436" s="665" t="s">
        <v>549</v>
      </c>
      <c r="C436" s="666" t="s">
        <v>561</v>
      </c>
      <c r="D436" s="667" t="s">
        <v>2806</v>
      </c>
      <c r="E436" s="666" t="s">
        <v>6366</v>
      </c>
      <c r="F436" s="667" t="s">
        <v>6367</v>
      </c>
      <c r="G436" s="666" t="s">
        <v>5218</v>
      </c>
      <c r="H436" s="666" t="s">
        <v>5219</v>
      </c>
      <c r="I436" s="668">
        <v>8.83</v>
      </c>
      <c r="J436" s="668">
        <v>9500</v>
      </c>
      <c r="K436" s="669">
        <v>83885</v>
      </c>
    </row>
    <row r="437" spans="1:11" ht="14.4" customHeight="1" x14ac:dyDescent="0.3">
      <c r="A437" s="664" t="s">
        <v>548</v>
      </c>
      <c r="B437" s="665" t="s">
        <v>549</v>
      </c>
      <c r="C437" s="666" t="s">
        <v>561</v>
      </c>
      <c r="D437" s="667" t="s">
        <v>2806</v>
      </c>
      <c r="E437" s="666" t="s">
        <v>6366</v>
      </c>
      <c r="F437" s="667" t="s">
        <v>6367</v>
      </c>
      <c r="G437" s="666" t="s">
        <v>5508</v>
      </c>
      <c r="H437" s="666" t="s">
        <v>5509</v>
      </c>
      <c r="I437" s="668">
        <v>649.77</v>
      </c>
      <c r="J437" s="668">
        <v>10</v>
      </c>
      <c r="K437" s="669">
        <v>6497.7</v>
      </c>
    </row>
    <row r="438" spans="1:11" ht="14.4" customHeight="1" x14ac:dyDescent="0.3">
      <c r="A438" s="664" t="s">
        <v>548</v>
      </c>
      <c r="B438" s="665" t="s">
        <v>549</v>
      </c>
      <c r="C438" s="666" t="s">
        <v>561</v>
      </c>
      <c r="D438" s="667" t="s">
        <v>2806</v>
      </c>
      <c r="E438" s="666" t="s">
        <v>6366</v>
      </c>
      <c r="F438" s="667" t="s">
        <v>6367</v>
      </c>
      <c r="G438" s="666" t="s">
        <v>5510</v>
      </c>
      <c r="H438" s="666" t="s">
        <v>5511</v>
      </c>
      <c r="I438" s="668">
        <v>159.19999999999999</v>
      </c>
      <c r="J438" s="668">
        <v>30</v>
      </c>
      <c r="K438" s="669">
        <v>4776</v>
      </c>
    </row>
    <row r="439" spans="1:11" ht="14.4" customHeight="1" x14ac:dyDescent="0.3">
      <c r="A439" s="664" t="s">
        <v>548</v>
      </c>
      <c r="B439" s="665" t="s">
        <v>549</v>
      </c>
      <c r="C439" s="666" t="s">
        <v>561</v>
      </c>
      <c r="D439" s="667" t="s">
        <v>2806</v>
      </c>
      <c r="E439" s="666" t="s">
        <v>6366</v>
      </c>
      <c r="F439" s="667" t="s">
        <v>6367</v>
      </c>
      <c r="G439" s="666" t="s">
        <v>5512</v>
      </c>
      <c r="H439" s="666" t="s">
        <v>5513</v>
      </c>
      <c r="I439" s="668">
        <v>145.19999999999999</v>
      </c>
      <c r="J439" s="668">
        <v>10</v>
      </c>
      <c r="K439" s="669">
        <v>1452</v>
      </c>
    </row>
    <row r="440" spans="1:11" ht="14.4" customHeight="1" x14ac:dyDescent="0.3">
      <c r="A440" s="664" t="s">
        <v>548</v>
      </c>
      <c r="B440" s="665" t="s">
        <v>549</v>
      </c>
      <c r="C440" s="666" t="s">
        <v>561</v>
      </c>
      <c r="D440" s="667" t="s">
        <v>2806</v>
      </c>
      <c r="E440" s="666" t="s">
        <v>6366</v>
      </c>
      <c r="F440" s="667" t="s">
        <v>6367</v>
      </c>
      <c r="G440" s="666" t="s">
        <v>5514</v>
      </c>
      <c r="H440" s="666" t="s">
        <v>5515</v>
      </c>
      <c r="I440" s="668">
        <v>145.19999999999999</v>
      </c>
      <c r="J440" s="668">
        <v>20</v>
      </c>
      <c r="K440" s="669">
        <v>2904</v>
      </c>
    </row>
    <row r="441" spans="1:11" ht="14.4" customHeight="1" x14ac:dyDescent="0.3">
      <c r="A441" s="664" t="s">
        <v>548</v>
      </c>
      <c r="B441" s="665" t="s">
        <v>549</v>
      </c>
      <c r="C441" s="666" t="s">
        <v>561</v>
      </c>
      <c r="D441" s="667" t="s">
        <v>2806</v>
      </c>
      <c r="E441" s="666" t="s">
        <v>6366</v>
      </c>
      <c r="F441" s="667" t="s">
        <v>6367</v>
      </c>
      <c r="G441" s="666" t="s">
        <v>5516</v>
      </c>
      <c r="H441" s="666" t="s">
        <v>5517</v>
      </c>
      <c r="I441" s="668">
        <v>7737.95</v>
      </c>
      <c r="J441" s="668">
        <v>3</v>
      </c>
      <c r="K441" s="669">
        <v>23213.85</v>
      </c>
    </row>
    <row r="442" spans="1:11" ht="14.4" customHeight="1" x14ac:dyDescent="0.3">
      <c r="A442" s="664" t="s">
        <v>548</v>
      </c>
      <c r="B442" s="665" t="s">
        <v>549</v>
      </c>
      <c r="C442" s="666" t="s">
        <v>561</v>
      </c>
      <c r="D442" s="667" t="s">
        <v>2806</v>
      </c>
      <c r="E442" s="666" t="s">
        <v>6366</v>
      </c>
      <c r="F442" s="667" t="s">
        <v>6367</v>
      </c>
      <c r="G442" s="666" t="s">
        <v>5518</v>
      </c>
      <c r="H442" s="666" t="s">
        <v>5519</v>
      </c>
      <c r="I442" s="668">
        <v>3176.01</v>
      </c>
      <c r="J442" s="668">
        <v>1</v>
      </c>
      <c r="K442" s="669">
        <v>3176.01</v>
      </c>
    </row>
    <row r="443" spans="1:11" ht="14.4" customHeight="1" x14ac:dyDescent="0.3">
      <c r="A443" s="664" t="s">
        <v>548</v>
      </c>
      <c r="B443" s="665" t="s">
        <v>549</v>
      </c>
      <c r="C443" s="666" t="s">
        <v>561</v>
      </c>
      <c r="D443" s="667" t="s">
        <v>2806</v>
      </c>
      <c r="E443" s="666" t="s">
        <v>6366</v>
      </c>
      <c r="F443" s="667" t="s">
        <v>6367</v>
      </c>
      <c r="G443" s="666" t="s">
        <v>5520</v>
      </c>
      <c r="H443" s="666" t="s">
        <v>5521</v>
      </c>
      <c r="I443" s="668">
        <v>551.13</v>
      </c>
      <c r="J443" s="668">
        <v>3</v>
      </c>
      <c r="K443" s="669">
        <v>1653.3899999999999</v>
      </c>
    </row>
    <row r="444" spans="1:11" ht="14.4" customHeight="1" x14ac:dyDescent="0.3">
      <c r="A444" s="664" t="s">
        <v>548</v>
      </c>
      <c r="B444" s="665" t="s">
        <v>549</v>
      </c>
      <c r="C444" s="666" t="s">
        <v>561</v>
      </c>
      <c r="D444" s="667" t="s">
        <v>2806</v>
      </c>
      <c r="E444" s="666" t="s">
        <v>6366</v>
      </c>
      <c r="F444" s="667" t="s">
        <v>6367</v>
      </c>
      <c r="G444" s="666" t="s">
        <v>5220</v>
      </c>
      <c r="H444" s="666" t="s">
        <v>5221</v>
      </c>
      <c r="I444" s="668">
        <v>24.407999999999998</v>
      </c>
      <c r="J444" s="668">
        <v>250</v>
      </c>
      <c r="K444" s="669">
        <v>6101.23</v>
      </c>
    </row>
    <row r="445" spans="1:11" ht="14.4" customHeight="1" x14ac:dyDescent="0.3">
      <c r="A445" s="664" t="s">
        <v>548</v>
      </c>
      <c r="B445" s="665" t="s">
        <v>549</v>
      </c>
      <c r="C445" s="666" t="s">
        <v>561</v>
      </c>
      <c r="D445" s="667" t="s">
        <v>2806</v>
      </c>
      <c r="E445" s="666" t="s">
        <v>6366</v>
      </c>
      <c r="F445" s="667" t="s">
        <v>6367</v>
      </c>
      <c r="G445" s="666" t="s">
        <v>5522</v>
      </c>
      <c r="H445" s="666" t="s">
        <v>5523</v>
      </c>
      <c r="I445" s="668">
        <v>55.54</v>
      </c>
      <c r="J445" s="668">
        <v>2</v>
      </c>
      <c r="K445" s="669">
        <v>111.08</v>
      </c>
    </row>
    <row r="446" spans="1:11" ht="14.4" customHeight="1" x14ac:dyDescent="0.3">
      <c r="A446" s="664" t="s">
        <v>548</v>
      </c>
      <c r="B446" s="665" t="s">
        <v>549</v>
      </c>
      <c r="C446" s="666" t="s">
        <v>561</v>
      </c>
      <c r="D446" s="667" t="s">
        <v>2806</v>
      </c>
      <c r="E446" s="666" t="s">
        <v>6366</v>
      </c>
      <c r="F446" s="667" t="s">
        <v>6367</v>
      </c>
      <c r="G446" s="666" t="s">
        <v>5524</v>
      </c>
      <c r="H446" s="666" t="s">
        <v>5525</v>
      </c>
      <c r="I446" s="668">
        <v>769.56</v>
      </c>
      <c r="J446" s="668">
        <v>6</v>
      </c>
      <c r="K446" s="669">
        <v>4617.3599999999997</v>
      </c>
    </row>
    <row r="447" spans="1:11" ht="14.4" customHeight="1" x14ac:dyDescent="0.3">
      <c r="A447" s="664" t="s">
        <v>548</v>
      </c>
      <c r="B447" s="665" t="s">
        <v>549</v>
      </c>
      <c r="C447" s="666" t="s">
        <v>561</v>
      </c>
      <c r="D447" s="667" t="s">
        <v>2806</v>
      </c>
      <c r="E447" s="666" t="s">
        <v>6366</v>
      </c>
      <c r="F447" s="667" t="s">
        <v>6367</v>
      </c>
      <c r="G447" s="666" t="s">
        <v>5526</v>
      </c>
      <c r="H447" s="666" t="s">
        <v>5527</v>
      </c>
      <c r="I447" s="668">
        <v>522.72</v>
      </c>
      <c r="J447" s="668">
        <v>5</v>
      </c>
      <c r="K447" s="669">
        <v>2613.6</v>
      </c>
    </row>
    <row r="448" spans="1:11" ht="14.4" customHeight="1" x14ac:dyDescent="0.3">
      <c r="A448" s="664" t="s">
        <v>548</v>
      </c>
      <c r="B448" s="665" t="s">
        <v>549</v>
      </c>
      <c r="C448" s="666" t="s">
        <v>561</v>
      </c>
      <c r="D448" s="667" t="s">
        <v>2806</v>
      </c>
      <c r="E448" s="666" t="s">
        <v>6366</v>
      </c>
      <c r="F448" s="667" t="s">
        <v>6367</v>
      </c>
      <c r="G448" s="666" t="s">
        <v>5528</v>
      </c>
      <c r="H448" s="666" t="s">
        <v>5529</v>
      </c>
      <c r="I448" s="668">
        <v>120.2</v>
      </c>
      <c r="J448" s="668">
        <v>5</v>
      </c>
      <c r="K448" s="669">
        <v>601</v>
      </c>
    </row>
    <row r="449" spans="1:11" ht="14.4" customHeight="1" x14ac:dyDescent="0.3">
      <c r="A449" s="664" t="s">
        <v>548</v>
      </c>
      <c r="B449" s="665" t="s">
        <v>549</v>
      </c>
      <c r="C449" s="666" t="s">
        <v>561</v>
      </c>
      <c r="D449" s="667" t="s">
        <v>2806</v>
      </c>
      <c r="E449" s="666" t="s">
        <v>6366</v>
      </c>
      <c r="F449" s="667" t="s">
        <v>6367</v>
      </c>
      <c r="G449" s="666" t="s">
        <v>5530</v>
      </c>
      <c r="H449" s="666" t="s">
        <v>5531</v>
      </c>
      <c r="I449" s="668">
        <v>145.19999999999999</v>
      </c>
      <c r="J449" s="668">
        <v>10</v>
      </c>
      <c r="K449" s="669">
        <v>1452</v>
      </c>
    </row>
    <row r="450" spans="1:11" ht="14.4" customHeight="1" x14ac:dyDescent="0.3">
      <c r="A450" s="664" t="s">
        <v>548</v>
      </c>
      <c r="B450" s="665" t="s">
        <v>549</v>
      </c>
      <c r="C450" s="666" t="s">
        <v>561</v>
      </c>
      <c r="D450" s="667" t="s">
        <v>2806</v>
      </c>
      <c r="E450" s="666" t="s">
        <v>6366</v>
      </c>
      <c r="F450" s="667" t="s">
        <v>6367</v>
      </c>
      <c r="G450" s="666" t="s">
        <v>5532</v>
      </c>
      <c r="H450" s="666" t="s">
        <v>5533</v>
      </c>
      <c r="I450" s="668">
        <v>19.96</v>
      </c>
      <c r="J450" s="668">
        <v>50</v>
      </c>
      <c r="K450" s="669">
        <v>998.25</v>
      </c>
    </row>
    <row r="451" spans="1:11" ht="14.4" customHeight="1" x14ac:dyDescent="0.3">
      <c r="A451" s="664" t="s">
        <v>548</v>
      </c>
      <c r="B451" s="665" t="s">
        <v>549</v>
      </c>
      <c r="C451" s="666" t="s">
        <v>561</v>
      </c>
      <c r="D451" s="667" t="s">
        <v>2806</v>
      </c>
      <c r="E451" s="666" t="s">
        <v>6366</v>
      </c>
      <c r="F451" s="667" t="s">
        <v>6367</v>
      </c>
      <c r="G451" s="666" t="s">
        <v>5224</v>
      </c>
      <c r="H451" s="666" t="s">
        <v>5225</v>
      </c>
      <c r="I451" s="668">
        <v>145.19999999999999</v>
      </c>
      <c r="J451" s="668">
        <v>10</v>
      </c>
      <c r="K451" s="669">
        <v>1452</v>
      </c>
    </row>
    <row r="452" spans="1:11" ht="14.4" customHeight="1" x14ac:dyDescent="0.3">
      <c r="A452" s="664" t="s">
        <v>548</v>
      </c>
      <c r="B452" s="665" t="s">
        <v>549</v>
      </c>
      <c r="C452" s="666" t="s">
        <v>561</v>
      </c>
      <c r="D452" s="667" t="s">
        <v>2806</v>
      </c>
      <c r="E452" s="666" t="s">
        <v>6366</v>
      </c>
      <c r="F452" s="667" t="s">
        <v>6367</v>
      </c>
      <c r="G452" s="666" t="s">
        <v>5228</v>
      </c>
      <c r="H452" s="666" t="s">
        <v>5229</v>
      </c>
      <c r="I452" s="668">
        <v>1252.28</v>
      </c>
      <c r="J452" s="668">
        <v>1</v>
      </c>
      <c r="K452" s="669">
        <v>1252.28</v>
      </c>
    </row>
    <row r="453" spans="1:11" ht="14.4" customHeight="1" x14ac:dyDescent="0.3">
      <c r="A453" s="664" t="s">
        <v>548</v>
      </c>
      <c r="B453" s="665" t="s">
        <v>549</v>
      </c>
      <c r="C453" s="666" t="s">
        <v>561</v>
      </c>
      <c r="D453" s="667" t="s">
        <v>2806</v>
      </c>
      <c r="E453" s="666" t="s">
        <v>6366</v>
      </c>
      <c r="F453" s="667" t="s">
        <v>6367</v>
      </c>
      <c r="G453" s="666" t="s">
        <v>5230</v>
      </c>
      <c r="H453" s="666" t="s">
        <v>5231</v>
      </c>
      <c r="I453" s="668">
        <v>826.6</v>
      </c>
      <c r="J453" s="668">
        <v>10</v>
      </c>
      <c r="K453" s="669">
        <v>8266.0499999999993</v>
      </c>
    </row>
    <row r="454" spans="1:11" ht="14.4" customHeight="1" x14ac:dyDescent="0.3">
      <c r="A454" s="664" t="s">
        <v>548</v>
      </c>
      <c r="B454" s="665" t="s">
        <v>549</v>
      </c>
      <c r="C454" s="666" t="s">
        <v>561</v>
      </c>
      <c r="D454" s="667" t="s">
        <v>2806</v>
      </c>
      <c r="E454" s="666" t="s">
        <v>6366</v>
      </c>
      <c r="F454" s="667" t="s">
        <v>6367</v>
      </c>
      <c r="G454" s="666" t="s">
        <v>5534</v>
      </c>
      <c r="H454" s="666" t="s">
        <v>5535</v>
      </c>
      <c r="I454" s="668">
        <v>5060</v>
      </c>
      <c r="J454" s="668">
        <v>1</v>
      </c>
      <c r="K454" s="669">
        <v>5060</v>
      </c>
    </row>
    <row r="455" spans="1:11" ht="14.4" customHeight="1" x14ac:dyDescent="0.3">
      <c r="A455" s="664" t="s">
        <v>548</v>
      </c>
      <c r="B455" s="665" t="s">
        <v>549</v>
      </c>
      <c r="C455" s="666" t="s">
        <v>561</v>
      </c>
      <c r="D455" s="667" t="s">
        <v>2806</v>
      </c>
      <c r="E455" s="666" t="s">
        <v>6366</v>
      </c>
      <c r="F455" s="667" t="s">
        <v>6367</v>
      </c>
      <c r="G455" s="666" t="s">
        <v>5536</v>
      </c>
      <c r="H455" s="666" t="s">
        <v>5537</v>
      </c>
      <c r="I455" s="668">
        <v>171.82</v>
      </c>
      <c r="J455" s="668">
        <v>10</v>
      </c>
      <c r="K455" s="669">
        <v>1718.2</v>
      </c>
    </row>
    <row r="456" spans="1:11" ht="14.4" customHeight="1" x14ac:dyDescent="0.3">
      <c r="A456" s="664" t="s">
        <v>548</v>
      </c>
      <c r="B456" s="665" t="s">
        <v>549</v>
      </c>
      <c r="C456" s="666" t="s">
        <v>561</v>
      </c>
      <c r="D456" s="667" t="s">
        <v>2806</v>
      </c>
      <c r="E456" s="666" t="s">
        <v>6366</v>
      </c>
      <c r="F456" s="667" t="s">
        <v>6367</v>
      </c>
      <c r="G456" s="666" t="s">
        <v>5538</v>
      </c>
      <c r="H456" s="666" t="s">
        <v>5539</v>
      </c>
      <c r="I456" s="668">
        <v>3500</v>
      </c>
      <c r="J456" s="668">
        <v>1</v>
      </c>
      <c r="K456" s="669">
        <v>3500</v>
      </c>
    </row>
    <row r="457" spans="1:11" ht="14.4" customHeight="1" x14ac:dyDescent="0.3">
      <c r="A457" s="664" t="s">
        <v>548</v>
      </c>
      <c r="B457" s="665" t="s">
        <v>549</v>
      </c>
      <c r="C457" s="666" t="s">
        <v>561</v>
      </c>
      <c r="D457" s="667" t="s">
        <v>2806</v>
      </c>
      <c r="E457" s="666" t="s">
        <v>6366</v>
      </c>
      <c r="F457" s="667" t="s">
        <v>6367</v>
      </c>
      <c r="G457" s="666" t="s">
        <v>5540</v>
      </c>
      <c r="H457" s="666" t="s">
        <v>5541</v>
      </c>
      <c r="I457" s="668">
        <v>193.6</v>
      </c>
      <c r="J457" s="668">
        <v>50</v>
      </c>
      <c r="K457" s="669">
        <v>9680</v>
      </c>
    </row>
    <row r="458" spans="1:11" ht="14.4" customHeight="1" x14ac:dyDescent="0.3">
      <c r="A458" s="664" t="s">
        <v>548</v>
      </c>
      <c r="B458" s="665" t="s">
        <v>549</v>
      </c>
      <c r="C458" s="666" t="s">
        <v>561</v>
      </c>
      <c r="D458" s="667" t="s">
        <v>2806</v>
      </c>
      <c r="E458" s="666" t="s">
        <v>6366</v>
      </c>
      <c r="F458" s="667" t="s">
        <v>6367</v>
      </c>
      <c r="G458" s="666" t="s">
        <v>5542</v>
      </c>
      <c r="H458" s="666" t="s">
        <v>5543</v>
      </c>
      <c r="I458" s="668">
        <v>9.68</v>
      </c>
      <c r="J458" s="668">
        <v>655</v>
      </c>
      <c r="K458" s="669">
        <v>6340.4</v>
      </c>
    </row>
    <row r="459" spans="1:11" ht="14.4" customHeight="1" x14ac:dyDescent="0.3">
      <c r="A459" s="664" t="s">
        <v>548</v>
      </c>
      <c r="B459" s="665" t="s">
        <v>549</v>
      </c>
      <c r="C459" s="666" t="s">
        <v>561</v>
      </c>
      <c r="D459" s="667" t="s">
        <v>2806</v>
      </c>
      <c r="E459" s="666" t="s">
        <v>6366</v>
      </c>
      <c r="F459" s="667" t="s">
        <v>6367</v>
      </c>
      <c r="G459" s="666" t="s">
        <v>5544</v>
      </c>
      <c r="H459" s="666" t="s">
        <v>5545</v>
      </c>
      <c r="I459" s="668">
        <v>118.58</v>
      </c>
      <c r="J459" s="668">
        <v>20</v>
      </c>
      <c r="K459" s="669">
        <v>2371.6</v>
      </c>
    </row>
    <row r="460" spans="1:11" ht="14.4" customHeight="1" x14ac:dyDescent="0.3">
      <c r="A460" s="664" t="s">
        <v>548</v>
      </c>
      <c r="B460" s="665" t="s">
        <v>549</v>
      </c>
      <c r="C460" s="666" t="s">
        <v>561</v>
      </c>
      <c r="D460" s="667" t="s">
        <v>2806</v>
      </c>
      <c r="E460" s="666" t="s">
        <v>6366</v>
      </c>
      <c r="F460" s="667" t="s">
        <v>6367</v>
      </c>
      <c r="G460" s="666" t="s">
        <v>5546</v>
      </c>
      <c r="H460" s="666" t="s">
        <v>5547</v>
      </c>
      <c r="I460" s="668">
        <v>508.2</v>
      </c>
      <c r="J460" s="668">
        <v>2</v>
      </c>
      <c r="K460" s="669">
        <v>1016.4</v>
      </c>
    </row>
    <row r="461" spans="1:11" ht="14.4" customHeight="1" x14ac:dyDescent="0.3">
      <c r="A461" s="664" t="s">
        <v>548</v>
      </c>
      <c r="B461" s="665" t="s">
        <v>549</v>
      </c>
      <c r="C461" s="666" t="s">
        <v>561</v>
      </c>
      <c r="D461" s="667" t="s">
        <v>2806</v>
      </c>
      <c r="E461" s="666" t="s">
        <v>6366</v>
      </c>
      <c r="F461" s="667" t="s">
        <v>6367</v>
      </c>
      <c r="G461" s="666" t="s">
        <v>5548</v>
      </c>
      <c r="H461" s="666" t="s">
        <v>5549</v>
      </c>
      <c r="I461" s="668">
        <v>154</v>
      </c>
      <c r="J461" s="668">
        <v>10</v>
      </c>
      <c r="K461" s="669">
        <v>1539.97</v>
      </c>
    </row>
    <row r="462" spans="1:11" ht="14.4" customHeight="1" x14ac:dyDescent="0.3">
      <c r="A462" s="664" t="s">
        <v>548</v>
      </c>
      <c r="B462" s="665" t="s">
        <v>549</v>
      </c>
      <c r="C462" s="666" t="s">
        <v>561</v>
      </c>
      <c r="D462" s="667" t="s">
        <v>2806</v>
      </c>
      <c r="E462" s="666" t="s">
        <v>6366</v>
      </c>
      <c r="F462" s="667" t="s">
        <v>6367</v>
      </c>
      <c r="G462" s="666" t="s">
        <v>5550</v>
      </c>
      <c r="H462" s="666" t="s">
        <v>5551</v>
      </c>
      <c r="I462" s="668">
        <v>1966.25</v>
      </c>
      <c r="J462" s="668">
        <v>5</v>
      </c>
      <c r="K462" s="669">
        <v>9831.25</v>
      </c>
    </row>
    <row r="463" spans="1:11" ht="14.4" customHeight="1" x14ac:dyDescent="0.3">
      <c r="A463" s="664" t="s">
        <v>548</v>
      </c>
      <c r="B463" s="665" t="s">
        <v>549</v>
      </c>
      <c r="C463" s="666" t="s">
        <v>561</v>
      </c>
      <c r="D463" s="667" t="s">
        <v>2806</v>
      </c>
      <c r="E463" s="666" t="s">
        <v>6366</v>
      </c>
      <c r="F463" s="667" t="s">
        <v>6367</v>
      </c>
      <c r="G463" s="666" t="s">
        <v>5552</v>
      </c>
      <c r="H463" s="666" t="s">
        <v>5553</v>
      </c>
      <c r="I463" s="668">
        <v>12.1</v>
      </c>
      <c r="J463" s="668">
        <v>545</v>
      </c>
      <c r="K463" s="669">
        <v>6594.5</v>
      </c>
    </row>
    <row r="464" spans="1:11" ht="14.4" customHeight="1" x14ac:dyDescent="0.3">
      <c r="A464" s="664" t="s">
        <v>548</v>
      </c>
      <c r="B464" s="665" t="s">
        <v>549</v>
      </c>
      <c r="C464" s="666" t="s">
        <v>561</v>
      </c>
      <c r="D464" s="667" t="s">
        <v>2806</v>
      </c>
      <c r="E464" s="666" t="s">
        <v>6366</v>
      </c>
      <c r="F464" s="667" t="s">
        <v>6367</v>
      </c>
      <c r="G464" s="666" t="s">
        <v>5554</v>
      </c>
      <c r="H464" s="666" t="s">
        <v>5555</v>
      </c>
      <c r="I464" s="668">
        <v>116.16</v>
      </c>
      <c r="J464" s="668">
        <v>60</v>
      </c>
      <c r="K464" s="669">
        <v>6969.6</v>
      </c>
    </row>
    <row r="465" spans="1:11" ht="14.4" customHeight="1" x14ac:dyDescent="0.3">
      <c r="A465" s="664" t="s">
        <v>548</v>
      </c>
      <c r="B465" s="665" t="s">
        <v>549</v>
      </c>
      <c r="C465" s="666" t="s">
        <v>561</v>
      </c>
      <c r="D465" s="667" t="s">
        <v>2806</v>
      </c>
      <c r="E465" s="666" t="s">
        <v>6366</v>
      </c>
      <c r="F465" s="667" t="s">
        <v>6367</v>
      </c>
      <c r="G465" s="666" t="s">
        <v>5556</v>
      </c>
      <c r="H465" s="666" t="s">
        <v>5557</v>
      </c>
      <c r="I465" s="668">
        <v>20.57</v>
      </c>
      <c r="J465" s="668">
        <v>100</v>
      </c>
      <c r="K465" s="669">
        <v>2057</v>
      </c>
    </row>
    <row r="466" spans="1:11" ht="14.4" customHeight="1" x14ac:dyDescent="0.3">
      <c r="A466" s="664" t="s">
        <v>548</v>
      </c>
      <c r="B466" s="665" t="s">
        <v>549</v>
      </c>
      <c r="C466" s="666" t="s">
        <v>561</v>
      </c>
      <c r="D466" s="667" t="s">
        <v>2806</v>
      </c>
      <c r="E466" s="666" t="s">
        <v>6366</v>
      </c>
      <c r="F466" s="667" t="s">
        <v>6367</v>
      </c>
      <c r="G466" s="666" t="s">
        <v>5558</v>
      </c>
      <c r="H466" s="666" t="s">
        <v>5559</v>
      </c>
      <c r="I466" s="668">
        <v>23.1</v>
      </c>
      <c r="J466" s="668">
        <v>50</v>
      </c>
      <c r="K466" s="669">
        <v>1154.95</v>
      </c>
    </row>
    <row r="467" spans="1:11" ht="14.4" customHeight="1" x14ac:dyDescent="0.3">
      <c r="A467" s="664" t="s">
        <v>548</v>
      </c>
      <c r="B467" s="665" t="s">
        <v>549</v>
      </c>
      <c r="C467" s="666" t="s">
        <v>561</v>
      </c>
      <c r="D467" s="667" t="s">
        <v>2806</v>
      </c>
      <c r="E467" s="666" t="s">
        <v>6366</v>
      </c>
      <c r="F467" s="667" t="s">
        <v>6367</v>
      </c>
      <c r="G467" s="666" t="s">
        <v>5560</v>
      </c>
      <c r="H467" s="666" t="s">
        <v>5561</v>
      </c>
      <c r="I467" s="668">
        <v>21.78</v>
      </c>
      <c r="J467" s="668">
        <v>100</v>
      </c>
      <c r="K467" s="669">
        <v>2178</v>
      </c>
    </row>
    <row r="468" spans="1:11" ht="14.4" customHeight="1" x14ac:dyDescent="0.3">
      <c r="A468" s="664" t="s">
        <v>548</v>
      </c>
      <c r="B468" s="665" t="s">
        <v>549</v>
      </c>
      <c r="C468" s="666" t="s">
        <v>561</v>
      </c>
      <c r="D468" s="667" t="s">
        <v>2806</v>
      </c>
      <c r="E468" s="666" t="s">
        <v>6378</v>
      </c>
      <c r="F468" s="667" t="s">
        <v>6379</v>
      </c>
      <c r="G468" s="666" t="s">
        <v>5562</v>
      </c>
      <c r="H468" s="666" t="s">
        <v>5563</v>
      </c>
      <c r="I468" s="668">
        <v>38.72</v>
      </c>
      <c r="J468" s="668">
        <v>15</v>
      </c>
      <c r="K468" s="669">
        <v>580.79999999999995</v>
      </c>
    </row>
    <row r="469" spans="1:11" ht="14.4" customHeight="1" x14ac:dyDescent="0.3">
      <c r="A469" s="664" t="s">
        <v>548</v>
      </c>
      <c r="B469" s="665" t="s">
        <v>549</v>
      </c>
      <c r="C469" s="666" t="s">
        <v>561</v>
      </c>
      <c r="D469" s="667" t="s">
        <v>2806</v>
      </c>
      <c r="E469" s="666" t="s">
        <v>6378</v>
      </c>
      <c r="F469" s="667" t="s">
        <v>6379</v>
      </c>
      <c r="G469" s="666" t="s">
        <v>5564</v>
      </c>
      <c r="H469" s="666" t="s">
        <v>5565</v>
      </c>
      <c r="I469" s="668">
        <v>3.46</v>
      </c>
      <c r="J469" s="668">
        <v>50</v>
      </c>
      <c r="K469" s="669">
        <v>173</v>
      </c>
    </row>
    <row r="470" spans="1:11" ht="14.4" customHeight="1" x14ac:dyDescent="0.3">
      <c r="A470" s="664" t="s">
        <v>548</v>
      </c>
      <c r="B470" s="665" t="s">
        <v>549</v>
      </c>
      <c r="C470" s="666" t="s">
        <v>561</v>
      </c>
      <c r="D470" s="667" t="s">
        <v>2806</v>
      </c>
      <c r="E470" s="666" t="s">
        <v>6378</v>
      </c>
      <c r="F470" s="667" t="s">
        <v>6379</v>
      </c>
      <c r="G470" s="666" t="s">
        <v>5564</v>
      </c>
      <c r="H470" s="666" t="s">
        <v>5566</v>
      </c>
      <c r="I470" s="668">
        <v>1.76</v>
      </c>
      <c r="J470" s="668">
        <v>50</v>
      </c>
      <c r="K470" s="669">
        <v>88</v>
      </c>
    </row>
    <row r="471" spans="1:11" ht="14.4" customHeight="1" x14ac:dyDescent="0.3">
      <c r="A471" s="664" t="s">
        <v>548</v>
      </c>
      <c r="B471" s="665" t="s">
        <v>549</v>
      </c>
      <c r="C471" s="666" t="s">
        <v>561</v>
      </c>
      <c r="D471" s="667" t="s">
        <v>2806</v>
      </c>
      <c r="E471" s="666" t="s">
        <v>6380</v>
      </c>
      <c r="F471" s="667" t="s">
        <v>6381</v>
      </c>
      <c r="G471" s="666" t="s">
        <v>5567</v>
      </c>
      <c r="H471" s="666" t="s">
        <v>5568</v>
      </c>
      <c r="I471" s="668">
        <v>319.91000000000003</v>
      </c>
      <c r="J471" s="668">
        <v>40</v>
      </c>
      <c r="K471" s="669">
        <v>12796.48</v>
      </c>
    </row>
    <row r="472" spans="1:11" ht="14.4" customHeight="1" x14ac:dyDescent="0.3">
      <c r="A472" s="664" t="s">
        <v>548</v>
      </c>
      <c r="B472" s="665" t="s">
        <v>549</v>
      </c>
      <c r="C472" s="666" t="s">
        <v>561</v>
      </c>
      <c r="D472" s="667" t="s">
        <v>2806</v>
      </c>
      <c r="E472" s="666" t="s">
        <v>6380</v>
      </c>
      <c r="F472" s="667" t="s">
        <v>6381</v>
      </c>
      <c r="G472" s="666" t="s">
        <v>5569</v>
      </c>
      <c r="H472" s="666" t="s">
        <v>5570</v>
      </c>
      <c r="I472" s="668">
        <v>289.83999999999997</v>
      </c>
      <c r="J472" s="668">
        <v>20</v>
      </c>
      <c r="K472" s="669">
        <v>5796.87</v>
      </c>
    </row>
    <row r="473" spans="1:11" ht="14.4" customHeight="1" x14ac:dyDescent="0.3">
      <c r="A473" s="664" t="s">
        <v>548</v>
      </c>
      <c r="B473" s="665" t="s">
        <v>549</v>
      </c>
      <c r="C473" s="666" t="s">
        <v>561</v>
      </c>
      <c r="D473" s="667" t="s">
        <v>2806</v>
      </c>
      <c r="E473" s="666" t="s">
        <v>6380</v>
      </c>
      <c r="F473" s="667" t="s">
        <v>6381</v>
      </c>
      <c r="G473" s="666" t="s">
        <v>5571</v>
      </c>
      <c r="H473" s="666" t="s">
        <v>5572</v>
      </c>
      <c r="I473" s="668">
        <v>1285.02</v>
      </c>
      <c r="J473" s="668">
        <v>5</v>
      </c>
      <c r="K473" s="669">
        <v>6425.1</v>
      </c>
    </row>
    <row r="474" spans="1:11" ht="14.4" customHeight="1" x14ac:dyDescent="0.3">
      <c r="A474" s="664" t="s">
        <v>548</v>
      </c>
      <c r="B474" s="665" t="s">
        <v>549</v>
      </c>
      <c r="C474" s="666" t="s">
        <v>561</v>
      </c>
      <c r="D474" s="667" t="s">
        <v>2806</v>
      </c>
      <c r="E474" s="666" t="s">
        <v>6380</v>
      </c>
      <c r="F474" s="667" t="s">
        <v>6381</v>
      </c>
      <c r="G474" s="666" t="s">
        <v>5573</v>
      </c>
      <c r="H474" s="666" t="s">
        <v>5574</v>
      </c>
      <c r="I474" s="668">
        <v>414.54599999999999</v>
      </c>
      <c r="J474" s="668">
        <v>25</v>
      </c>
      <c r="K474" s="669">
        <v>10363.609999999999</v>
      </c>
    </row>
    <row r="475" spans="1:11" ht="14.4" customHeight="1" x14ac:dyDescent="0.3">
      <c r="A475" s="664" t="s">
        <v>548</v>
      </c>
      <c r="B475" s="665" t="s">
        <v>549</v>
      </c>
      <c r="C475" s="666" t="s">
        <v>561</v>
      </c>
      <c r="D475" s="667" t="s">
        <v>2806</v>
      </c>
      <c r="E475" s="666" t="s">
        <v>6380</v>
      </c>
      <c r="F475" s="667" t="s">
        <v>6381</v>
      </c>
      <c r="G475" s="666" t="s">
        <v>5575</v>
      </c>
      <c r="H475" s="666" t="s">
        <v>5576</v>
      </c>
      <c r="I475" s="668">
        <v>1633.5</v>
      </c>
      <c r="J475" s="668">
        <v>12</v>
      </c>
      <c r="K475" s="669">
        <v>19602</v>
      </c>
    </row>
    <row r="476" spans="1:11" ht="14.4" customHeight="1" x14ac:dyDescent="0.3">
      <c r="A476" s="664" t="s">
        <v>548</v>
      </c>
      <c r="B476" s="665" t="s">
        <v>549</v>
      </c>
      <c r="C476" s="666" t="s">
        <v>561</v>
      </c>
      <c r="D476" s="667" t="s">
        <v>2806</v>
      </c>
      <c r="E476" s="666" t="s">
        <v>6380</v>
      </c>
      <c r="F476" s="667" t="s">
        <v>6381</v>
      </c>
      <c r="G476" s="666" t="s">
        <v>5577</v>
      </c>
      <c r="H476" s="666" t="s">
        <v>5578</v>
      </c>
      <c r="I476" s="668">
        <v>1328.8</v>
      </c>
      <c r="J476" s="668">
        <v>10</v>
      </c>
      <c r="K476" s="669">
        <v>13287.98</v>
      </c>
    </row>
    <row r="477" spans="1:11" ht="14.4" customHeight="1" x14ac:dyDescent="0.3">
      <c r="A477" s="664" t="s">
        <v>548</v>
      </c>
      <c r="B477" s="665" t="s">
        <v>549</v>
      </c>
      <c r="C477" s="666" t="s">
        <v>561</v>
      </c>
      <c r="D477" s="667" t="s">
        <v>2806</v>
      </c>
      <c r="E477" s="666" t="s">
        <v>6380</v>
      </c>
      <c r="F477" s="667" t="s">
        <v>6381</v>
      </c>
      <c r="G477" s="666" t="s">
        <v>5579</v>
      </c>
      <c r="H477" s="666" t="s">
        <v>5580</v>
      </c>
      <c r="I477" s="668">
        <v>2487.2800000000002</v>
      </c>
      <c r="J477" s="668">
        <v>10</v>
      </c>
      <c r="K477" s="669">
        <v>24872.76</v>
      </c>
    </row>
    <row r="478" spans="1:11" ht="14.4" customHeight="1" x14ac:dyDescent="0.3">
      <c r="A478" s="664" t="s">
        <v>548</v>
      </c>
      <c r="B478" s="665" t="s">
        <v>549</v>
      </c>
      <c r="C478" s="666" t="s">
        <v>561</v>
      </c>
      <c r="D478" s="667" t="s">
        <v>2806</v>
      </c>
      <c r="E478" s="666" t="s">
        <v>6380</v>
      </c>
      <c r="F478" s="667" t="s">
        <v>6381</v>
      </c>
      <c r="G478" s="666" t="s">
        <v>5581</v>
      </c>
      <c r="H478" s="666" t="s">
        <v>5582</v>
      </c>
      <c r="I478" s="668">
        <v>5884.23</v>
      </c>
      <c r="J478" s="668">
        <v>2</v>
      </c>
      <c r="K478" s="669">
        <v>11768.46</v>
      </c>
    </row>
    <row r="479" spans="1:11" ht="14.4" customHeight="1" x14ac:dyDescent="0.3">
      <c r="A479" s="664" t="s">
        <v>548</v>
      </c>
      <c r="B479" s="665" t="s">
        <v>549</v>
      </c>
      <c r="C479" s="666" t="s">
        <v>561</v>
      </c>
      <c r="D479" s="667" t="s">
        <v>2806</v>
      </c>
      <c r="E479" s="666" t="s">
        <v>6380</v>
      </c>
      <c r="F479" s="667" t="s">
        <v>6381</v>
      </c>
      <c r="G479" s="666" t="s">
        <v>5583</v>
      </c>
      <c r="H479" s="666" t="s">
        <v>5584</v>
      </c>
      <c r="I479" s="668">
        <v>1849.91</v>
      </c>
      <c r="J479" s="668">
        <v>10</v>
      </c>
      <c r="K479" s="669">
        <v>18499.07</v>
      </c>
    </row>
    <row r="480" spans="1:11" ht="14.4" customHeight="1" x14ac:dyDescent="0.3">
      <c r="A480" s="664" t="s">
        <v>548</v>
      </c>
      <c r="B480" s="665" t="s">
        <v>549</v>
      </c>
      <c r="C480" s="666" t="s">
        <v>561</v>
      </c>
      <c r="D480" s="667" t="s">
        <v>2806</v>
      </c>
      <c r="E480" s="666" t="s">
        <v>6380</v>
      </c>
      <c r="F480" s="667" t="s">
        <v>6381</v>
      </c>
      <c r="G480" s="666" t="s">
        <v>5585</v>
      </c>
      <c r="H480" s="666" t="s">
        <v>5586</v>
      </c>
      <c r="I480" s="668">
        <v>1328.8</v>
      </c>
      <c r="J480" s="668">
        <v>10</v>
      </c>
      <c r="K480" s="669">
        <v>13287.98</v>
      </c>
    </row>
    <row r="481" spans="1:11" ht="14.4" customHeight="1" x14ac:dyDescent="0.3">
      <c r="A481" s="664" t="s">
        <v>548</v>
      </c>
      <c r="B481" s="665" t="s">
        <v>549</v>
      </c>
      <c r="C481" s="666" t="s">
        <v>561</v>
      </c>
      <c r="D481" s="667" t="s">
        <v>2806</v>
      </c>
      <c r="E481" s="666" t="s">
        <v>6380</v>
      </c>
      <c r="F481" s="667" t="s">
        <v>6381</v>
      </c>
      <c r="G481" s="666" t="s">
        <v>5587</v>
      </c>
      <c r="H481" s="666" t="s">
        <v>5588</v>
      </c>
      <c r="I481" s="668">
        <v>2502.8200000000002</v>
      </c>
      <c r="J481" s="668">
        <v>5</v>
      </c>
      <c r="K481" s="669">
        <v>12514.12</v>
      </c>
    </row>
    <row r="482" spans="1:11" ht="14.4" customHeight="1" x14ac:dyDescent="0.3">
      <c r="A482" s="664" t="s">
        <v>548</v>
      </c>
      <c r="B482" s="665" t="s">
        <v>549</v>
      </c>
      <c r="C482" s="666" t="s">
        <v>561</v>
      </c>
      <c r="D482" s="667" t="s">
        <v>2806</v>
      </c>
      <c r="E482" s="666" t="s">
        <v>6368</v>
      </c>
      <c r="F482" s="667" t="s">
        <v>6369</v>
      </c>
      <c r="G482" s="666" t="s">
        <v>5242</v>
      </c>
      <c r="H482" s="666" t="s">
        <v>5243</v>
      </c>
      <c r="I482" s="668">
        <v>8.1691666666666674</v>
      </c>
      <c r="J482" s="668">
        <v>5700</v>
      </c>
      <c r="K482" s="669">
        <v>46565</v>
      </c>
    </row>
    <row r="483" spans="1:11" ht="14.4" customHeight="1" x14ac:dyDescent="0.3">
      <c r="A483" s="664" t="s">
        <v>548</v>
      </c>
      <c r="B483" s="665" t="s">
        <v>549</v>
      </c>
      <c r="C483" s="666" t="s">
        <v>561</v>
      </c>
      <c r="D483" s="667" t="s">
        <v>2806</v>
      </c>
      <c r="E483" s="666" t="s">
        <v>6368</v>
      </c>
      <c r="F483" s="667" t="s">
        <v>6369</v>
      </c>
      <c r="G483" s="666" t="s">
        <v>5244</v>
      </c>
      <c r="H483" s="666" t="s">
        <v>5245</v>
      </c>
      <c r="I483" s="668">
        <v>150.01374999999999</v>
      </c>
      <c r="J483" s="668">
        <v>80</v>
      </c>
      <c r="K483" s="669">
        <v>12001.130000000001</v>
      </c>
    </row>
    <row r="484" spans="1:11" ht="14.4" customHeight="1" x14ac:dyDescent="0.3">
      <c r="A484" s="664" t="s">
        <v>548</v>
      </c>
      <c r="B484" s="665" t="s">
        <v>549</v>
      </c>
      <c r="C484" s="666" t="s">
        <v>561</v>
      </c>
      <c r="D484" s="667" t="s">
        <v>2806</v>
      </c>
      <c r="E484" s="666" t="s">
        <v>6368</v>
      </c>
      <c r="F484" s="667" t="s">
        <v>6369</v>
      </c>
      <c r="G484" s="666" t="s">
        <v>5248</v>
      </c>
      <c r="H484" s="666" t="s">
        <v>5249</v>
      </c>
      <c r="I484" s="668">
        <v>7.0089999999999986</v>
      </c>
      <c r="J484" s="668">
        <v>1050</v>
      </c>
      <c r="K484" s="669">
        <v>7359.5</v>
      </c>
    </row>
    <row r="485" spans="1:11" ht="14.4" customHeight="1" x14ac:dyDescent="0.3">
      <c r="A485" s="664" t="s">
        <v>548</v>
      </c>
      <c r="B485" s="665" t="s">
        <v>549</v>
      </c>
      <c r="C485" s="666" t="s">
        <v>561</v>
      </c>
      <c r="D485" s="667" t="s">
        <v>2806</v>
      </c>
      <c r="E485" s="666" t="s">
        <v>6368</v>
      </c>
      <c r="F485" s="667" t="s">
        <v>6369</v>
      </c>
      <c r="G485" s="666" t="s">
        <v>5589</v>
      </c>
      <c r="H485" s="666" t="s">
        <v>5590</v>
      </c>
      <c r="I485" s="668">
        <v>3539.25</v>
      </c>
      <c r="J485" s="668">
        <v>15</v>
      </c>
      <c r="K485" s="669">
        <v>53088.75</v>
      </c>
    </row>
    <row r="486" spans="1:11" ht="14.4" customHeight="1" x14ac:dyDescent="0.3">
      <c r="A486" s="664" t="s">
        <v>548</v>
      </c>
      <c r="B486" s="665" t="s">
        <v>549</v>
      </c>
      <c r="C486" s="666" t="s">
        <v>561</v>
      </c>
      <c r="D486" s="667" t="s">
        <v>2806</v>
      </c>
      <c r="E486" s="666" t="s">
        <v>6370</v>
      </c>
      <c r="F486" s="667" t="s">
        <v>6371</v>
      </c>
      <c r="G486" s="666" t="s">
        <v>5252</v>
      </c>
      <c r="H486" s="666" t="s">
        <v>5253</v>
      </c>
      <c r="I486" s="668">
        <v>0.30099999999999993</v>
      </c>
      <c r="J486" s="668">
        <v>7800</v>
      </c>
      <c r="K486" s="669">
        <v>2345</v>
      </c>
    </row>
    <row r="487" spans="1:11" ht="14.4" customHeight="1" x14ac:dyDescent="0.3">
      <c r="A487" s="664" t="s">
        <v>548</v>
      </c>
      <c r="B487" s="665" t="s">
        <v>549</v>
      </c>
      <c r="C487" s="666" t="s">
        <v>561</v>
      </c>
      <c r="D487" s="667" t="s">
        <v>2806</v>
      </c>
      <c r="E487" s="666" t="s">
        <v>6370</v>
      </c>
      <c r="F487" s="667" t="s">
        <v>6371</v>
      </c>
      <c r="G487" s="666" t="s">
        <v>5591</v>
      </c>
      <c r="H487" s="666" t="s">
        <v>5592</v>
      </c>
      <c r="I487" s="668">
        <v>0.30374999999999996</v>
      </c>
      <c r="J487" s="668">
        <v>2100</v>
      </c>
      <c r="K487" s="669">
        <v>638</v>
      </c>
    </row>
    <row r="488" spans="1:11" ht="14.4" customHeight="1" x14ac:dyDescent="0.3">
      <c r="A488" s="664" t="s">
        <v>548</v>
      </c>
      <c r="B488" s="665" t="s">
        <v>549</v>
      </c>
      <c r="C488" s="666" t="s">
        <v>561</v>
      </c>
      <c r="D488" s="667" t="s">
        <v>2806</v>
      </c>
      <c r="E488" s="666" t="s">
        <v>6370</v>
      </c>
      <c r="F488" s="667" t="s">
        <v>6371</v>
      </c>
      <c r="G488" s="666" t="s">
        <v>5254</v>
      </c>
      <c r="H488" s="666" t="s">
        <v>5255</v>
      </c>
      <c r="I488" s="668">
        <v>0.30099999999999999</v>
      </c>
      <c r="J488" s="668">
        <v>2200</v>
      </c>
      <c r="K488" s="669">
        <v>662</v>
      </c>
    </row>
    <row r="489" spans="1:11" ht="14.4" customHeight="1" x14ac:dyDescent="0.3">
      <c r="A489" s="664" t="s">
        <v>548</v>
      </c>
      <c r="B489" s="665" t="s">
        <v>549</v>
      </c>
      <c r="C489" s="666" t="s">
        <v>561</v>
      </c>
      <c r="D489" s="667" t="s">
        <v>2806</v>
      </c>
      <c r="E489" s="666" t="s">
        <v>6370</v>
      </c>
      <c r="F489" s="667" t="s">
        <v>6371</v>
      </c>
      <c r="G489" s="666" t="s">
        <v>5260</v>
      </c>
      <c r="H489" s="666" t="s">
        <v>5261</v>
      </c>
      <c r="I489" s="668">
        <v>0.48083333333333345</v>
      </c>
      <c r="J489" s="668">
        <v>25500</v>
      </c>
      <c r="K489" s="669">
        <v>12265</v>
      </c>
    </row>
    <row r="490" spans="1:11" ht="14.4" customHeight="1" x14ac:dyDescent="0.3">
      <c r="A490" s="664" t="s">
        <v>548</v>
      </c>
      <c r="B490" s="665" t="s">
        <v>549</v>
      </c>
      <c r="C490" s="666" t="s">
        <v>561</v>
      </c>
      <c r="D490" s="667" t="s">
        <v>2806</v>
      </c>
      <c r="E490" s="666" t="s">
        <v>6370</v>
      </c>
      <c r="F490" s="667" t="s">
        <v>6371</v>
      </c>
      <c r="G490" s="666" t="s">
        <v>5264</v>
      </c>
      <c r="H490" s="666" t="s">
        <v>5265</v>
      </c>
      <c r="I490" s="668">
        <v>1.8016666666666667</v>
      </c>
      <c r="J490" s="668">
        <v>900</v>
      </c>
      <c r="K490" s="669">
        <v>1621</v>
      </c>
    </row>
    <row r="491" spans="1:11" ht="14.4" customHeight="1" x14ac:dyDescent="0.3">
      <c r="A491" s="664" t="s">
        <v>548</v>
      </c>
      <c r="B491" s="665" t="s">
        <v>549</v>
      </c>
      <c r="C491" s="666" t="s">
        <v>561</v>
      </c>
      <c r="D491" s="667" t="s">
        <v>2806</v>
      </c>
      <c r="E491" s="666" t="s">
        <v>6370</v>
      </c>
      <c r="F491" s="667" t="s">
        <v>6371</v>
      </c>
      <c r="G491" s="666" t="s">
        <v>5593</v>
      </c>
      <c r="H491" s="666" t="s">
        <v>5594</v>
      </c>
      <c r="I491" s="668">
        <v>1.8000000000000003</v>
      </c>
      <c r="J491" s="668">
        <v>2100</v>
      </c>
      <c r="K491" s="669">
        <v>3780</v>
      </c>
    </row>
    <row r="492" spans="1:11" ht="14.4" customHeight="1" x14ac:dyDescent="0.3">
      <c r="A492" s="664" t="s">
        <v>548</v>
      </c>
      <c r="B492" s="665" t="s">
        <v>549</v>
      </c>
      <c r="C492" s="666" t="s">
        <v>561</v>
      </c>
      <c r="D492" s="667" t="s">
        <v>2806</v>
      </c>
      <c r="E492" s="666" t="s">
        <v>6372</v>
      </c>
      <c r="F492" s="667" t="s">
        <v>6373</v>
      </c>
      <c r="G492" s="666" t="s">
        <v>5595</v>
      </c>
      <c r="H492" s="666" t="s">
        <v>5596</v>
      </c>
      <c r="I492" s="668">
        <v>16.21</v>
      </c>
      <c r="J492" s="668">
        <v>50</v>
      </c>
      <c r="K492" s="669">
        <v>810.5</v>
      </c>
    </row>
    <row r="493" spans="1:11" ht="14.4" customHeight="1" x14ac:dyDescent="0.3">
      <c r="A493" s="664" t="s">
        <v>548</v>
      </c>
      <c r="B493" s="665" t="s">
        <v>549</v>
      </c>
      <c r="C493" s="666" t="s">
        <v>561</v>
      </c>
      <c r="D493" s="667" t="s">
        <v>2806</v>
      </c>
      <c r="E493" s="666" t="s">
        <v>6372</v>
      </c>
      <c r="F493" s="667" t="s">
        <v>6373</v>
      </c>
      <c r="G493" s="666" t="s">
        <v>5595</v>
      </c>
      <c r="H493" s="666" t="s">
        <v>5597</v>
      </c>
      <c r="I493" s="668">
        <v>16.22</v>
      </c>
      <c r="J493" s="668">
        <v>100</v>
      </c>
      <c r="K493" s="669">
        <v>1621.9</v>
      </c>
    </row>
    <row r="494" spans="1:11" ht="14.4" customHeight="1" x14ac:dyDescent="0.3">
      <c r="A494" s="664" t="s">
        <v>548</v>
      </c>
      <c r="B494" s="665" t="s">
        <v>549</v>
      </c>
      <c r="C494" s="666" t="s">
        <v>561</v>
      </c>
      <c r="D494" s="667" t="s">
        <v>2806</v>
      </c>
      <c r="E494" s="666" t="s">
        <v>6372</v>
      </c>
      <c r="F494" s="667" t="s">
        <v>6373</v>
      </c>
      <c r="G494" s="666" t="s">
        <v>5598</v>
      </c>
      <c r="H494" s="666" t="s">
        <v>5599</v>
      </c>
      <c r="I494" s="668">
        <v>16.21</v>
      </c>
      <c r="J494" s="668">
        <v>75</v>
      </c>
      <c r="K494" s="669">
        <v>1215.95</v>
      </c>
    </row>
    <row r="495" spans="1:11" ht="14.4" customHeight="1" x14ac:dyDescent="0.3">
      <c r="A495" s="664" t="s">
        <v>548</v>
      </c>
      <c r="B495" s="665" t="s">
        <v>549</v>
      </c>
      <c r="C495" s="666" t="s">
        <v>561</v>
      </c>
      <c r="D495" s="667" t="s">
        <v>2806</v>
      </c>
      <c r="E495" s="666" t="s">
        <v>6372</v>
      </c>
      <c r="F495" s="667" t="s">
        <v>6373</v>
      </c>
      <c r="G495" s="666" t="s">
        <v>5273</v>
      </c>
      <c r="H495" s="666" t="s">
        <v>5274</v>
      </c>
      <c r="I495" s="668">
        <v>0.70750000000000002</v>
      </c>
      <c r="J495" s="668">
        <v>106000</v>
      </c>
      <c r="K495" s="669">
        <v>74860</v>
      </c>
    </row>
    <row r="496" spans="1:11" ht="14.4" customHeight="1" x14ac:dyDescent="0.3">
      <c r="A496" s="664" t="s">
        <v>548</v>
      </c>
      <c r="B496" s="665" t="s">
        <v>549</v>
      </c>
      <c r="C496" s="666" t="s">
        <v>561</v>
      </c>
      <c r="D496" s="667" t="s">
        <v>2806</v>
      </c>
      <c r="E496" s="666" t="s">
        <v>6372</v>
      </c>
      <c r="F496" s="667" t="s">
        <v>6373</v>
      </c>
      <c r="G496" s="666" t="s">
        <v>5275</v>
      </c>
      <c r="H496" s="666" t="s">
        <v>5276</v>
      </c>
      <c r="I496" s="668">
        <v>0.70714285714285718</v>
      </c>
      <c r="J496" s="668">
        <v>41600</v>
      </c>
      <c r="K496" s="669">
        <v>29336</v>
      </c>
    </row>
    <row r="497" spans="1:11" ht="14.4" customHeight="1" x14ac:dyDescent="0.3">
      <c r="A497" s="664" t="s">
        <v>548</v>
      </c>
      <c r="B497" s="665" t="s">
        <v>549</v>
      </c>
      <c r="C497" s="666" t="s">
        <v>561</v>
      </c>
      <c r="D497" s="667" t="s">
        <v>2806</v>
      </c>
      <c r="E497" s="666" t="s">
        <v>6372</v>
      </c>
      <c r="F497" s="667" t="s">
        <v>6373</v>
      </c>
      <c r="G497" s="666" t="s">
        <v>5277</v>
      </c>
      <c r="H497" s="666" t="s">
        <v>5278</v>
      </c>
      <c r="I497" s="668">
        <v>0.70800000000000007</v>
      </c>
      <c r="J497" s="668">
        <v>36800</v>
      </c>
      <c r="K497" s="669">
        <v>26028</v>
      </c>
    </row>
    <row r="498" spans="1:11" ht="14.4" customHeight="1" x14ac:dyDescent="0.3">
      <c r="A498" s="664" t="s">
        <v>548</v>
      </c>
      <c r="B498" s="665" t="s">
        <v>549</v>
      </c>
      <c r="C498" s="666" t="s">
        <v>561</v>
      </c>
      <c r="D498" s="667" t="s">
        <v>2806</v>
      </c>
      <c r="E498" s="666" t="s">
        <v>6372</v>
      </c>
      <c r="F498" s="667" t="s">
        <v>6373</v>
      </c>
      <c r="G498" s="666" t="s">
        <v>5600</v>
      </c>
      <c r="H498" s="666" t="s">
        <v>5601</v>
      </c>
      <c r="I498" s="668">
        <v>12.58</v>
      </c>
      <c r="J498" s="668">
        <v>40</v>
      </c>
      <c r="K498" s="669">
        <v>503.2</v>
      </c>
    </row>
    <row r="499" spans="1:11" ht="14.4" customHeight="1" x14ac:dyDescent="0.3">
      <c r="A499" s="664" t="s">
        <v>548</v>
      </c>
      <c r="B499" s="665" t="s">
        <v>549</v>
      </c>
      <c r="C499" s="666" t="s">
        <v>561</v>
      </c>
      <c r="D499" s="667" t="s">
        <v>2806</v>
      </c>
      <c r="E499" s="666" t="s">
        <v>6372</v>
      </c>
      <c r="F499" s="667" t="s">
        <v>6373</v>
      </c>
      <c r="G499" s="666" t="s">
        <v>5600</v>
      </c>
      <c r="H499" s="666" t="s">
        <v>5602</v>
      </c>
      <c r="I499" s="668">
        <v>12.59</v>
      </c>
      <c r="J499" s="668">
        <v>50</v>
      </c>
      <c r="K499" s="669">
        <v>629.5</v>
      </c>
    </row>
    <row r="500" spans="1:11" ht="14.4" customHeight="1" x14ac:dyDescent="0.3">
      <c r="A500" s="664" t="s">
        <v>548</v>
      </c>
      <c r="B500" s="665" t="s">
        <v>549</v>
      </c>
      <c r="C500" s="666" t="s">
        <v>561</v>
      </c>
      <c r="D500" s="667" t="s">
        <v>2806</v>
      </c>
      <c r="E500" s="666" t="s">
        <v>6372</v>
      </c>
      <c r="F500" s="667" t="s">
        <v>6373</v>
      </c>
      <c r="G500" s="666" t="s">
        <v>5603</v>
      </c>
      <c r="H500" s="666" t="s">
        <v>5604</v>
      </c>
      <c r="I500" s="668">
        <v>12.58</v>
      </c>
      <c r="J500" s="668">
        <v>50</v>
      </c>
      <c r="K500" s="669">
        <v>629</v>
      </c>
    </row>
    <row r="501" spans="1:11" ht="14.4" customHeight="1" x14ac:dyDescent="0.3">
      <c r="A501" s="664" t="s">
        <v>548</v>
      </c>
      <c r="B501" s="665" t="s">
        <v>549</v>
      </c>
      <c r="C501" s="666" t="s">
        <v>561</v>
      </c>
      <c r="D501" s="667" t="s">
        <v>2806</v>
      </c>
      <c r="E501" s="666" t="s">
        <v>6372</v>
      </c>
      <c r="F501" s="667" t="s">
        <v>6373</v>
      </c>
      <c r="G501" s="666" t="s">
        <v>5605</v>
      </c>
      <c r="H501" s="666" t="s">
        <v>5606</v>
      </c>
      <c r="I501" s="668">
        <v>12.58</v>
      </c>
      <c r="J501" s="668">
        <v>50</v>
      </c>
      <c r="K501" s="669">
        <v>629</v>
      </c>
    </row>
    <row r="502" spans="1:11" ht="14.4" customHeight="1" x14ac:dyDescent="0.3">
      <c r="A502" s="664" t="s">
        <v>548</v>
      </c>
      <c r="B502" s="665" t="s">
        <v>549</v>
      </c>
      <c r="C502" s="666" t="s">
        <v>561</v>
      </c>
      <c r="D502" s="667" t="s">
        <v>2806</v>
      </c>
      <c r="E502" s="666" t="s">
        <v>6372</v>
      </c>
      <c r="F502" s="667" t="s">
        <v>6373</v>
      </c>
      <c r="G502" s="666" t="s">
        <v>5607</v>
      </c>
      <c r="H502" s="666" t="s">
        <v>5608</v>
      </c>
      <c r="I502" s="668">
        <v>16.21</v>
      </c>
      <c r="J502" s="668">
        <v>50</v>
      </c>
      <c r="K502" s="669">
        <v>810.3</v>
      </c>
    </row>
    <row r="503" spans="1:11" ht="14.4" customHeight="1" x14ac:dyDescent="0.3">
      <c r="A503" s="664" t="s">
        <v>548</v>
      </c>
      <c r="B503" s="665" t="s">
        <v>549</v>
      </c>
      <c r="C503" s="666" t="s">
        <v>561</v>
      </c>
      <c r="D503" s="667" t="s">
        <v>2806</v>
      </c>
      <c r="E503" s="666" t="s">
        <v>6374</v>
      </c>
      <c r="F503" s="667" t="s">
        <v>6375</v>
      </c>
      <c r="G503" s="666" t="s">
        <v>5279</v>
      </c>
      <c r="H503" s="666" t="s">
        <v>5280</v>
      </c>
      <c r="I503" s="668">
        <v>139.44000000000003</v>
      </c>
      <c r="J503" s="668">
        <v>156</v>
      </c>
      <c r="K503" s="669">
        <v>21752.51</v>
      </c>
    </row>
    <row r="504" spans="1:11" ht="14.4" customHeight="1" x14ac:dyDescent="0.3">
      <c r="A504" s="664" t="s">
        <v>548</v>
      </c>
      <c r="B504" s="665" t="s">
        <v>549</v>
      </c>
      <c r="C504" s="666" t="s">
        <v>561</v>
      </c>
      <c r="D504" s="667" t="s">
        <v>2806</v>
      </c>
      <c r="E504" s="666" t="s">
        <v>6374</v>
      </c>
      <c r="F504" s="667" t="s">
        <v>6375</v>
      </c>
      <c r="G504" s="666" t="s">
        <v>5281</v>
      </c>
      <c r="H504" s="666" t="s">
        <v>5282</v>
      </c>
      <c r="I504" s="668">
        <v>139.44000000000003</v>
      </c>
      <c r="J504" s="668">
        <v>156</v>
      </c>
      <c r="K504" s="669">
        <v>21752.479999999996</v>
      </c>
    </row>
    <row r="505" spans="1:11" ht="14.4" customHeight="1" x14ac:dyDescent="0.3">
      <c r="A505" s="664" t="s">
        <v>548</v>
      </c>
      <c r="B505" s="665" t="s">
        <v>549</v>
      </c>
      <c r="C505" s="666" t="s">
        <v>561</v>
      </c>
      <c r="D505" s="667" t="s">
        <v>2806</v>
      </c>
      <c r="E505" s="666" t="s">
        <v>6374</v>
      </c>
      <c r="F505" s="667" t="s">
        <v>6375</v>
      </c>
      <c r="G505" s="666" t="s">
        <v>5609</v>
      </c>
      <c r="H505" s="666" t="s">
        <v>5610</v>
      </c>
      <c r="I505" s="668">
        <v>119.78999999999999</v>
      </c>
      <c r="J505" s="668">
        <v>4</v>
      </c>
      <c r="K505" s="669">
        <v>479.15999999999997</v>
      </c>
    </row>
    <row r="506" spans="1:11" ht="14.4" customHeight="1" x14ac:dyDescent="0.3">
      <c r="A506" s="664" t="s">
        <v>548</v>
      </c>
      <c r="B506" s="665" t="s">
        <v>549</v>
      </c>
      <c r="C506" s="666" t="s">
        <v>561</v>
      </c>
      <c r="D506" s="667" t="s">
        <v>2806</v>
      </c>
      <c r="E506" s="666" t="s">
        <v>6374</v>
      </c>
      <c r="F506" s="667" t="s">
        <v>6375</v>
      </c>
      <c r="G506" s="666" t="s">
        <v>5283</v>
      </c>
      <c r="H506" s="666" t="s">
        <v>5284</v>
      </c>
      <c r="I506" s="668">
        <v>11.65620689655173</v>
      </c>
      <c r="J506" s="668">
        <v>300</v>
      </c>
      <c r="K506" s="669">
        <v>3496.92</v>
      </c>
    </row>
    <row r="507" spans="1:11" ht="14.4" customHeight="1" x14ac:dyDescent="0.3">
      <c r="A507" s="664" t="s">
        <v>548</v>
      </c>
      <c r="B507" s="665" t="s">
        <v>549</v>
      </c>
      <c r="C507" s="666" t="s">
        <v>561</v>
      </c>
      <c r="D507" s="667" t="s">
        <v>2806</v>
      </c>
      <c r="E507" s="666" t="s">
        <v>6374</v>
      </c>
      <c r="F507" s="667" t="s">
        <v>6375</v>
      </c>
      <c r="G507" s="666" t="s">
        <v>5285</v>
      </c>
      <c r="H507" s="666" t="s">
        <v>5286</v>
      </c>
      <c r="I507" s="668">
        <v>145.38615384615383</v>
      </c>
      <c r="J507" s="668">
        <v>37</v>
      </c>
      <c r="K507" s="669">
        <v>5369.9800000000005</v>
      </c>
    </row>
    <row r="508" spans="1:11" ht="14.4" customHeight="1" x14ac:dyDescent="0.3">
      <c r="A508" s="664" t="s">
        <v>548</v>
      </c>
      <c r="B508" s="665" t="s">
        <v>549</v>
      </c>
      <c r="C508" s="666" t="s">
        <v>561</v>
      </c>
      <c r="D508" s="667" t="s">
        <v>2806</v>
      </c>
      <c r="E508" s="666" t="s">
        <v>6374</v>
      </c>
      <c r="F508" s="667" t="s">
        <v>6375</v>
      </c>
      <c r="G508" s="666" t="s">
        <v>5611</v>
      </c>
      <c r="H508" s="666" t="s">
        <v>5612</v>
      </c>
      <c r="I508" s="668">
        <v>3709.67</v>
      </c>
      <c r="J508" s="668">
        <v>3</v>
      </c>
      <c r="K508" s="669">
        <v>11129.01</v>
      </c>
    </row>
    <row r="509" spans="1:11" ht="14.4" customHeight="1" x14ac:dyDescent="0.3">
      <c r="A509" s="664" t="s">
        <v>548</v>
      </c>
      <c r="B509" s="665" t="s">
        <v>549</v>
      </c>
      <c r="C509" s="666" t="s">
        <v>561</v>
      </c>
      <c r="D509" s="667" t="s">
        <v>2806</v>
      </c>
      <c r="E509" s="666" t="s">
        <v>6374</v>
      </c>
      <c r="F509" s="667" t="s">
        <v>6375</v>
      </c>
      <c r="G509" s="666" t="s">
        <v>5613</v>
      </c>
      <c r="H509" s="666" t="s">
        <v>5614</v>
      </c>
      <c r="I509" s="668">
        <v>2210.7199999999998</v>
      </c>
      <c r="J509" s="668">
        <v>2</v>
      </c>
      <c r="K509" s="669">
        <v>4421.4399999999996</v>
      </c>
    </row>
    <row r="510" spans="1:11" ht="14.4" customHeight="1" x14ac:dyDescent="0.3">
      <c r="A510" s="664" t="s">
        <v>548</v>
      </c>
      <c r="B510" s="665" t="s">
        <v>549</v>
      </c>
      <c r="C510" s="666" t="s">
        <v>561</v>
      </c>
      <c r="D510" s="667" t="s">
        <v>2806</v>
      </c>
      <c r="E510" s="666" t="s">
        <v>6374</v>
      </c>
      <c r="F510" s="667" t="s">
        <v>6375</v>
      </c>
      <c r="G510" s="666" t="s">
        <v>5615</v>
      </c>
      <c r="H510" s="666" t="s">
        <v>5616</v>
      </c>
      <c r="I510" s="668">
        <v>5445</v>
      </c>
      <c r="J510" s="668">
        <v>5</v>
      </c>
      <c r="K510" s="669">
        <v>27225</v>
      </c>
    </row>
    <row r="511" spans="1:11" ht="14.4" customHeight="1" x14ac:dyDescent="0.3">
      <c r="A511" s="664" t="s">
        <v>548</v>
      </c>
      <c r="B511" s="665" t="s">
        <v>549</v>
      </c>
      <c r="C511" s="666" t="s">
        <v>561</v>
      </c>
      <c r="D511" s="667" t="s">
        <v>2806</v>
      </c>
      <c r="E511" s="666" t="s">
        <v>6374</v>
      </c>
      <c r="F511" s="667" t="s">
        <v>6375</v>
      </c>
      <c r="G511" s="666" t="s">
        <v>5617</v>
      </c>
      <c r="H511" s="666" t="s">
        <v>5618</v>
      </c>
      <c r="I511" s="668">
        <v>3035.31</v>
      </c>
      <c r="J511" s="668">
        <v>20</v>
      </c>
      <c r="K511" s="669">
        <v>60706.200000000004</v>
      </c>
    </row>
    <row r="512" spans="1:11" ht="14.4" customHeight="1" x14ac:dyDescent="0.3">
      <c r="A512" s="664" t="s">
        <v>548</v>
      </c>
      <c r="B512" s="665" t="s">
        <v>549</v>
      </c>
      <c r="C512" s="666" t="s">
        <v>561</v>
      </c>
      <c r="D512" s="667" t="s">
        <v>2806</v>
      </c>
      <c r="E512" s="666" t="s">
        <v>6374</v>
      </c>
      <c r="F512" s="667" t="s">
        <v>6375</v>
      </c>
      <c r="G512" s="666" t="s">
        <v>5619</v>
      </c>
      <c r="H512" s="666" t="s">
        <v>5620</v>
      </c>
      <c r="I512" s="668">
        <v>16187.72</v>
      </c>
      <c r="J512" s="668">
        <v>0.75</v>
      </c>
      <c r="K512" s="669">
        <v>12140.789999999999</v>
      </c>
    </row>
    <row r="513" spans="1:11" ht="14.4" customHeight="1" x14ac:dyDescent="0.3">
      <c r="A513" s="664" t="s">
        <v>548</v>
      </c>
      <c r="B513" s="665" t="s">
        <v>549</v>
      </c>
      <c r="C513" s="666" t="s">
        <v>561</v>
      </c>
      <c r="D513" s="667" t="s">
        <v>2806</v>
      </c>
      <c r="E513" s="666" t="s">
        <v>6374</v>
      </c>
      <c r="F513" s="667" t="s">
        <v>6375</v>
      </c>
      <c r="G513" s="666" t="s">
        <v>5621</v>
      </c>
      <c r="H513" s="666" t="s">
        <v>5622</v>
      </c>
      <c r="I513" s="668">
        <v>2722.5</v>
      </c>
      <c r="J513" s="668">
        <v>73</v>
      </c>
      <c r="K513" s="669">
        <v>198742.47</v>
      </c>
    </row>
    <row r="514" spans="1:11" ht="14.4" customHeight="1" x14ac:dyDescent="0.3">
      <c r="A514" s="664" t="s">
        <v>548</v>
      </c>
      <c r="B514" s="665" t="s">
        <v>549</v>
      </c>
      <c r="C514" s="666" t="s">
        <v>561</v>
      </c>
      <c r="D514" s="667" t="s">
        <v>2806</v>
      </c>
      <c r="E514" s="666" t="s">
        <v>6374</v>
      </c>
      <c r="F514" s="667" t="s">
        <v>6375</v>
      </c>
      <c r="G514" s="666" t="s">
        <v>5623</v>
      </c>
      <c r="H514" s="666" t="s">
        <v>5624</v>
      </c>
      <c r="I514" s="668">
        <v>5445</v>
      </c>
      <c r="J514" s="668">
        <v>5</v>
      </c>
      <c r="K514" s="669">
        <v>27225</v>
      </c>
    </row>
    <row r="515" spans="1:11" ht="14.4" customHeight="1" x14ac:dyDescent="0.3">
      <c r="A515" s="664" t="s">
        <v>548</v>
      </c>
      <c r="B515" s="665" t="s">
        <v>549</v>
      </c>
      <c r="C515" s="666" t="s">
        <v>561</v>
      </c>
      <c r="D515" s="667" t="s">
        <v>2806</v>
      </c>
      <c r="E515" s="666" t="s">
        <v>6374</v>
      </c>
      <c r="F515" s="667" t="s">
        <v>6375</v>
      </c>
      <c r="G515" s="666" t="s">
        <v>5625</v>
      </c>
      <c r="H515" s="666" t="s">
        <v>5626</v>
      </c>
      <c r="I515" s="668">
        <v>5445</v>
      </c>
      <c r="J515" s="668">
        <v>5</v>
      </c>
      <c r="K515" s="669">
        <v>27225</v>
      </c>
    </row>
    <row r="516" spans="1:11" ht="14.4" customHeight="1" x14ac:dyDescent="0.3">
      <c r="A516" s="664" t="s">
        <v>548</v>
      </c>
      <c r="B516" s="665" t="s">
        <v>549</v>
      </c>
      <c r="C516" s="666" t="s">
        <v>561</v>
      </c>
      <c r="D516" s="667" t="s">
        <v>2806</v>
      </c>
      <c r="E516" s="666" t="s">
        <v>6374</v>
      </c>
      <c r="F516" s="667" t="s">
        <v>6375</v>
      </c>
      <c r="G516" s="666" t="s">
        <v>5627</v>
      </c>
      <c r="H516" s="666" t="s">
        <v>5628</v>
      </c>
      <c r="I516" s="668">
        <v>2277.85</v>
      </c>
      <c r="J516" s="668">
        <v>6</v>
      </c>
      <c r="K516" s="669">
        <v>13667.099999999999</v>
      </c>
    </row>
    <row r="517" spans="1:11" ht="14.4" customHeight="1" x14ac:dyDescent="0.3">
      <c r="A517" s="664" t="s">
        <v>548</v>
      </c>
      <c r="B517" s="665" t="s">
        <v>549</v>
      </c>
      <c r="C517" s="666" t="s">
        <v>561</v>
      </c>
      <c r="D517" s="667" t="s">
        <v>2806</v>
      </c>
      <c r="E517" s="666" t="s">
        <v>6374</v>
      </c>
      <c r="F517" s="667" t="s">
        <v>6375</v>
      </c>
      <c r="G517" s="666" t="s">
        <v>5629</v>
      </c>
      <c r="H517" s="666" t="s">
        <v>5630</v>
      </c>
      <c r="I517" s="668">
        <v>3130.7514285714287</v>
      </c>
      <c r="J517" s="668">
        <v>8</v>
      </c>
      <c r="K517" s="669">
        <v>25046.010000000002</v>
      </c>
    </row>
    <row r="518" spans="1:11" ht="14.4" customHeight="1" x14ac:dyDescent="0.3">
      <c r="A518" s="664" t="s">
        <v>548</v>
      </c>
      <c r="B518" s="665" t="s">
        <v>549</v>
      </c>
      <c r="C518" s="666" t="s">
        <v>561</v>
      </c>
      <c r="D518" s="667" t="s">
        <v>2806</v>
      </c>
      <c r="E518" s="666" t="s">
        <v>6374</v>
      </c>
      <c r="F518" s="667" t="s">
        <v>6375</v>
      </c>
      <c r="G518" s="666" t="s">
        <v>5631</v>
      </c>
      <c r="H518" s="666" t="s">
        <v>5632</v>
      </c>
      <c r="I518" s="668">
        <v>2277.85</v>
      </c>
      <c r="J518" s="668">
        <v>4</v>
      </c>
      <c r="K518" s="669">
        <v>9111.4</v>
      </c>
    </row>
    <row r="519" spans="1:11" ht="14.4" customHeight="1" x14ac:dyDescent="0.3">
      <c r="A519" s="664" t="s">
        <v>548</v>
      </c>
      <c r="B519" s="665" t="s">
        <v>549</v>
      </c>
      <c r="C519" s="666" t="s">
        <v>561</v>
      </c>
      <c r="D519" s="667" t="s">
        <v>2806</v>
      </c>
      <c r="E519" s="666" t="s">
        <v>6374</v>
      </c>
      <c r="F519" s="667" t="s">
        <v>6375</v>
      </c>
      <c r="G519" s="666" t="s">
        <v>5633</v>
      </c>
      <c r="H519" s="666" t="s">
        <v>5634</v>
      </c>
      <c r="I519" s="668">
        <v>3035.3100000000004</v>
      </c>
      <c r="J519" s="668">
        <v>13</v>
      </c>
      <c r="K519" s="669">
        <v>39459.030000000006</v>
      </c>
    </row>
    <row r="520" spans="1:11" ht="14.4" customHeight="1" x14ac:dyDescent="0.3">
      <c r="A520" s="664" t="s">
        <v>548</v>
      </c>
      <c r="B520" s="665" t="s">
        <v>549</v>
      </c>
      <c r="C520" s="666" t="s">
        <v>561</v>
      </c>
      <c r="D520" s="667" t="s">
        <v>2806</v>
      </c>
      <c r="E520" s="666" t="s">
        <v>6374</v>
      </c>
      <c r="F520" s="667" t="s">
        <v>6375</v>
      </c>
      <c r="G520" s="666" t="s">
        <v>5635</v>
      </c>
      <c r="H520" s="666" t="s">
        <v>5636</v>
      </c>
      <c r="I520" s="668">
        <v>213.34909090909088</v>
      </c>
      <c r="J520" s="668">
        <v>42</v>
      </c>
      <c r="K520" s="669">
        <v>8960.57</v>
      </c>
    </row>
    <row r="521" spans="1:11" ht="14.4" customHeight="1" x14ac:dyDescent="0.3">
      <c r="A521" s="664" t="s">
        <v>548</v>
      </c>
      <c r="B521" s="665" t="s">
        <v>549</v>
      </c>
      <c r="C521" s="666" t="s">
        <v>561</v>
      </c>
      <c r="D521" s="667" t="s">
        <v>2806</v>
      </c>
      <c r="E521" s="666" t="s">
        <v>6374</v>
      </c>
      <c r="F521" s="667" t="s">
        <v>6375</v>
      </c>
      <c r="G521" s="666" t="s">
        <v>5637</v>
      </c>
      <c r="H521" s="666" t="s">
        <v>5638</v>
      </c>
      <c r="I521" s="668">
        <v>11950.815000000001</v>
      </c>
      <c r="J521" s="668">
        <v>4</v>
      </c>
      <c r="K521" s="669">
        <v>47803.26</v>
      </c>
    </row>
    <row r="522" spans="1:11" ht="14.4" customHeight="1" x14ac:dyDescent="0.3">
      <c r="A522" s="664" t="s">
        <v>548</v>
      </c>
      <c r="B522" s="665" t="s">
        <v>549</v>
      </c>
      <c r="C522" s="666" t="s">
        <v>561</v>
      </c>
      <c r="D522" s="667" t="s">
        <v>2806</v>
      </c>
      <c r="E522" s="666" t="s">
        <v>6374</v>
      </c>
      <c r="F522" s="667" t="s">
        <v>6375</v>
      </c>
      <c r="G522" s="666" t="s">
        <v>5639</v>
      </c>
      <c r="H522" s="666" t="s">
        <v>5640</v>
      </c>
      <c r="I522" s="668">
        <v>5445</v>
      </c>
      <c r="J522" s="668">
        <v>3</v>
      </c>
      <c r="K522" s="669">
        <v>16335</v>
      </c>
    </row>
    <row r="523" spans="1:11" ht="14.4" customHeight="1" x14ac:dyDescent="0.3">
      <c r="A523" s="664" t="s">
        <v>548</v>
      </c>
      <c r="B523" s="665" t="s">
        <v>549</v>
      </c>
      <c r="C523" s="666" t="s">
        <v>561</v>
      </c>
      <c r="D523" s="667" t="s">
        <v>2806</v>
      </c>
      <c r="E523" s="666" t="s">
        <v>6374</v>
      </c>
      <c r="F523" s="667" t="s">
        <v>6375</v>
      </c>
      <c r="G523" s="666" t="s">
        <v>5641</v>
      </c>
      <c r="H523" s="666" t="s">
        <v>5642</v>
      </c>
      <c r="I523" s="668">
        <v>9228.19</v>
      </c>
      <c r="J523" s="668">
        <v>1</v>
      </c>
      <c r="K523" s="669">
        <v>9228.19</v>
      </c>
    </row>
    <row r="524" spans="1:11" ht="14.4" customHeight="1" x14ac:dyDescent="0.3">
      <c r="A524" s="664" t="s">
        <v>548</v>
      </c>
      <c r="B524" s="665" t="s">
        <v>549</v>
      </c>
      <c r="C524" s="666" t="s">
        <v>561</v>
      </c>
      <c r="D524" s="667" t="s">
        <v>2806</v>
      </c>
      <c r="E524" s="666" t="s">
        <v>6374</v>
      </c>
      <c r="F524" s="667" t="s">
        <v>6375</v>
      </c>
      <c r="G524" s="666" t="s">
        <v>5643</v>
      </c>
      <c r="H524" s="666" t="s">
        <v>5644</v>
      </c>
      <c r="I524" s="668">
        <v>9228.192500000001</v>
      </c>
      <c r="J524" s="668">
        <v>1</v>
      </c>
      <c r="K524" s="669">
        <v>9228.19</v>
      </c>
    </row>
    <row r="525" spans="1:11" ht="14.4" customHeight="1" x14ac:dyDescent="0.3">
      <c r="A525" s="664" t="s">
        <v>548</v>
      </c>
      <c r="B525" s="665" t="s">
        <v>549</v>
      </c>
      <c r="C525" s="666" t="s">
        <v>561</v>
      </c>
      <c r="D525" s="667" t="s">
        <v>2806</v>
      </c>
      <c r="E525" s="666" t="s">
        <v>6374</v>
      </c>
      <c r="F525" s="667" t="s">
        <v>6375</v>
      </c>
      <c r="G525" s="666" t="s">
        <v>5645</v>
      </c>
      <c r="H525" s="666" t="s">
        <v>5646</v>
      </c>
      <c r="I525" s="668">
        <v>22994.6</v>
      </c>
      <c r="J525" s="668">
        <v>1</v>
      </c>
      <c r="K525" s="669">
        <v>22994.6</v>
      </c>
    </row>
    <row r="526" spans="1:11" ht="14.4" customHeight="1" x14ac:dyDescent="0.3">
      <c r="A526" s="664" t="s">
        <v>548</v>
      </c>
      <c r="B526" s="665" t="s">
        <v>549</v>
      </c>
      <c r="C526" s="666" t="s">
        <v>561</v>
      </c>
      <c r="D526" s="667" t="s">
        <v>2806</v>
      </c>
      <c r="E526" s="666" t="s">
        <v>6374</v>
      </c>
      <c r="F526" s="667" t="s">
        <v>6375</v>
      </c>
      <c r="G526" s="666" t="s">
        <v>5647</v>
      </c>
      <c r="H526" s="666" t="s">
        <v>5648</v>
      </c>
      <c r="I526" s="668">
        <v>16187.72</v>
      </c>
      <c r="J526" s="668">
        <v>0.75</v>
      </c>
      <c r="K526" s="669">
        <v>12140.789999999999</v>
      </c>
    </row>
    <row r="527" spans="1:11" ht="14.4" customHeight="1" x14ac:dyDescent="0.3">
      <c r="A527" s="664" t="s">
        <v>548</v>
      </c>
      <c r="B527" s="665" t="s">
        <v>549</v>
      </c>
      <c r="C527" s="666" t="s">
        <v>561</v>
      </c>
      <c r="D527" s="667" t="s">
        <v>2806</v>
      </c>
      <c r="E527" s="666" t="s">
        <v>6374</v>
      </c>
      <c r="F527" s="667" t="s">
        <v>6375</v>
      </c>
      <c r="G527" s="666" t="s">
        <v>5649</v>
      </c>
      <c r="H527" s="666" t="s">
        <v>5650</v>
      </c>
      <c r="I527" s="668">
        <v>22994.6</v>
      </c>
      <c r="J527" s="668">
        <v>1</v>
      </c>
      <c r="K527" s="669">
        <v>22994.6</v>
      </c>
    </row>
    <row r="528" spans="1:11" ht="14.4" customHeight="1" x14ac:dyDescent="0.3">
      <c r="A528" s="664" t="s">
        <v>548</v>
      </c>
      <c r="B528" s="665" t="s">
        <v>549</v>
      </c>
      <c r="C528" s="666" t="s">
        <v>561</v>
      </c>
      <c r="D528" s="667" t="s">
        <v>2806</v>
      </c>
      <c r="E528" s="666" t="s">
        <v>6374</v>
      </c>
      <c r="F528" s="667" t="s">
        <v>6375</v>
      </c>
      <c r="G528" s="666" t="s">
        <v>5651</v>
      </c>
      <c r="H528" s="666" t="s">
        <v>5652</v>
      </c>
      <c r="I528" s="668">
        <v>4881.53</v>
      </c>
      <c r="J528" s="668">
        <v>4</v>
      </c>
      <c r="K528" s="669">
        <v>19526.12</v>
      </c>
    </row>
    <row r="529" spans="1:11" ht="14.4" customHeight="1" x14ac:dyDescent="0.3">
      <c r="A529" s="664" t="s">
        <v>548</v>
      </c>
      <c r="B529" s="665" t="s">
        <v>549</v>
      </c>
      <c r="C529" s="666" t="s">
        <v>561</v>
      </c>
      <c r="D529" s="667" t="s">
        <v>2806</v>
      </c>
      <c r="E529" s="666" t="s">
        <v>6374</v>
      </c>
      <c r="F529" s="667" t="s">
        <v>6375</v>
      </c>
      <c r="G529" s="666" t="s">
        <v>5653</v>
      </c>
      <c r="H529" s="666" t="s">
        <v>5654</v>
      </c>
      <c r="I529" s="668">
        <v>3905.02</v>
      </c>
      <c r="J529" s="668">
        <v>3</v>
      </c>
      <c r="K529" s="669">
        <v>11679.04</v>
      </c>
    </row>
    <row r="530" spans="1:11" ht="14.4" customHeight="1" x14ac:dyDescent="0.3">
      <c r="A530" s="664" t="s">
        <v>548</v>
      </c>
      <c r="B530" s="665" t="s">
        <v>549</v>
      </c>
      <c r="C530" s="666" t="s">
        <v>561</v>
      </c>
      <c r="D530" s="667" t="s">
        <v>2806</v>
      </c>
      <c r="E530" s="666" t="s">
        <v>6374</v>
      </c>
      <c r="F530" s="667" t="s">
        <v>6375</v>
      </c>
      <c r="G530" s="666" t="s">
        <v>5655</v>
      </c>
      <c r="H530" s="666" t="s">
        <v>5656</v>
      </c>
      <c r="I530" s="668">
        <v>2624.54</v>
      </c>
      <c r="J530" s="668">
        <v>2</v>
      </c>
      <c r="K530" s="669">
        <v>5249.08</v>
      </c>
    </row>
    <row r="531" spans="1:11" ht="14.4" customHeight="1" x14ac:dyDescent="0.3">
      <c r="A531" s="664" t="s">
        <v>548</v>
      </c>
      <c r="B531" s="665" t="s">
        <v>549</v>
      </c>
      <c r="C531" s="666" t="s">
        <v>561</v>
      </c>
      <c r="D531" s="667" t="s">
        <v>2806</v>
      </c>
      <c r="E531" s="666" t="s">
        <v>6374</v>
      </c>
      <c r="F531" s="667" t="s">
        <v>6375</v>
      </c>
      <c r="G531" s="666" t="s">
        <v>5657</v>
      </c>
      <c r="H531" s="666" t="s">
        <v>5658</v>
      </c>
      <c r="I531" s="668">
        <v>22994.6</v>
      </c>
      <c r="J531" s="668">
        <v>0.75</v>
      </c>
      <c r="K531" s="669">
        <v>17245.95</v>
      </c>
    </row>
    <row r="532" spans="1:11" ht="14.4" customHeight="1" x14ac:dyDescent="0.3">
      <c r="A532" s="664" t="s">
        <v>548</v>
      </c>
      <c r="B532" s="665" t="s">
        <v>549</v>
      </c>
      <c r="C532" s="666" t="s">
        <v>561</v>
      </c>
      <c r="D532" s="667" t="s">
        <v>2806</v>
      </c>
      <c r="E532" s="666" t="s">
        <v>6374</v>
      </c>
      <c r="F532" s="667" t="s">
        <v>6375</v>
      </c>
      <c r="G532" s="666" t="s">
        <v>5659</v>
      </c>
      <c r="H532" s="666" t="s">
        <v>5660</v>
      </c>
      <c r="I532" s="668">
        <v>22994.6</v>
      </c>
      <c r="J532" s="668">
        <v>0.5</v>
      </c>
      <c r="K532" s="669">
        <v>11497.3</v>
      </c>
    </row>
    <row r="533" spans="1:11" ht="14.4" customHeight="1" x14ac:dyDescent="0.3">
      <c r="A533" s="664" t="s">
        <v>548</v>
      </c>
      <c r="B533" s="665" t="s">
        <v>549</v>
      </c>
      <c r="C533" s="666" t="s">
        <v>561</v>
      </c>
      <c r="D533" s="667" t="s">
        <v>2806</v>
      </c>
      <c r="E533" s="666" t="s">
        <v>6374</v>
      </c>
      <c r="F533" s="667" t="s">
        <v>6375</v>
      </c>
      <c r="G533" s="666" t="s">
        <v>5661</v>
      </c>
      <c r="H533" s="666" t="s">
        <v>5662</v>
      </c>
      <c r="I533" s="668">
        <v>7307.57</v>
      </c>
      <c r="J533" s="668">
        <v>1</v>
      </c>
      <c r="K533" s="669">
        <v>7307.57</v>
      </c>
    </row>
    <row r="534" spans="1:11" ht="14.4" customHeight="1" x14ac:dyDescent="0.3">
      <c r="A534" s="664" t="s">
        <v>548</v>
      </c>
      <c r="B534" s="665" t="s">
        <v>549</v>
      </c>
      <c r="C534" s="666" t="s">
        <v>561</v>
      </c>
      <c r="D534" s="667" t="s">
        <v>2806</v>
      </c>
      <c r="E534" s="666" t="s">
        <v>6374</v>
      </c>
      <c r="F534" s="667" t="s">
        <v>6375</v>
      </c>
      <c r="G534" s="666" t="s">
        <v>5663</v>
      </c>
      <c r="H534" s="666" t="s">
        <v>5664</v>
      </c>
      <c r="I534" s="668">
        <v>125.01</v>
      </c>
      <c r="J534" s="668">
        <v>1</v>
      </c>
      <c r="K534" s="669">
        <v>125.01</v>
      </c>
    </row>
    <row r="535" spans="1:11" ht="14.4" customHeight="1" x14ac:dyDescent="0.3">
      <c r="A535" s="664" t="s">
        <v>548</v>
      </c>
      <c r="B535" s="665" t="s">
        <v>549</v>
      </c>
      <c r="C535" s="666" t="s">
        <v>561</v>
      </c>
      <c r="D535" s="667" t="s">
        <v>2806</v>
      </c>
      <c r="E535" s="666" t="s">
        <v>6376</v>
      </c>
      <c r="F535" s="667" t="s">
        <v>6377</v>
      </c>
      <c r="G535" s="666" t="s">
        <v>5287</v>
      </c>
      <c r="H535" s="666" t="s">
        <v>5288</v>
      </c>
      <c r="I535" s="668">
        <v>23.471999999999998</v>
      </c>
      <c r="J535" s="668">
        <v>720</v>
      </c>
      <c r="K535" s="669">
        <v>16899.600000000002</v>
      </c>
    </row>
    <row r="536" spans="1:11" ht="14.4" customHeight="1" x14ac:dyDescent="0.3">
      <c r="A536" s="664" t="s">
        <v>548</v>
      </c>
      <c r="B536" s="665" t="s">
        <v>549</v>
      </c>
      <c r="C536" s="666" t="s">
        <v>561</v>
      </c>
      <c r="D536" s="667" t="s">
        <v>2806</v>
      </c>
      <c r="E536" s="666" t="s">
        <v>6376</v>
      </c>
      <c r="F536" s="667" t="s">
        <v>6377</v>
      </c>
      <c r="G536" s="666" t="s">
        <v>5289</v>
      </c>
      <c r="H536" s="666" t="s">
        <v>5665</v>
      </c>
      <c r="I536" s="668">
        <v>220.22</v>
      </c>
      <c r="J536" s="668">
        <v>60</v>
      </c>
      <c r="K536" s="669">
        <v>13213.199999999999</v>
      </c>
    </row>
    <row r="537" spans="1:11" ht="14.4" customHeight="1" x14ac:dyDescent="0.3">
      <c r="A537" s="664" t="s">
        <v>548</v>
      </c>
      <c r="B537" s="665" t="s">
        <v>549</v>
      </c>
      <c r="C537" s="666" t="s">
        <v>561</v>
      </c>
      <c r="D537" s="667" t="s">
        <v>2806</v>
      </c>
      <c r="E537" s="666" t="s">
        <v>6376</v>
      </c>
      <c r="F537" s="667" t="s">
        <v>6377</v>
      </c>
      <c r="G537" s="666" t="s">
        <v>5289</v>
      </c>
      <c r="H537" s="666" t="s">
        <v>5290</v>
      </c>
      <c r="I537" s="668">
        <v>220.22</v>
      </c>
      <c r="J537" s="668">
        <v>40</v>
      </c>
      <c r="K537" s="669">
        <v>8808.7999999999993</v>
      </c>
    </row>
    <row r="538" spans="1:11" ht="14.4" customHeight="1" x14ac:dyDescent="0.3">
      <c r="A538" s="664" t="s">
        <v>548</v>
      </c>
      <c r="B538" s="665" t="s">
        <v>549</v>
      </c>
      <c r="C538" s="666" t="s">
        <v>561</v>
      </c>
      <c r="D538" s="667" t="s">
        <v>2806</v>
      </c>
      <c r="E538" s="666" t="s">
        <v>6376</v>
      </c>
      <c r="F538" s="667" t="s">
        <v>6377</v>
      </c>
      <c r="G538" s="666" t="s">
        <v>5666</v>
      </c>
      <c r="H538" s="666" t="s">
        <v>5667</v>
      </c>
      <c r="I538" s="668">
        <v>66.400000000000006</v>
      </c>
      <c r="J538" s="668">
        <v>100</v>
      </c>
      <c r="K538" s="669">
        <v>6640.48</v>
      </c>
    </row>
    <row r="539" spans="1:11" ht="14.4" customHeight="1" x14ac:dyDescent="0.3">
      <c r="A539" s="664" t="s">
        <v>548</v>
      </c>
      <c r="B539" s="665" t="s">
        <v>549</v>
      </c>
      <c r="C539" s="666" t="s">
        <v>561</v>
      </c>
      <c r="D539" s="667" t="s">
        <v>2806</v>
      </c>
      <c r="E539" s="666" t="s">
        <v>6376</v>
      </c>
      <c r="F539" s="667" t="s">
        <v>6377</v>
      </c>
      <c r="G539" s="666" t="s">
        <v>5668</v>
      </c>
      <c r="H539" s="666" t="s">
        <v>5669</v>
      </c>
      <c r="I539" s="668">
        <v>32.67</v>
      </c>
      <c r="J539" s="668">
        <v>350</v>
      </c>
      <c r="K539" s="669">
        <v>11434.5</v>
      </c>
    </row>
    <row r="540" spans="1:11" ht="14.4" customHeight="1" x14ac:dyDescent="0.3">
      <c r="A540" s="664" t="s">
        <v>548</v>
      </c>
      <c r="B540" s="665" t="s">
        <v>549</v>
      </c>
      <c r="C540" s="666" t="s">
        <v>561</v>
      </c>
      <c r="D540" s="667" t="s">
        <v>2806</v>
      </c>
      <c r="E540" s="666" t="s">
        <v>6376</v>
      </c>
      <c r="F540" s="667" t="s">
        <v>6377</v>
      </c>
      <c r="G540" s="666" t="s">
        <v>5668</v>
      </c>
      <c r="H540" s="666" t="s">
        <v>5670</v>
      </c>
      <c r="I540" s="668">
        <v>32.670000000000009</v>
      </c>
      <c r="J540" s="668">
        <v>355</v>
      </c>
      <c r="K540" s="669">
        <v>11597.849999999999</v>
      </c>
    </row>
    <row r="541" spans="1:11" ht="14.4" customHeight="1" x14ac:dyDescent="0.3">
      <c r="A541" s="664" t="s">
        <v>548</v>
      </c>
      <c r="B541" s="665" t="s">
        <v>549</v>
      </c>
      <c r="C541" s="666" t="s">
        <v>561</v>
      </c>
      <c r="D541" s="667" t="s">
        <v>2806</v>
      </c>
      <c r="E541" s="666" t="s">
        <v>6376</v>
      </c>
      <c r="F541" s="667" t="s">
        <v>6377</v>
      </c>
      <c r="G541" s="666" t="s">
        <v>5671</v>
      </c>
      <c r="H541" s="666" t="s">
        <v>5672</v>
      </c>
      <c r="I541" s="668">
        <v>695.75</v>
      </c>
      <c r="J541" s="668">
        <v>120</v>
      </c>
      <c r="K541" s="669">
        <v>83490</v>
      </c>
    </row>
    <row r="542" spans="1:11" ht="14.4" customHeight="1" x14ac:dyDescent="0.3">
      <c r="A542" s="664" t="s">
        <v>548</v>
      </c>
      <c r="B542" s="665" t="s">
        <v>549</v>
      </c>
      <c r="C542" s="666" t="s">
        <v>561</v>
      </c>
      <c r="D542" s="667" t="s">
        <v>2806</v>
      </c>
      <c r="E542" s="666" t="s">
        <v>6376</v>
      </c>
      <c r="F542" s="667" t="s">
        <v>6377</v>
      </c>
      <c r="G542" s="666" t="s">
        <v>5673</v>
      </c>
      <c r="H542" s="666" t="s">
        <v>5674</v>
      </c>
      <c r="I542" s="668">
        <v>15.390624999999996</v>
      </c>
      <c r="J542" s="668">
        <v>1650</v>
      </c>
      <c r="K542" s="669">
        <v>25395.43</v>
      </c>
    </row>
    <row r="543" spans="1:11" ht="14.4" customHeight="1" x14ac:dyDescent="0.3">
      <c r="A543" s="664" t="s">
        <v>548</v>
      </c>
      <c r="B543" s="665" t="s">
        <v>549</v>
      </c>
      <c r="C543" s="666" t="s">
        <v>561</v>
      </c>
      <c r="D543" s="667" t="s">
        <v>2806</v>
      </c>
      <c r="E543" s="666" t="s">
        <v>6376</v>
      </c>
      <c r="F543" s="667" t="s">
        <v>6377</v>
      </c>
      <c r="G543" s="666" t="s">
        <v>5675</v>
      </c>
      <c r="H543" s="666" t="s">
        <v>5676</v>
      </c>
      <c r="I543" s="668">
        <v>54.27999999999998</v>
      </c>
      <c r="J543" s="668">
        <v>875</v>
      </c>
      <c r="K543" s="669">
        <v>47495.549999999996</v>
      </c>
    </row>
    <row r="544" spans="1:11" ht="14.4" customHeight="1" x14ac:dyDescent="0.3">
      <c r="A544" s="664" t="s">
        <v>548</v>
      </c>
      <c r="B544" s="665" t="s">
        <v>549</v>
      </c>
      <c r="C544" s="666" t="s">
        <v>561</v>
      </c>
      <c r="D544" s="667" t="s">
        <v>2806</v>
      </c>
      <c r="E544" s="666" t="s">
        <v>6376</v>
      </c>
      <c r="F544" s="667" t="s">
        <v>6377</v>
      </c>
      <c r="G544" s="666" t="s">
        <v>5291</v>
      </c>
      <c r="H544" s="666" t="s">
        <v>5677</v>
      </c>
      <c r="I544" s="668">
        <v>41.77</v>
      </c>
      <c r="J544" s="668">
        <v>50</v>
      </c>
      <c r="K544" s="669">
        <v>2088.46</v>
      </c>
    </row>
    <row r="545" spans="1:11" ht="14.4" customHeight="1" x14ac:dyDescent="0.3">
      <c r="A545" s="664" t="s">
        <v>548</v>
      </c>
      <c r="B545" s="665" t="s">
        <v>549</v>
      </c>
      <c r="C545" s="666" t="s">
        <v>561</v>
      </c>
      <c r="D545" s="667" t="s">
        <v>2806</v>
      </c>
      <c r="E545" s="666" t="s">
        <v>6376</v>
      </c>
      <c r="F545" s="667" t="s">
        <v>6377</v>
      </c>
      <c r="G545" s="666" t="s">
        <v>5291</v>
      </c>
      <c r="H545" s="666" t="s">
        <v>5292</v>
      </c>
      <c r="I545" s="668">
        <v>41.77</v>
      </c>
      <c r="J545" s="668">
        <v>50</v>
      </c>
      <c r="K545" s="669">
        <v>2088.46</v>
      </c>
    </row>
    <row r="546" spans="1:11" ht="14.4" customHeight="1" x14ac:dyDescent="0.3">
      <c r="A546" s="664" t="s">
        <v>548</v>
      </c>
      <c r="B546" s="665" t="s">
        <v>549</v>
      </c>
      <c r="C546" s="666" t="s">
        <v>561</v>
      </c>
      <c r="D546" s="667" t="s">
        <v>2806</v>
      </c>
      <c r="E546" s="666" t="s">
        <v>6376</v>
      </c>
      <c r="F546" s="667" t="s">
        <v>6377</v>
      </c>
      <c r="G546" s="666" t="s">
        <v>5678</v>
      </c>
      <c r="H546" s="666" t="s">
        <v>5679</v>
      </c>
      <c r="I546" s="668">
        <v>91.04</v>
      </c>
      <c r="J546" s="668">
        <v>20</v>
      </c>
      <c r="K546" s="669">
        <v>1820.81</v>
      </c>
    </row>
    <row r="547" spans="1:11" ht="14.4" customHeight="1" x14ac:dyDescent="0.3">
      <c r="A547" s="664" t="s">
        <v>548</v>
      </c>
      <c r="B547" s="665" t="s">
        <v>549</v>
      </c>
      <c r="C547" s="666" t="s">
        <v>564</v>
      </c>
      <c r="D547" s="667" t="s">
        <v>2807</v>
      </c>
      <c r="E547" s="666" t="s">
        <v>6382</v>
      </c>
      <c r="F547" s="667" t="s">
        <v>6383</v>
      </c>
      <c r="G547" s="666" t="s">
        <v>5680</v>
      </c>
      <c r="H547" s="666" t="s">
        <v>5681</v>
      </c>
      <c r="I547" s="668">
        <v>3524.3</v>
      </c>
      <c r="J547" s="668">
        <v>6</v>
      </c>
      <c r="K547" s="669">
        <v>21145.8</v>
      </c>
    </row>
    <row r="548" spans="1:11" ht="14.4" customHeight="1" x14ac:dyDescent="0.3">
      <c r="A548" s="664" t="s">
        <v>548</v>
      </c>
      <c r="B548" s="665" t="s">
        <v>549</v>
      </c>
      <c r="C548" s="666" t="s">
        <v>564</v>
      </c>
      <c r="D548" s="667" t="s">
        <v>2807</v>
      </c>
      <c r="E548" s="666" t="s">
        <v>6364</v>
      </c>
      <c r="F548" s="667" t="s">
        <v>6365</v>
      </c>
      <c r="G548" s="666" t="s">
        <v>5301</v>
      </c>
      <c r="H548" s="666" t="s">
        <v>5302</v>
      </c>
      <c r="I548" s="668">
        <v>4.3025000000000002</v>
      </c>
      <c r="J548" s="668">
        <v>236</v>
      </c>
      <c r="K548" s="669">
        <v>1015.3600000000001</v>
      </c>
    </row>
    <row r="549" spans="1:11" ht="14.4" customHeight="1" x14ac:dyDescent="0.3">
      <c r="A549" s="664" t="s">
        <v>548</v>
      </c>
      <c r="B549" s="665" t="s">
        <v>549</v>
      </c>
      <c r="C549" s="666" t="s">
        <v>564</v>
      </c>
      <c r="D549" s="667" t="s">
        <v>2807</v>
      </c>
      <c r="E549" s="666" t="s">
        <v>6364</v>
      </c>
      <c r="F549" s="667" t="s">
        <v>6365</v>
      </c>
      <c r="G549" s="666" t="s">
        <v>4926</v>
      </c>
      <c r="H549" s="666" t="s">
        <v>4927</v>
      </c>
      <c r="I549" s="668">
        <v>34.695</v>
      </c>
      <c r="J549" s="668">
        <v>24</v>
      </c>
      <c r="K549" s="669">
        <v>832.6400000000001</v>
      </c>
    </row>
    <row r="550" spans="1:11" ht="14.4" customHeight="1" x14ac:dyDescent="0.3">
      <c r="A550" s="664" t="s">
        <v>548</v>
      </c>
      <c r="B550" s="665" t="s">
        <v>549</v>
      </c>
      <c r="C550" s="666" t="s">
        <v>564</v>
      </c>
      <c r="D550" s="667" t="s">
        <v>2807</v>
      </c>
      <c r="E550" s="666" t="s">
        <v>6364</v>
      </c>
      <c r="F550" s="667" t="s">
        <v>6365</v>
      </c>
      <c r="G550" s="666" t="s">
        <v>4934</v>
      </c>
      <c r="H550" s="666" t="s">
        <v>4935</v>
      </c>
      <c r="I550" s="668">
        <v>5.62</v>
      </c>
      <c r="J550" s="668">
        <v>24</v>
      </c>
      <c r="K550" s="669">
        <v>134.96</v>
      </c>
    </row>
    <row r="551" spans="1:11" ht="14.4" customHeight="1" x14ac:dyDescent="0.3">
      <c r="A551" s="664" t="s">
        <v>548</v>
      </c>
      <c r="B551" s="665" t="s">
        <v>549</v>
      </c>
      <c r="C551" s="666" t="s">
        <v>564</v>
      </c>
      <c r="D551" s="667" t="s">
        <v>2807</v>
      </c>
      <c r="E551" s="666" t="s">
        <v>6364</v>
      </c>
      <c r="F551" s="667" t="s">
        <v>6365</v>
      </c>
      <c r="G551" s="666" t="s">
        <v>5305</v>
      </c>
      <c r="H551" s="666" t="s">
        <v>5306</v>
      </c>
      <c r="I551" s="668">
        <v>0.42</v>
      </c>
      <c r="J551" s="668">
        <v>7600</v>
      </c>
      <c r="K551" s="669">
        <v>3192</v>
      </c>
    </row>
    <row r="552" spans="1:11" ht="14.4" customHeight="1" x14ac:dyDescent="0.3">
      <c r="A552" s="664" t="s">
        <v>548</v>
      </c>
      <c r="B552" s="665" t="s">
        <v>549</v>
      </c>
      <c r="C552" s="666" t="s">
        <v>564</v>
      </c>
      <c r="D552" s="667" t="s">
        <v>2807</v>
      </c>
      <c r="E552" s="666" t="s">
        <v>6364</v>
      </c>
      <c r="F552" s="667" t="s">
        <v>6365</v>
      </c>
      <c r="G552" s="666" t="s">
        <v>5682</v>
      </c>
      <c r="H552" s="666" t="s">
        <v>5683</v>
      </c>
      <c r="I552" s="668">
        <v>65.2</v>
      </c>
      <c r="J552" s="668">
        <v>120</v>
      </c>
      <c r="K552" s="669">
        <v>7824</v>
      </c>
    </row>
    <row r="553" spans="1:11" ht="14.4" customHeight="1" x14ac:dyDescent="0.3">
      <c r="A553" s="664" t="s">
        <v>548</v>
      </c>
      <c r="B553" s="665" t="s">
        <v>549</v>
      </c>
      <c r="C553" s="666" t="s">
        <v>564</v>
      </c>
      <c r="D553" s="667" t="s">
        <v>2807</v>
      </c>
      <c r="E553" s="666" t="s">
        <v>6364</v>
      </c>
      <c r="F553" s="667" t="s">
        <v>6365</v>
      </c>
      <c r="G553" s="666" t="s">
        <v>5684</v>
      </c>
      <c r="H553" s="666" t="s">
        <v>5685</v>
      </c>
      <c r="I553" s="668">
        <v>2.3838461538461533</v>
      </c>
      <c r="J553" s="668">
        <v>3440</v>
      </c>
      <c r="K553" s="669">
        <v>8198</v>
      </c>
    </row>
    <row r="554" spans="1:11" ht="14.4" customHeight="1" x14ac:dyDescent="0.3">
      <c r="A554" s="664" t="s">
        <v>548</v>
      </c>
      <c r="B554" s="665" t="s">
        <v>549</v>
      </c>
      <c r="C554" s="666" t="s">
        <v>564</v>
      </c>
      <c r="D554" s="667" t="s">
        <v>2807</v>
      </c>
      <c r="E554" s="666" t="s">
        <v>6364</v>
      </c>
      <c r="F554" s="667" t="s">
        <v>6365</v>
      </c>
      <c r="G554" s="666" t="s">
        <v>5313</v>
      </c>
      <c r="H554" s="666" t="s">
        <v>5314</v>
      </c>
      <c r="I554" s="668">
        <v>0.43333333333333335</v>
      </c>
      <c r="J554" s="668">
        <v>10600</v>
      </c>
      <c r="K554" s="669">
        <v>4593</v>
      </c>
    </row>
    <row r="555" spans="1:11" ht="14.4" customHeight="1" x14ac:dyDescent="0.3">
      <c r="A555" s="664" t="s">
        <v>548</v>
      </c>
      <c r="B555" s="665" t="s">
        <v>549</v>
      </c>
      <c r="C555" s="666" t="s">
        <v>564</v>
      </c>
      <c r="D555" s="667" t="s">
        <v>2807</v>
      </c>
      <c r="E555" s="666" t="s">
        <v>6364</v>
      </c>
      <c r="F555" s="667" t="s">
        <v>6365</v>
      </c>
      <c r="G555" s="666" t="s">
        <v>4954</v>
      </c>
      <c r="H555" s="666" t="s">
        <v>4955</v>
      </c>
      <c r="I555" s="668">
        <v>22.15</v>
      </c>
      <c r="J555" s="668">
        <v>25</v>
      </c>
      <c r="K555" s="669">
        <v>553.75</v>
      </c>
    </row>
    <row r="556" spans="1:11" ht="14.4" customHeight="1" x14ac:dyDescent="0.3">
      <c r="A556" s="664" t="s">
        <v>548</v>
      </c>
      <c r="B556" s="665" t="s">
        <v>549</v>
      </c>
      <c r="C556" s="666" t="s">
        <v>564</v>
      </c>
      <c r="D556" s="667" t="s">
        <v>2807</v>
      </c>
      <c r="E556" s="666" t="s">
        <v>6364</v>
      </c>
      <c r="F556" s="667" t="s">
        <v>6365</v>
      </c>
      <c r="G556" s="666" t="s">
        <v>4956</v>
      </c>
      <c r="H556" s="666" t="s">
        <v>4957</v>
      </c>
      <c r="I556" s="668">
        <v>30.18</v>
      </c>
      <c r="J556" s="668">
        <v>50</v>
      </c>
      <c r="K556" s="669">
        <v>1509</v>
      </c>
    </row>
    <row r="557" spans="1:11" ht="14.4" customHeight="1" x14ac:dyDescent="0.3">
      <c r="A557" s="664" t="s">
        <v>548</v>
      </c>
      <c r="B557" s="665" t="s">
        <v>549</v>
      </c>
      <c r="C557" s="666" t="s">
        <v>564</v>
      </c>
      <c r="D557" s="667" t="s">
        <v>2807</v>
      </c>
      <c r="E557" s="666" t="s">
        <v>6364</v>
      </c>
      <c r="F557" s="667" t="s">
        <v>6365</v>
      </c>
      <c r="G557" s="666" t="s">
        <v>4958</v>
      </c>
      <c r="H557" s="666" t="s">
        <v>4959</v>
      </c>
      <c r="I557" s="668">
        <v>1.3799999999999997</v>
      </c>
      <c r="J557" s="668">
        <v>1950</v>
      </c>
      <c r="K557" s="669">
        <v>2691</v>
      </c>
    </row>
    <row r="558" spans="1:11" ht="14.4" customHeight="1" x14ac:dyDescent="0.3">
      <c r="A558" s="664" t="s">
        <v>548</v>
      </c>
      <c r="B558" s="665" t="s">
        <v>549</v>
      </c>
      <c r="C558" s="666" t="s">
        <v>564</v>
      </c>
      <c r="D558" s="667" t="s">
        <v>2807</v>
      </c>
      <c r="E558" s="666" t="s">
        <v>6364</v>
      </c>
      <c r="F558" s="667" t="s">
        <v>6365</v>
      </c>
      <c r="G558" s="666" t="s">
        <v>5323</v>
      </c>
      <c r="H558" s="666" t="s">
        <v>5324</v>
      </c>
      <c r="I558" s="668">
        <v>3.4342857142857142</v>
      </c>
      <c r="J558" s="668">
        <v>700</v>
      </c>
      <c r="K558" s="669">
        <v>2404</v>
      </c>
    </row>
    <row r="559" spans="1:11" ht="14.4" customHeight="1" x14ac:dyDescent="0.3">
      <c r="A559" s="664" t="s">
        <v>548</v>
      </c>
      <c r="B559" s="665" t="s">
        <v>549</v>
      </c>
      <c r="C559" s="666" t="s">
        <v>564</v>
      </c>
      <c r="D559" s="667" t="s">
        <v>2807</v>
      </c>
      <c r="E559" s="666" t="s">
        <v>6364</v>
      </c>
      <c r="F559" s="667" t="s">
        <v>6365</v>
      </c>
      <c r="G559" s="666" t="s">
        <v>4974</v>
      </c>
      <c r="H559" s="666" t="s">
        <v>4975</v>
      </c>
      <c r="I559" s="668">
        <v>47.769999999999996</v>
      </c>
      <c r="J559" s="668">
        <v>2</v>
      </c>
      <c r="K559" s="669">
        <v>95.539999999999992</v>
      </c>
    </row>
    <row r="560" spans="1:11" ht="14.4" customHeight="1" x14ac:dyDescent="0.3">
      <c r="A560" s="664" t="s">
        <v>548</v>
      </c>
      <c r="B560" s="665" t="s">
        <v>549</v>
      </c>
      <c r="C560" s="666" t="s">
        <v>564</v>
      </c>
      <c r="D560" s="667" t="s">
        <v>2807</v>
      </c>
      <c r="E560" s="666" t="s">
        <v>6364</v>
      </c>
      <c r="F560" s="667" t="s">
        <v>6365</v>
      </c>
      <c r="G560" s="666" t="s">
        <v>4976</v>
      </c>
      <c r="H560" s="666" t="s">
        <v>4977</v>
      </c>
      <c r="I560" s="668">
        <v>98.375</v>
      </c>
      <c r="J560" s="668">
        <v>4</v>
      </c>
      <c r="K560" s="669">
        <v>393.5</v>
      </c>
    </row>
    <row r="561" spans="1:11" ht="14.4" customHeight="1" x14ac:dyDescent="0.3">
      <c r="A561" s="664" t="s">
        <v>548</v>
      </c>
      <c r="B561" s="665" t="s">
        <v>549</v>
      </c>
      <c r="C561" s="666" t="s">
        <v>564</v>
      </c>
      <c r="D561" s="667" t="s">
        <v>2807</v>
      </c>
      <c r="E561" s="666" t="s">
        <v>6364</v>
      </c>
      <c r="F561" s="667" t="s">
        <v>6365</v>
      </c>
      <c r="G561" s="666" t="s">
        <v>4980</v>
      </c>
      <c r="H561" s="666" t="s">
        <v>4981</v>
      </c>
      <c r="I561" s="668">
        <v>283.02</v>
      </c>
      <c r="J561" s="668">
        <v>5</v>
      </c>
      <c r="K561" s="669">
        <v>1415.08</v>
      </c>
    </row>
    <row r="562" spans="1:11" ht="14.4" customHeight="1" x14ac:dyDescent="0.3">
      <c r="A562" s="664" t="s">
        <v>548</v>
      </c>
      <c r="B562" s="665" t="s">
        <v>549</v>
      </c>
      <c r="C562" s="666" t="s">
        <v>564</v>
      </c>
      <c r="D562" s="667" t="s">
        <v>2807</v>
      </c>
      <c r="E562" s="666" t="s">
        <v>6364</v>
      </c>
      <c r="F562" s="667" t="s">
        <v>6365</v>
      </c>
      <c r="G562" s="666" t="s">
        <v>5686</v>
      </c>
      <c r="H562" s="666" t="s">
        <v>5687</v>
      </c>
      <c r="I562" s="668">
        <v>10.869473684210528</v>
      </c>
      <c r="J562" s="668">
        <v>29350</v>
      </c>
      <c r="K562" s="669">
        <v>318960.39</v>
      </c>
    </row>
    <row r="563" spans="1:11" ht="14.4" customHeight="1" x14ac:dyDescent="0.3">
      <c r="A563" s="664" t="s">
        <v>548</v>
      </c>
      <c r="B563" s="665" t="s">
        <v>549</v>
      </c>
      <c r="C563" s="666" t="s">
        <v>564</v>
      </c>
      <c r="D563" s="667" t="s">
        <v>2807</v>
      </c>
      <c r="E563" s="666" t="s">
        <v>6364</v>
      </c>
      <c r="F563" s="667" t="s">
        <v>6365</v>
      </c>
      <c r="G563" s="666" t="s">
        <v>4992</v>
      </c>
      <c r="H563" s="666" t="s">
        <v>4993</v>
      </c>
      <c r="I563" s="668">
        <v>2.063076923076923</v>
      </c>
      <c r="J563" s="668">
        <v>1235</v>
      </c>
      <c r="K563" s="669">
        <v>2546.08</v>
      </c>
    </row>
    <row r="564" spans="1:11" ht="14.4" customHeight="1" x14ac:dyDescent="0.3">
      <c r="A564" s="664" t="s">
        <v>548</v>
      </c>
      <c r="B564" s="665" t="s">
        <v>549</v>
      </c>
      <c r="C564" s="666" t="s">
        <v>564</v>
      </c>
      <c r="D564" s="667" t="s">
        <v>2807</v>
      </c>
      <c r="E564" s="666" t="s">
        <v>6364</v>
      </c>
      <c r="F564" s="667" t="s">
        <v>6365</v>
      </c>
      <c r="G564" s="666" t="s">
        <v>4996</v>
      </c>
      <c r="H564" s="666" t="s">
        <v>4997</v>
      </c>
      <c r="I564" s="668">
        <v>5.875</v>
      </c>
      <c r="J564" s="668">
        <v>550</v>
      </c>
      <c r="K564" s="669">
        <v>3231</v>
      </c>
    </row>
    <row r="565" spans="1:11" ht="14.4" customHeight="1" x14ac:dyDescent="0.3">
      <c r="A565" s="664" t="s">
        <v>548</v>
      </c>
      <c r="B565" s="665" t="s">
        <v>549</v>
      </c>
      <c r="C565" s="666" t="s">
        <v>564</v>
      </c>
      <c r="D565" s="667" t="s">
        <v>2807</v>
      </c>
      <c r="E565" s="666" t="s">
        <v>6364</v>
      </c>
      <c r="F565" s="667" t="s">
        <v>6365</v>
      </c>
      <c r="G565" s="666" t="s">
        <v>5295</v>
      </c>
      <c r="H565" s="666" t="s">
        <v>5296</v>
      </c>
      <c r="I565" s="668">
        <v>5.2733333333333334</v>
      </c>
      <c r="J565" s="668">
        <v>70</v>
      </c>
      <c r="K565" s="669">
        <v>369.2</v>
      </c>
    </row>
    <row r="566" spans="1:11" ht="14.4" customHeight="1" x14ac:dyDescent="0.3">
      <c r="A566" s="664" t="s">
        <v>548</v>
      </c>
      <c r="B566" s="665" t="s">
        <v>549</v>
      </c>
      <c r="C566" s="666" t="s">
        <v>564</v>
      </c>
      <c r="D566" s="667" t="s">
        <v>2807</v>
      </c>
      <c r="E566" s="666" t="s">
        <v>6364</v>
      </c>
      <c r="F566" s="667" t="s">
        <v>6365</v>
      </c>
      <c r="G566" s="666" t="s">
        <v>5688</v>
      </c>
      <c r="H566" s="666" t="s">
        <v>5689</v>
      </c>
      <c r="I566" s="668">
        <v>167.83</v>
      </c>
      <c r="J566" s="668">
        <v>15</v>
      </c>
      <c r="K566" s="669">
        <v>2517.4499999999998</v>
      </c>
    </row>
    <row r="567" spans="1:11" ht="14.4" customHeight="1" x14ac:dyDescent="0.3">
      <c r="A567" s="664" t="s">
        <v>548</v>
      </c>
      <c r="B567" s="665" t="s">
        <v>549</v>
      </c>
      <c r="C567" s="666" t="s">
        <v>564</v>
      </c>
      <c r="D567" s="667" t="s">
        <v>2807</v>
      </c>
      <c r="E567" s="666" t="s">
        <v>6364</v>
      </c>
      <c r="F567" s="667" t="s">
        <v>6365</v>
      </c>
      <c r="G567" s="666" t="s">
        <v>5690</v>
      </c>
      <c r="H567" s="666" t="s">
        <v>5691</v>
      </c>
      <c r="I567" s="668">
        <v>41.170000000000009</v>
      </c>
      <c r="J567" s="668">
        <v>110</v>
      </c>
      <c r="K567" s="669">
        <v>4528.7</v>
      </c>
    </row>
    <row r="568" spans="1:11" ht="14.4" customHeight="1" x14ac:dyDescent="0.3">
      <c r="A568" s="664" t="s">
        <v>548</v>
      </c>
      <c r="B568" s="665" t="s">
        <v>549</v>
      </c>
      <c r="C568" s="666" t="s">
        <v>564</v>
      </c>
      <c r="D568" s="667" t="s">
        <v>2807</v>
      </c>
      <c r="E568" s="666" t="s">
        <v>6364</v>
      </c>
      <c r="F568" s="667" t="s">
        <v>6365</v>
      </c>
      <c r="G568" s="666" t="s">
        <v>5692</v>
      </c>
      <c r="H568" s="666" t="s">
        <v>5693</v>
      </c>
      <c r="I568" s="668">
        <v>138</v>
      </c>
      <c r="J568" s="668">
        <v>105</v>
      </c>
      <c r="K568" s="669">
        <v>14490</v>
      </c>
    </row>
    <row r="569" spans="1:11" ht="14.4" customHeight="1" x14ac:dyDescent="0.3">
      <c r="A569" s="664" t="s">
        <v>548</v>
      </c>
      <c r="B569" s="665" t="s">
        <v>549</v>
      </c>
      <c r="C569" s="666" t="s">
        <v>564</v>
      </c>
      <c r="D569" s="667" t="s">
        <v>2807</v>
      </c>
      <c r="E569" s="666" t="s">
        <v>6364</v>
      </c>
      <c r="F569" s="667" t="s">
        <v>6365</v>
      </c>
      <c r="G569" s="666" t="s">
        <v>5694</v>
      </c>
      <c r="H569" s="666" t="s">
        <v>5695</v>
      </c>
      <c r="I569" s="668">
        <v>5478.6</v>
      </c>
      <c r="J569" s="668">
        <v>3</v>
      </c>
      <c r="K569" s="669">
        <v>16435.8</v>
      </c>
    </row>
    <row r="570" spans="1:11" ht="14.4" customHeight="1" x14ac:dyDescent="0.3">
      <c r="A570" s="664" t="s">
        <v>548</v>
      </c>
      <c r="B570" s="665" t="s">
        <v>549</v>
      </c>
      <c r="C570" s="666" t="s">
        <v>564</v>
      </c>
      <c r="D570" s="667" t="s">
        <v>2807</v>
      </c>
      <c r="E570" s="666" t="s">
        <v>6364</v>
      </c>
      <c r="F570" s="667" t="s">
        <v>6365</v>
      </c>
      <c r="G570" s="666" t="s">
        <v>5696</v>
      </c>
      <c r="H570" s="666" t="s">
        <v>5697</v>
      </c>
      <c r="I570" s="668">
        <v>517.5</v>
      </c>
      <c r="J570" s="668">
        <v>100</v>
      </c>
      <c r="K570" s="669">
        <v>51750</v>
      </c>
    </row>
    <row r="571" spans="1:11" ht="14.4" customHeight="1" x14ac:dyDescent="0.3">
      <c r="A571" s="664" t="s">
        <v>548</v>
      </c>
      <c r="B571" s="665" t="s">
        <v>549</v>
      </c>
      <c r="C571" s="666" t="s">
        <v>564</v>
      </c>
      <c r="D571" s="667" t="s">
        <v>2807</v>
      </c>
      <c r="E571" s="666" t="s">
        <v>6364</v>
      </c>
      <c r="F571" s="667" t="s">
        <v>6365</v>
      </c>
      <c r="G571" s="666" t="s">
        <v>5052</v>
      </c>
      <c r="H571" s="666" t="s">
        <v>5053</v>
      </c>
      <c r="I571" s="668">
        <v>293.25</v>
      </c>
      <c r="J571" s="668">
        <v>10</v>
      </c>
      <c r="K571" s="669">
        <v>2932.5</v>
      </c>
    </row>
    <row r="572" spans="1:11" ht="14.4" customHeight="1" x14ac:dyDescent="0.3">
      <c r="A572" s="664" t="s">
        <v>548</v>
      </c>
      <c r="B572" s="665" t="s">
        <v>549</v>
      </c>
      <c r="C572" s="666" t="s">
        <v>564</v>
      </c>
      <c r="D572" s="667" t="s">
        <v>2807</v>
      </c>
      <c r="E572" s="666" t="s">
        <v>6364</v>
      </c>
      <c r="F572" s="667" t="s">
        <v>6365</v>
      </c>
      <c r="G572" s="666" t="s">
        <v>5056</v>
      </c>
      <c r="H572" s="666" t="s">
        <v>5057</v>
      </c>
      <c r="I572" s="668">
        <v>1.17</v>
      </c>
      <c r="J572" s="668">
        <v>100</v>
      </c>
      <c r="K572" s="669">
        <v>117</v>
      </c>
    </row>
    <row r="573" spans="1:11" ht="14.4" customHeight="1" x14ac:dyDescent="0.3">
      <c r="A573" s="664" t="s">
        <v>548</v>
      </c>
      <c r="B573" s="665" t="s">
        <v>549</v>
      </c>
      <c r="C573" s="666" t="s">
        <v>564</v>
      </c>
      <c r="D573" s="667" t="s">
        <v>2807</v>
      </c>
      <c r="E573" s="666" t="s">
        <v>6364</v>
      </c>
      <c r="F573" s="667" t="s">
        <v>6365</v>
      </c>
      <c r="G573" s="666" t="s">
        <v>5353</v>
      </c>
      <c r="H573" s="666" t="s">
        <v>5354</v>
      </c>
      <c r="I573" s="668">
        <v>10.52</v>
      </c>
      <c r="J573" s="668">
        <v>60</v>
      </c>
      <c r="K573" s="669">
        <v>631.20000000000005</v>
      </c>
    </row>
    <row r="574" spans="1:11" ht="14.4" customHeight="1" x14ac:dyDescent="0.3">
      <c r="A574" s="664" t="s">
        <v>548</v>
      </c>
      <c r="B574" s="665" t="s">
        <v>549</v>
      </c>
      <c r="C574" s="666" t="s">
        <v>564</v>
      </c>
      <c r="D574" s="667" t="s">
        <v>2807</v>
      </c>
      <c r="E574" s="666" t="s">
        <v>6364</v>
      </c>
      <c r="F574" s="667" t="s">
        <v>6365</v>
      </c>
      <c r="G574" s="666" t="s">
        <v>5698</v>
      </c>
      <c r="H574" s="666" t="s">
        <v>5699</v>
      </c>
      <c r="I574" s="668">
        <v>201.25</v>
      </c>
      <c r="J574" s="668">
        <v>40</v>
      </c>
      <c r="K574" s="669">
        <v>8050</v>
      </c>
    </row>
    <row r="575" spans="1:11" ht="14.4" customHeight="1" x14ac:dyDescent="0.3">
      <c r="A575" s="664" t="s">
        <v>548</v>
      </c>
      <c r="B575" s="665" t="s">
        <v>549</v>
      </c>
      <c r="C575" s="666" t="s">
        <v>564</v>
      </c>
      <c r="D575" s="667" t="s">
        <v>2807</v>
      </c>
      <c r="E575" s="666" t="s">
        <v>6364</v>
      </c>
      <c r="F575" s="667" t="s">
        <v>6365</v>
      </c>
      <c r="G575" s="666" t="s">
        <v>5700</v>
      </c>
      <c r="H575" s="666" t="s">
        <v>5701</v>
      </c>
      <c r="I575" s="668">
        <v>372.59999999999997</v>
      </c>
      <c r="J575" s="668">
        <v>14</v>
      </c>
      <c r="K575" s="669">
        <v>5216.4000000000005</v>
      </c>
    </row>
    <row r="576" spans="1:11" ht="14.4" customHeight="1" x14ac:dyDescent="0.3">
      <c r="A576" s="664" t="s">
        <v>548</v>
      </c>
      <c r="B576" s="665" t="s">
        <v>549</v>
      </c>
      <c r="C576" s="666" t="s">
        <v>564</v>
      </c>
      <c r="D576" s="667" t="s">
        <v>2807</v>
      </c>
      <c r="E576" s="666" t="s">
        <v>6366</v>
      </c>
      <c r="F576" s="667" t="s">
        <v>6367</v>
      </c>
      <c r="G576" s="666" t="s">
        <v>5702</v>
      </c>
      <c r="H576" s="666" t="s">
        <v>5703</v>
      </c>
      <c r="I576" s="668">
        <v>6945.64</v>
      </c>
      <c r="J576" s="668">
        <v>167</v>
      </c>
      <c r="K576" s="669">
        <v>1159922.2200000002</v>
      </c>
    </row>
    <row r="577" spans="1:11" ht="14.4" customHeight="1" x14ac:dyDescent="0.3">
      <c r="A577" s="664" t="s">
        <v>548</v>
      </c>
      <c r="B577" s="665" t="s">
        <v>549</v>
      </c>
      <c r="C577" s="666" t="s">
        <v>564</v>
      </c>
      <c r="D577" s="667" t="s">
        <v>2807</v>
      </c>
      <c r="E577" s="666" t="s">
        <v>6366</v>
      </c>
      <c r="F577" s="667" t="s">
        <v>6367</v>
      </c>
      <c r="G577" s="666" t="s">
        <v>5704</v>
      </c>
      <c r="H577" s="666" t="s">
        <v>5705</v>
      </c>
      <c r="I577" s="668">
        <v>3112.18</v>
      </c>
      <c r="J577" s="668">
        <v>171</v>
      </c>
      <c r="K577" s="669">
        <v>532182.87000000011</v>
      </c>
    </row>
    <row r="578" spans="1:11" ht="14.4" customHeight="1" x14ac:dyDescent="0.3">
      <c r="A578" s="664" t="s">
        <v>548</v>
      </c>
      <c r="B578" s="665" t="s">
        <v>549</v>
      </c>
      <c r="C578" s="666" t="s">
        <v>564</v>
      </c>
      <c r="D578" s="667" t="s">
        <v>2807</v>
      </c>
      <c r="E578" s="666" t="s">
        <v>6366</v>
      </c>
      <c r="F578" s="667" t="s">
        <v>6367</v>
      </c>
      <c r="G578" s="666" t="s">
        <v>5706</v>
      </c>
      <c r="H578" s="666" t="s">
        <v>5707</v>
      </c>
      <c r="I578" s="668">
        <v>1980.0400000000006</v>
      </c>
      <c r="J578" s="668">
        <v>280</v>
      </c>
      <c r="K578" s="669">
        <v>554412.31999999983</v>
      </c>
    </row>
    <row r="579" spans="1:11" ht="14.4" customHeight="1" x14ac:dyDescent="0.3">
      <c r="A579" s="664" t="s">
        <v>548</v>
      </c>
      <c r="B579" s="665" t="s">
        <v>549</v>
      </c>
      <c r="C579" s="666" t="s">
        <v>564</v>
      </c>
      <c r="D579" s="667" t="s">
        <v>2807</v>
      </c>
      <c r="E579" s="666" t="s">
        <v>6366</v>
      </c>
      <c r="F579" s="667" t="s">
        <v>6367</v>
      </c>
      <c r="G579" s="666" t="s">
        <v>5708</v>
      </c>
      <c r="H579" s="666" t="s">
        <v>5709</v>
      </c>
      <c r="I579" s="668">
        <v>3112.18</v>
      </c>
      <c r="J579" s="668">
        <v>169</v>
      </c>
      <c r="K579" s="669">
        <v>525958.51</v>
      </c>
    </row>
    <row r="580" spans="1:11" ht="14.4" customHeight="1" x14ac:dyDescent="0.3">
      <c r="A580" s="664" t="s">
        <v>548</v>
      </c>
      <c r="B580" s="665" t="s">
        <v>549</v>
      </c>
      <c r="C580" s="666" t="s">
        <v>564</v>
      </c>
      <c r="D580" s="667" t="s">
        <v>2807</v>
      </c>
      <c r="E580" s="666" t="s">
        <v>6366</v>
      </c>
      <c r="F580" s="667" t="s">
        <v>6367</v>
      </c>
      <c r="G580" s="666" t="s">
        <v>5710</v>
      </c>
      <c r="H580" s="666" t="s">
        <v>5711</v>
      </c>
      <c r="I580" s="668">
        <v>2280</v>
      </c>
      <c r="J580" s="668">
        <v>167</v>
      </c>
      <c r="K580" s="669">
        <v>380760.51999999996</v>
      </c>
    </row>
    <row r="581" spans="1:11" ht="14.4" customHeight="1" x14ac:dyDescent="0.3">
      <c r="A581" s="664" t="s">
        <v>548</v>
      </c>
      <c r="B581" s="665" t="s">
        <v>549</v>
      </c>
      <c r="C581" s="666" t="s">
        <v>564</v>
      </c>
      <c r="D581" s="667" t="s">
        <v>2807</v>
      </c>
      <c r="E581" s="666" t="s">
        <v>6366</v>
      </c>
      <c r="F581" s="667" t="s">
        <v>6367</v>
      </c>
      <c r="G581" s="666" t="s">
        <v>5712</v>
      </c>
      <c r="H581" s="666" t="s">
        <v>5713</v>
      </c>
      <c r="I581" s="668">
        <v>37490</v>
      </c>
      <c r="J581" s="668">
        <v>20</v>
      </c>
      <c r="K581" s="669">
        <v>749800</v>
      </c>
    </row>
    <row r="582" spans="1:11" ht="14.4" customHeight="1" x14ac:dyDescent="0.3">
      <c r="A582" s="664" t="s">
        <v>548</v>
      </c>
      <c r="B582" s="665" t="s">
        <v>549</v>
      </c>
      <c r="C582" s="666" t="s">
        <v>564</v>
      </c>
      <c r="D582" s="667" t="s">
        <v>2807</v>
      </c>
      <c r="E582" s="666" t="s">
        <v>6366</v>
      </c>
      <c r="F582" s="667" t="s">
        <v>6367</v>
      </c>
      <c r="G582" s="666" t="s">
        <v>5714</v>
      </c>
      <c r="H582" s="666" t="s">
        <v>5715</v>
      </c>
      <c r="I582" s="668">
        <v>8701.1099999999915</v>
      </c>
      <c r="J582" s="668">
        <v>103</v>
      </c>
      <c r="K582" s="669">
        <v>896214.32999999938</v>
      </c>
    </row>
    <row r="583" spans="1:11" ht="14.4" customHeight="1" x14ac:dyDescent="0.3">
      <c r="A583" s="664" t="s">
        <v>548</v>
      </c>
      <c r="B583" s="665" t="s">
        <v>549</v>
      </c>
      <c r="C583" s="666" t="s">
        <v>564</v>
      </c>
      <c r="D583" s="667" t="s">
        <v>2807</v>
      </c>
      <c r="E583" s="666" t="s">
        <v>6366</v>
      </c>
      <c r="F583" s="667" t="s">
        <v>6367</v>
      </c>
      <c r="G583" s="666" t="s">
        <v>5716</v>
      </c>
      <c r="H583" s="666" t="s">
        <v>5717</v>
      </c>
      <c r="I583" s="668">
        <v>16701.63</v>
      </c>
      <c r="J583" s="668">
        <v>6</v>
      </c>
      <c r="K583" s="669">
        <v>100209.78000000001</v>
      </c>
    </row>
    <row r="584" spans="1:11" ht="14.4" customHeight="1" x14ac:dyDescent="0.3">
      <c r="A584" s="664" t="s">
        <v>548</v>
      </c>
      <c r="B584" s="665" t="s">
        <v>549</v>
      </c>
      <c r="C584" s="666" t="s">
        <v>564</v>
      </c>
      <c r="D584" s="667" t="s">
        <v>2807</v>
      </c>
      <c r="E584" s="666" t="s">
        <v>6366</v>
      </c>
      <c r="F584" s="667" t="s">
        <v>6367</v>
      </c>
      <c r="G584" s="666" t="s">
        <v>5718</v>
      </c>
      <c r="H584" s="666" t="s">
        <v>5719</v>
      </c>
      <c r="I584" s="668">
        <v>1212.4199999999996</v>
      </c>
      <c r="J584" s="668">
        <v>115</v>
      </c>
      <c r="K584" s="669">
        <v>139428.30000000005</v>
      </c>
    </row>
    <row r="585" spans="1:11" ht="14.4" customHeight="1" x14ac:dyDescent="0.3">
      <c r="A585" s="664" t="s">
        <v>548</v>
      </c>
      <c r="B585" s="665" t="s">
        <v>549</v>
      </c>
      <c r="C585" s="666" t="s">
        <v>564</v>
      </c>
      <c r="D585" s="667" t="s">
        <v>2807</v>
      </c>
      <c r="E585" s="666" t="s">
        <v>6366</v>
      </c>
      <c r="F585" s="667" t="s">
        <v>6367</v>
      </c>
      <c r="G585" s="666" t="s">
        <v>5720</v>
      </c>
      <c r="H585" s="666" t="s">
        <v>5721</v>
      </c>
      <c r="I585" s="668">
        <v>652.91999999999996</v>
      </c>
      <c r="J585" s="668">
        <v>160</v>
      </c>
      <c r="K585" s="669">
        <v>104466.56000000003</v>
      </c>
    </row>
    <row r="586" spans="1:11" ht="14.4" customHeight="1" x14ac:dyDescent="0.3">
      <c r="A586" s="664" t="s">
        <v>548</v>
      </c>
      <c r="B586" s="665" t="s">
        <v>549</v>
      </c>
      <c r="C586" s="666" t="s">
        <v>564</v>
      </c>
      <c r="D586" s="667" t="s">
        <v>2807</v>
      </c>
      <c r="E586" s="666" t="s">
        <v>6366</v>
      </c>
      <c r="F586" s="667" t="s">
        <v>6367</v>
      </c>
      <c r="G586" s="666" t="s">
        <v>5068</v>
      </c>
      <c r="H586" s="666" t="s">
        <v>5722</v>
      </c>
      <c r="I586" s="668">
        <v>26.009999999999998</v>
      </c>
      <c r="J586" s="668">
        <v>440</v>
      </c>
      <c r="K586" s="669">
        <v>11446.6</v>
      </c>
    </row>
    <row r="587" spans="1:11" ht="14.4" customHeight="1" x14ac:dyDescent="0.3">
      <c r="A587" s="664" t="s">
        <v>548</v>
      </c>
      <c r="B587" s="665" t="s">
        <v>549</v>
      </c>
      <c r="C587" s="666" t="s">
        <v>564</v>
      </c>
      <c r="D587" s="667" t="s">
        <v>2807</v>
      </c>
      <c r="E587" s="666" t="s">
        <v>6366</v>
      </c>
      <c r="F587" s="667" t="s">
        <v>6367</v>
      </c>
      <c r="G587" s="666" t="s">
        <v>5068</v>
      </c>
      <c r="H587" s="666" t="s">
        <v>5069</v>
      </c>
      <c r="I587" s="668">
        <v>26.008333333333336</v>
      </c>
      <c r="J587" s="668">
        <v>360</v>
      </c>
      <c r="K587" s="669">
        <v>9364.7999999999993</v>
      </c>
    </row>
    <row r="588" spans="1:11" ht="14.4" customHeight="1" x14ac:dyDescent="0.3">
      <c r="A588" s="664" t="s">
        <v>548</v>
      </c>
      <c r="B588" s="665" t="s">
        <v>549</v>
      </c>
      <c r="C588" s="666" t="s">
        <v>564</v>
      </c>
      <c r="D588" s="667" t="s">
        <v>2807</v>
      </c>
      <c r="E588" s="666" t="s">
        <v>6366</v>
      </c>
      <c r="F588" s="667" t="s">
        <v>6367</v>
      </c>
      <c r="G588" s="666" t="s">
        <v>5072</v>
      </c>
      <c r="H588" s="666" t="s">
        <v>5073</v>
      </c>
      <c r="I588" s="668">
        <v>2.7883333333333336</v>
      </c>
      <c r="J588" s="668">
        <v>120</v>
      </c>
      <c r="K588" s="669">
        <v>334.6</v>
      </c>
    </row>
    <row r="589" spans="1:11" ht="14.4" customHeight="1" x14ac:dyDescent="0.3">
      <c r="A589" s="664" t="s">
        <v>548</v>
      </c>
      <c r="B589" s="665" t="s">
        <v>549</v>
      </c>
      <c r="C589" s="666" t="s">
        <v>564</v>
      </c>
      <c r="D589" s="667" t="s">
        <v>2807</v>
      </c>
      <c r="E589" s="666" t="s">
        <v>6366</v>
      </c>
      <c r="F589" s="667" t="s">
        <v>6367</v>
      </c>
      <c r="G589" s="666" t="s">
        <v>5076</v>
      </c>
      <c r="H589" s="666" t="s">
        <v>5077</v>
      </c>
      <c r="I589" s="668">
        <v>11.144166666666669</v>
      </c>
      <c r="J589" s="668">
        <v>1600</v>
      </c>
      <c r="K589" s="669">
        <v>17830</v>
      </c>
    </row>
    <row r="590" spans="1:11" ht="14.4" customHeight="1" x14ac:dyDescent="0.3">
      <c r="A590" s="664" t="s">
        <v>548</v>
      </c>
      <c r="B590" s="665" t="s">
        <v>549</v>
      </c>
      <c r="C590" s="666" t="s">
        <v>564</v>
      </c>
      <c r="D590" s="667" t="s">
        <v>2807</v>
      </c>
      <c r="E590" s="666" t="s">
        <v>6366</v>
      </c>
      <c r="F590" s="667" t="s">
        <v>6367</v>
      </c>
      <c r="G590" s="666" t="s">
        <v>5723</v>
      </c>
      <c r="H590" s="666" t="s">
        <v>5724</v>
      </c>
      <c r="I590" s="668">
        <v>8.4700000000000006</v>
      </c>
      <c r="J590" s="668">
        <v>1260</v>
      </c>
      <c r="K590" s="669">
        <v>10672.2</v>
      </c>
    </row>
    <row r="591" spans="1:11" ht="14.4" customHeight="1" x14ac:dyDescent="0.3">
      <c r="A591" s="664" t="s">
        <v>548</v>
      </c>
      <c r="B591" s="665" t="s">
        <v>549</v>
      </c>
      <c r="C591" s="666" t="s">
        <v>564</v>
      </c>
      <c r="D591" s="667" t="s">
        <v>2807</v>
      </c>
      <c r="E591" s="666" t="s">
        <v>6366</v>
      </c>
      <c r="F591" s="667" t="s">
        <v>6367</v>
      </c>
      <c r="G591" s="666" t="s">
        <v>5078</v>
      </c>
      <c r="H591" s="666" t="s">
        <v>5079</v>
      </c>
      <c r="I591" s="668">
        <v>1.0900000000000001</v>
      </c>
      <c r="J591" s="668">
        <v>5800</v>
      </c>
      <c r="K591" s="669">
        <v>6322</v>
      </c>
    </row>
    <row r="592" spans="1:11" ht="14.4" customHeight="1" x14ac:dyDescent="0.3">
      <c r="A592" s="664" t="s">
        <v>548</v>
      </c>
      <c r="B592" s="665" t="s">
        <v>549</v>
      </c>
      <c r="C592" s="666" t="s">
        <v>564</v>
      </c>
      <c r="D592" s="667" t="s">
        <v>2807</v>
      </c>
      <c r="E592" s="666" t="s">
        <v>6366</v>
      </c>
      <c r="F592" s="667" t="s">
        <v>6367</v>
      </c>
      <c r="G592" s="666" t="s">
        <v>5080</v>
      </c>
      <c r="H592" s="666" t="s">
        <v>5081</v>
      </c>
      <c r="I592" s="668">
        <v>1.6709090909090911</v>
      </c>
      <c r="J592" s="668">
        <v>4000</v>
      </c>
      <c r="K592" s="669">
        <v>6682</v>
      </c>
    </row>
    <row r="593" spans="1:11" ht="14.4" customHeight="1" x14ac:dyDescent="0.3">
      <c r="A593" s="664" t="s">
        <v>548</v>
      </c>
      <c r="B593" s="665" t="s">
        <v>549</v>
      </c>
      <c r="C593" s="666" t="s">
        <v>564</v>
      </c>
      <c r="D593" s="667" t="s">
        <v>2807</v>
      </c>
      <c r="E593" s="666" t="s">
        <v>6366</v>
      </c>
      <c r="F593" s="667" t="s">
        <v>6367</v>
      </c>
      <c r="G593" s="666" t="s">
        <v>5082</v>
      </c>
      <c r="H593" s="666" t="s">
        <v>5083</v>
      </c>
      <c r="I593" s="668">
        <v>0.47916666666666669</v>
      </c>
      <c r="J593" s="668">
        <v>5700</v>
      </c>
      <c r="K593" s="669">
        <v>2732</v>
      </c>
    </row>
    <row r="594" spans="1:11" ht="14.4" customHeight="1" x14ac:dyDescent="0.3">
      <c r="A594" s="664" t="s">
        <v>548</v>
      </c>
      <c r="B594" s="665" t="s">
        <v>549</v>
      </c>
      <c r="C594" s="666" t="s">
        <v>564</v>
      </c>
      <c r="D594" s="667" t="s">
        <v>2807</v>
      </c>
      <c r="E594" s="666" t="s">
        <v>6366</v>
      </c>
      <c r="F594" s="667" t="s">
        <v>6367</v>
      </c>
      <c r="G594" s="666" t="s">
        <v>5084</v>
      </c>
      <c r="H594" s="666" t="s">
        <v>5085</v>
      </c>
      <c r="I594" s="668">
        <v>0.67</v>
      </c>
      <c r="J594" s="668">
        <v>2800</v>
      </c>
      <c r="K594" s="669">
        <v>1876</v>
      </c>
    </row>
    <row r="595" spans="1:11" ht="14.4" customHeight="1" x14ac:dyDescent="0.3">
      <c r="A595" s="664" t="s">
        <v>548</v>
      </c>
      <c r="B595" s="665" t="s">
        <v>549</v>
      </c>
      <c r="C595" s="666" t="s">
        <v>564</v>
      </c>
      <c r="D595" s="667" t="s">
        <v>2807</v>
      </c>
      <c r="E595" s="666" t="s">
        <v>6366</v>
      </c>
      <c r="F595" s="667" t="s">
        <v>6367</v>
      </c>
      <c r="G595" s="666" t="s">
        <v>5086</v>
      </c>
      <c r="H595" s="666" t="s">
        <v>5087</v>
      </c>
      <c r="I595" s="668">
        <v>3.1333333333333333</v>
      </c>
      <c r="J595" s="668">
        <v>150</v>
      </c>
      <c r="K595" s="669">
        <v>470</v>
      </c>
    </row>
    <row r="596" spans="1:11" ht="14.4" customHeight="1" x14ac:dyDescent="0.3">
      <c r="A596" s="664" t="s">
        <v>548</v>
      </c>
      <c r="B596" s="665" t="s">
        <v>549</v>
      </c>
      <c r="C596" s="666" t="s">
        <v>564</v>
      </c>
      <c r="D596" s="667" t="s">
        <v>2807</v>
      </c>
      <c r="E596" s="666" t="s">
        <v>6366</v>
      </c>
      <c r="F596" s="667" t="s">
        <v>6367</v>
      </c>
      <c r="G596" s="666" t="s">
        <v>5725</v>
      </c>
      <c r="H596" s="666" t="s">
        <v>5726</v>
      </c>
      <c r="I596" s="668">
        <v>62.558666666666646</v>
      </c>
      <c r="J596" s="668">
        <v>800</v>
      </c>
      <c r="K596" s="669">
        <v>50045.749999999985</v>
      </c>
    </row>
    <row r="597" spans="1:11" ht="14.4" customHeight="1" x14ac:dyDescent="0.3">
      <c r="A597" s="664" t="s">
        <v>548</v>
      </c>
      <c r="B597" s="665" t="s">
        <v>549</v>
      </c>
      <c r="C597" s="666" t="s">
        <v>564</v>
      </c>
      <c r="D597" s="667" t="s">
        <v>2807</v>
      </c>
      <c r="E597" s="666" t="s">
        <v>6366</v>
      </c>
      <c r="F597" s="667" t="s">
        <v>6367</v>
      </c>
      <c r="G597" s="666" t="s">
        <v>5727</v>
      </c>
      <c r="H597" s="666" t="s">
        <v>5728</v>
      </c>
      <c r="I597" s="668">
        <v>1304.3800000000006</v>
      </c>
      <c r="J597" s="668">
        <v>360</v>
      </c>
      <c r="K597" s="669">
        <v>469576.80000000005</v>
      </c>
    </row>
    <row r="598" spans="1:11" ht="14.4" customHeight="1" x14ac:dyDescent="0.3">
      <c r="A598" s="664" t="s">
        <v>548</v>
      </c>
      <c r="B598" s="665" t="s">
        <v>549</v>
      </c>
      <c r="C598" s="666" t="s">
        <v>564</v>
      </c>
      <c r="D598" s="667" t="s">
        <v>2807</v>
      </c>
      <c r="E598" s="666" t="s">
        <v>6366</v>
      </c>
      <c r="F598" s="667" t="s">
        <v>6367</v>
      </c>
      <c r="G598" s="666" t="s">
        <v>5729</v>
      </c>
      <c r="H598" s="666" t="s">
        <v>5730</v>
      </c>
      <c r="I598" s="668">
        <v>61.71</v>
      </c>
      <c r="J598" s="668">
        <v>180</v>
      </c>
      <c r="K598" s="669">
        <v>11107.8</v>
      </c>
    </row>
    <row r="599" spans="1:11" ht="14.4" customHeight="1" x14ac:dyDescent="0.3">
      <c r="A599" s="664" t="s">
        <v>548</v>
      </c>
      <c r="B599" s="665" t="s">
        <v>549</v>
      </c>
      <c r="C599" s="666" t="s">
        <v>564</v>
      </c>
      <c r="D599" s="667" t="s">
        <v>2807</v>
      </c>
      <c r="E599" s="666" t="s">
        <v>6366</v>
      </c>
      <c r="F599" s="667" t="s">
        <v>6367</v>
      </c>
      <c r="G599" s="666" t="s">
        <v>5731</v>
      </c>
      <c r="H599" s="666" t="s">
        <v>5732</v>
      </c>
      <c r="I599" s="668">
        <v>80.570833333333312</v>
      </c>
      <c r="J599" s="668">
        <v>920</v>
      </c>
      <c r="K599" s="669">
        <v>74125.199999999983</v>
      </c>
    </row>
    <row r="600" spans="1:11" ht="14.4" customHeight="1" x14ac:dyDescent="0.3">
      <c r="A600" s="664" t="s">
        <v>548</v>
      </c>
      <c r="B600" s="665" t="s">
        <v>549</v>
      </c>
      <c r="C600" s="666" t="s">
        <v>564</v>
      </c>
      <c r="D600" s="667" t="s">
        <v>2807</v>
      </c>
      <c r="E600" s="666" t="s">
        <v>6366</v>
      </c>
      <c r="F600" s="667" t="s">
        <v>6367</v>
      </c>
      <c r="G600" s="666" t="s">
        <v>5733</v>
      </c>
      <c r="H600" s="666" t="s">
        <v>5734</v>
      </c>
      <c r="I600" s="668">
        <v>152.86000000000004</v>
      </c>
      <c r="J600" s="668">
        <v>2655</v>
      </c>
      <c r="K600" s="669">
        <v>405852.14999999997</v>
      </c>
    </row>
    <row r="601" spans="1:11" ht="14.4" customHeight="1" x14ac:dyDescent="0.3">
      <c r="A601" s="664" t="s">
        <v>548</v>
      </c>
      <c r="B601" s="665" t="s">
        <v>549</v>
      </c>
      <c r="C601" s="666" t="s">
        <v>564</v>
      </c>
      <c r="D601" s="667" t="s">
        <v>2807</v>
      </c>
      <c r="E601" s="666" t="s">
        <v>6366</v>
      </c>
      <c r="F601" s="667" t="s">
        <v>6367</v>
      </c>
      <c r="G601" s="666" t="s">
        <v>5385</v>
      </c>
      <c r="H601" s="666" t="s">
        <v>5386</v>
      </c>
      <c r="I601" s="668">
        <v>61.108000000000011</v>
      </c>
      <c r="J601" s="668">
        <v>700</v>
      </c>
      <c r="K601" s="669">
        <v>42776.100000000006</v>
      </c>
    </row>
    <row r="602" spans="1:11" ht="14.4" customHeight="1" x14ac:dyDescent="0.3">
      <c r="A602" s="664" t="s">
        <v>548</v>
      </c>
      <c r="B602" s="665" t="s">
        <v>549</v>
      </c>
      <c r="C602" s="666" t="s">
        <v>564</v>
      </c>
      <c r="D602" s="667" t="s">
        <v>2807</v>
      </c>
      <c r="E602" s="666" t="s">
        <v>6366</v>
      </c>
      <c r="F602" s="667" t="s">
        <v>6367</v>
      </c>
      <c r="G602" s="666" t="s">
        <v>5735</v>
      </c>
      <c r="H602" s="666" t="s">
        <v>5736</v>
      </c>
      <c r="I602" s="668">
        <v>45.980000000000011</v>
      </c>
      <c r="J602" s="668">
        <v>520</v>
      </c>
      <c r="K602" s="669">
        <v>23909.620000000003</v>
      </c>
    </row>
    <row r="603" spans="1:11" ht="14.4" customHeight="1" x14ac:dyDescent="0.3">
      <c r="A603" s="664" t="s">
        <v>548</v>
      </c>
      <c r="B603" s="665" t="s">
        <v>549</v>
      </c>
      <c r="C603" s="666" t="s">
        <v>564</v>
      </c>
      <c r="D603" s="667" t="s">
        <v>2807</v>
      </c>
      <c r="E603" s="666" t="s">
        <v>6366</v>
      </c>
      <c r="F603" s="667" t="s">
        <v>6367</v>
      </c>
      <c r="G603" s="666" t="s">
        <v>5387</v>
      </c>
      <c r="H603" s="666" t="s">
        <v>5388</v>
      </c>
      <c r="I603" s="668">
        <v>99.220000000000013</v>
      </c>
      <c r="J603" s="668">
        <v>100</v>
      </c>
      <c r="K603" s="669">
        <v>9922</v>
      </c>
    </row>
    <row r="604" spans="1:11" ht="14.4" customHeight="1" x14ac:dyDescent="0.3">
      <c r="A604" s="664" t="s">
        <v>548</v>
      </c>
      <c r="B604" s="665" t="s">
        <v>549</v>
      </c>
      <c r="C604" s="666" t="s">
        <v>564</v>
      </c>
      <c r="D604" s="667" t="s">
        <v>2807</v>
      </c>
      <c r="E604" s="666" t="s">
        <v>6366</v>
      </c>
      <c r="F604" s="667" t="s">
        <v>6367</v>
      </c>
      <c r="G604" s="666" t="s">
        <v>5097</v>
      </c>
      <c r="H604" s="666" t="s">
        <v>5098</v>
      </c>
      <c r="I604" s="668">
        <v>2.7827272727272732</v>
      </c>
      <c r="J604" s="668">
        <v>4200</v>
      </c>
      <c r="K604" s="669">
        <v>11688</v>
      </c>
    </row>
    <row r="605" spans="1:11" ht="14.4" customHeight="1" x14ac:dyDescent="0.3">
      <c r="A605" s="664" t="s">
        <v>548</v>
      </c>
      <c r="B605" s="665" t="s">
        <v>549</v>
      </c>
      <c r="C605" s="666" t="s">
        <v>564</v>
      </c>
      <c r="D605" s="667" t="s">
        <v>2807</v>
      </c>
      <c r="E605" s="666" t="s">
        <v>6366</v>
      </c>
      <c r="F605" s="667" t="s">
        <v>6367</v>
      </c>
      <c r="G605" s="666" t="s">
        <v>5737</v>
      </c>
      <c r="H605" s="666" t="s">
        <v>5738</v>
      </c>
      <c r="I605" s="668">
        <v>140.12</v>
      </c>
      <c r="J605" s="668">
        <v>144</v>
      </c>
      <c r="K605" s="669">
        <v>20177</v>
      </c>
    </row>
    <row r="606" spans="1:11" ht="14.4" customHeight="1" x14ac:dyDescent="0.3">
      <c r="A606" s="664" t="s">
        <v>548</v>
      </c>
      <c r="B606" s="665" t="s">
        <v>549</v>
      </c>
      <c r="C606" s="666" t="s">
        <v>564</v>
      </c>
      <c r="D606" s="667" t="s">
        <v>2807</v>
      </c>
      <c r="E606" s="666" t="s">
        <v>6366</v>
      </c>
      <c r="F606" s="667" t="s">
        <v>6367</v>
      </c>
      <c r="G606" s="666" t="s">
        <v>5737</v>
      </c>
      <c r="H606" s="666" t="s">
        <v>5739</v>
      </c>
      <c r="I606" s="668">
        <v>140.12</v>
      </c>
      <c r="J606" s="668">
        <v>40</v>
      </c>
      <c r="K606" s="669">
        <v>5604.72</v>
      </c>
    </row>
    <row r="607" spans="1:11" ht="14.4" customHeight="1" x14ac:dyDescent="0.3">
      <c r="A607" s="664" t="s">
        <v>548</v>
      </c>
      <c r="B607" s="665" t="s">
        <v>549</v>
      </c>
      <c r="C607" s="666" t="s">
        <v>564</v>
      </c>
      <c r="D607" s="667" t="s">
        <v>2807</v>
      </c>
      <c r="E607" s="666" t="s">
        <v>6366</v>
      </c>
      <c r="F607" s="667" t="s">
        <v>6367</v>
      </c>
      <c r="G607" s="666" t="s">
        <v>5740</v>
      </c>
      <c r="H607" s="666" t="s">
        <v>5741</v>
      </c>
      <c r="I607" s="668">
        <v>1076.8999999999999</v>
      </c>
      <c r="J607" s="668">
        <v>350</v>
      </c>
      <c r="K607" s="669">
        <v>376915</v>
      </c>
    </row>
    <row r="608" spans="1:11" ht="14.4" customHeight="1" x14ac:dyDescent="0.3">
      <c r="A608" s="664" t="s">
        <v>548</v>
      </c>
      <c r="B608" s="665" t="s">
        <v>549</v>
      </c>
      <c r="C608" s="666" t="s">
        <v>564</v>
      </c>
      <c r="D608" s="667" t="s">
        <v>2807</v>
      </c>
      <c r="E608" s="666" t="s">
        <v>6366</v>
      </c>
      <c r="F608" s="667" t="s">
        <v>6367</v>
      </c>
      <c r="G608" s="666" t="s">
        <v>5742</v>
      </c>
      <c r="H608" s="666" t="s">
        <v>5743</v>
      </c>
      <c r="I608" s="668">
        <v>1197.9000000000001</v>
      </c>
      <c r="J608" s="668">
        <v>40</v>
      </c>
      <c r="K608" s="669">
        <v>47916</v>
      </c>
    </row>
    <row r="609" spans="1:11" ht="14.4" customHeight="1" x14ac:dyDescent="0.3">
      <c r="A609" s="664" t="s">
        <v>548</v>
      </c>
      <c r="B609" s="665" t="s">
        <v>549</v>
      </c>
      <c r="C609" s="666" t="s">
        <v>564</v>
      </c>
      <c r="D609" s="667" t="s">
        <v>2807</v>
      </c>
      <c r="E609" s="666" t="s">
        <v>6366</v>
      </c>
      <c r="F609" s="667" t="s">
        <v>6367</v>
      </c>
      <c r="G609" s="666" t="s">
        <v>5744</v>
      </c>
      <c r="H609" s="666" t="s">
        <v>5745</v>
      </c>
      <c r="I609" s="668">
        <v>156.20000000000002</v>
      </c>
      <c r="J609" s="668">
        <v>600</v>
      </c>
      <c r="K609" s="669">
        <v>93719.62</v>
      </c>
    </row>
    <row r="610" spans="1:11" ht="14.4" customHeight="1" x14ac:dyDescent="0.3">
      <c r="A610" s="664" t="s">
        <v>548</v>
      </c>
      <c r="B610" s="665" t="s">
        <v>549</v>
      </c>
      <c r="C610" s="666" t="s">
        <v>564</v>
      </c>
      <c r="D610" s="667" t="s">
        <v>2807</v>
      </c>
      <c r="E610" s="666" t="s">
        <v>6366</v>
      </c>
      <c r="F610" s="667" t="s">
        <v>6367</v>
      </c>
      <c r="G610" s="666" t="s">
        <v>5395</v>
      </c>
      <c r="H610" s="666" t="s">
        <v>5396</v>
      </c>
      <c r="I610" s="668">
        <v>108.77833333333332</v>
      </c>
      <c r="J610" s="668">
        <v>675</v>
      </c>
      <c r="K610" s="669">
        <v>73293.72</v>
      </c>
    </row>
    <row r="611" spans="1:11" ht="14.4" customHeight="1" x14ac:dyDescent="0.3">
      <c r="A611" s="664" t="s">
        <v>548</v>
      </c>
      <c r="B611" s="665" t="s">
        <v>549</v>
      </c>
      <c r="C611" s="666" t="s">
        <v>564</v>
      </c>
      <c r="D611" s="667" t="s">
        <v>2807</v>
      </c>
      <c r="E611" s="666" t="s">
        <v>6366</v>
      </c>
      <c r="F611" s="667" t="s">
        <v>6367</v>
      </c>
      <c r="G611" s="666" t="s">
        <v>5746</v>
      </c>
      <c r="H611" s="666" t="s">
        <v>5747</v>
      </c>
      <c r="I611" s="668">
        <v>34.000666666666667</v>
      </c>
      <c r="J611" s="668">
        <v>1190</v>
      </c>
      <c r="K611" s="669">
        <v>40460.400000000001</v>
      </c>
    </row>
    <row r="612" spans="1:11" ht="14.4" customHeight="1" x14ac:dyDescent="0.3">
      <c r="A612" s="664" t="s">
        <v>548</v>
      </c>
      <c r="B612" s="665" t="s">
        <v>549</v>
      </c>
      <c r="C612" s="666" t="s">
        <v>564</v>
      </c>
      <c r="D612" s="667" t="s">
        <v>2807</v>
      </c>
      <c r="E612" s="666" t="s">
        <v>6366</v>
      </c>
      <c r="F612" s="667" t="s">
        <v>6367</v>
      </c>
      <c r="G612" s="666" t="s">
        <v>5400</v>
      </c>
      <c r="H612" s="666" t="s">
        <v>5401</v>
      </c>
      <c r="I612" s="668">
        <v>9.68</v>
      </c>
      <c r="J612" s="668">
        <v>60</v>
      </c>
      <c r="K612" s="669">
        <v>580.79999999999995</v>
      </c>
    </row>
    <row r="613" spans="1:11" ht="14.4" customHeight="1" x14ac:dyDescent="0.3">
      <c r="A613" s="664" t="s">
        <v>548</v>
      </c>
      <c r="B613" s="665" t="s">
        <v>549</v>
      </c>
      <c r="C613" s="666" t="s">
        <v>564</v>
      </c>
      <c r="D613" s="667" t="s">
        <v>2807</v>
      </c>
      <c r="E613" s="666" t="s">
        <v>6366</v>
      </c>
      <c r="F613" s="667" t="s">
        <v>6367</v>
      </c>
      <c r="G613" s="666" t="s">
        <v>5099</v>
      </c>
      <c r="H613" s="666" t="s">
        <v>5100</v>
      </c>
      <c r="I613" s="668">
        <v>26.010909090909085</v>
      </c>
      <c r="J613" s="668">
        <v>640</v>
      </c>
      <c r="K613" s="669">
        <v>16649.800000000003</v>
      </c>
    </row>
    <row r="614" spans="1:11" ht="14.4" customHeight="1" x14ac:dyDescent="0.3">
      <c r="A614" s="664" t="s">
        <v>548</v>
      </c>
      <c r="B614" s="665" t="s">
        <v>549</v>
      </c>
      <c r="C614" s="666" t="s">
        <v>564</v>
      </c>
      <c r="D614" s="667" t="s">
        <v>2807</v>
      </c>
      <c r="E614" s="666" t="s">
        <v>6366</v>
      </c>
      <c r="F614" s="667" t="s">
        <v>6367</v>
      </c>
      <c r="G614" s="666" t="s">
        <v>5099</v>
      </c>
      <c r="H614" s="666" t="s">
        <v>5101</v>
      </c>
      <c r="I614" s="668">
        <v>26.013333333333335</v>
      </c>
      <c r="J614" s="668">
        <v>240</v>
      </c>
      <c r="K614" s="669">
        <v>6244</v>
      </c>
    </row>
    <row r="615" spans="1:11" ht="14.4" customHeight="1" x14ac:dyDescent="0.3">
      <c r="A615" s="664" t="s">
        <v>548</v>
      </c>
      <c r="B615" s="665" t="s">
        <v>549</v>
      </c>
      <c r="C615" s="666" t="s">
        <v>564</v>
      </c>
      <c r="D615" s="667" t="s">
        <v>2807</v>
      </c>
      <c r="E615" s="666" t="s">
        <v>6366</v>
      </c>
      <c r="F615" s="667" t="s">
        <v>6367</v>
      </c>
      <c r="G615" s="666" t="s">
        <v>5102</v>
      </c>
      <c r="H615" s="666" t="s">
        <v>5748</v>
      </c>
      <c r="I615" s="668">
        <v>26.020000000000003</v>
      </c>
      <c r="J615" s="668">
        <v>500</v>
      </c>
      <c r="K615" s="669">
        <v>13007.699999999999</v>
      </c>
    </row>
    <row r="616" spans="1:11" ht="14.4" customHeight="1" x14ac:dyDescent="0.3">
      <c r="A616" s="664" t="s">
        <v>548</v>
      </c>
      <c r="B616" s="665" t="s">
        <v>549</v>
      </c>
      <c r="C616" s="666" t="s">
        <v>564</v>
      </c>
      <c r="D616" s="667" t="s">
        <v>2807</v>
      </c>
      <c r="E616" s="666" t="s">
        <v>6366</v>
      </c>
      <c r="F616" s="667" t="s">
        <v>6367</v>
      </c>
      <c r="G616" s="666" t="s">
        <v>5102</v>
      </c>
      <c r="H616" s="666" t="s">
        <v>5103</v>
      </c>
      <c r="I616" s="668">
        <v>26.018333333333334</v>
      </c>
      <c r="J616" s="668">
        <v>475</v>
      </c>
      <c r="K616" s="669">
        <v>12357.2</v>
      </c>
    </row>
    <row r="617" spans="1:11" ht="14.4" customHeight="1" x14ac:dyDescent="0.3">
      <c r="A617" s="664" t="s">
        <v>548</v>
      </c>
      <c r="B617" s="665" t="s">
        <v>549</v>
      </c>
      <c r="C617" s="666" t="s">
        <v>564</v>
      </c>
      <c r="D617" s="667" t="s">
        <v>2807</v>
      </c>
      <c r="E617" s="666" t="s">
        <v>6366</v>
      </c>
      <c r="F617" s="667" t="s">
        <v>6367</v>
      </c>
      <c r="G617" s="666" t="s">
        <v>5118</v>
      </c>
      <c r="H617" s="666" t="s">
        <v>5119</v>
      </c>
      <c r="I617" s="668">
        <v>3.99</v>
      </c>
      <c r="J617" s="668">
        <v>100</v>
      </c>
      <c r="K617" s="669">
        <v>399</v>
      </c>
    </row>
    <row r="618" spans="1:11" ht="14.4" customHeight="1" x14ac:dyDescent="0.3">
      <c r="A618" s="664" t="s">
        <v>548</v>
      </c>
      <c r="B618" s="665" t="s">
        <v>549</v>
      </c>
      <c r="C618" s="666" t="s">
        <v>564</v>
      </c>
      <c r="D618" s="667" t="s">
        <v>2807</v>
      </c>
      <c r="E618" s="666" t="s">
        <v>6366</v>
      </c>
      <c r="F618" s="667" t="s">
        <v>6367</v>
      </c>
      <c r="G618" s="666" t="s">
        <v>5122</v>
      </c>
      <c r="H618" s="666" t="s">
        <v>5123</v>
      </c>
      <c r="I618" s="668">
        <v>7.1581818181818173</v>
      </c>
      <c r="J618" s="668">
        <v>1200</v>
      </c>
      <c r="K618" s="669">
        <v>8588.7200000000012</v>
      </c>
    </row>
    <row r="619" spans="1:11" ht="14.4" customHeight="1" x14ac:dyDescent="0.3">
      <c r="A619" s="664" t="s">
        <v>548</v>
      </c>
      <c r="B619" s="665" t="s">
        <v>549</v>
      </c>
      <c r="C619" s="666" t="s">
        <v>564</v>
      </c>
      <c r="D619" s="667" t="s">
        <v>2807</v>
      </c>
      <c r="E619" s="666" t="s">
        <v>6366</v>
      </c>
      <c r="F619" s="667" t="s">
        <v>6367</v>
      </c>
      <c r="G619" s="666" t="s">
        <v>5749</v>
      </c>
      <c r="H619" s="666" t="s">
        <v>5750</v>
      </c>
      <c r="I619" s="668">
        <v>33.880000000000003</v>
      </c>
      <c r="J619" s="668">
        <v>4</v>
      </c>
      <c r="K619" s="669">
        <v>135.52000000000001</v>
      </c>
    </row>
    <row r="620" spans="1:11" ht="14.4" customHeight="1" x14ac:dyDescent="0.3">
      <c r="A620" s="664" t="s">
        <v>548</v>
      </c>
      <c r="B620" s="665" t="s">
        <v>549</v>
      </c>
      <c r="C620" s="666" t="s">
        <v>564</v>
      </c>
      <c r="D620" s="667" t="s">
        <v>2807</v>
      </c>
      <c r="E620" s="666" t="s">
        <v>6366</v>
      </c>
      <c r="F620" s="667" t="s">
        <v>6367</v>
      </c>
      <c r="G620" s="666" t="s">
        <v>5751</v>
      </c>
      <c r="H620" s="666" t="s">
        <v>5752</v>
      </c>
      <c r="I620" s="668">
        <v>878.46</v>
      </c>
      <c r="J620" s="668">
        <v>120</v>
      </c>
      <c r="K620" s="669">
        <v>105415.20000000003</v>
      </c>
    </row>
    <row r="621" spans="1:11" ht="14.4" customHeight="1" x14ac:dyDescent="0.3">
      <c r="A621" s="664" t="s">
        <v>548</v>
      </c>
      <c r="B621" s="665" t="s">
        <v>549</v>
      </c>
      <c r="C621" s="666" t="s">
        <v>564</v>
      </c>
      <c r="D621" s="667" t="s">
        <v>2807</v>
      </c>
      <c r="E621" s="666" t="s">
        <v>6366</v>
      </c>
      <c r="F621" s="667" t="s">
        <v>6367</v>
      </c>
      <c r="G621" s="666" t="s">
        <v>5753</v>
      </c>
      <c r="H621" s="666" t="s">
        <v>5754</v>
      </c>
      <c r="I621" s="668">
        <v>587.72000000000014</v>
      </c>
      <c r="J621" s="668">
        <v>372</v>
      </c>
      <c r="K621" s="669">
        <v>218632.58</v>
      </c>
    </row>
    <row r="622" spans="1:11" ht="14.4" customHeight="1" x14ac:dyDescent="0.3">
      <c r="A622" s="664" t="s">
        <v>548</v>
      </c>
      <c r="B622" s="665" t="s">
        <v>549</v>
      </c>
      <c r="C622" s="666" t="s">
        <v>564</v>
      </c>
      <c r="D622" s="667" t="s">
        <v>2807</v>
      </c>
      <c r="E622" s="666" t="s">
        <v>6366</v>
      </c>
      <c r="F622" s="667" t="s">
        <v>6367</v>
      </c>
      <c r="G622" s="666" t="s">
        <v>5755</v>
      </c>
      <c r="H622" s="666" t="s">
        <v>5756</v>
      </c>
      <c r="I622" s="668">
        <v>653.4</v>
      </c>
      <c r="J622" s="668">
        <v>30</v>
      </c>
      <c r="K622" s="669">
        <v>19602</v>
      </c>
    </row>
    <row r="623" spans="1:11" ht="14.4" customHeight="1" x14ac:dyDescent="0.3">
      <c r="A623" s="664" t="s">
        <v>548</v>
      </c>
      <c r="B623" s="665" t="s">
        <v>549</v>
      </c>
      <c r="C623" s="666" t="s">
        <v>564</v>
      </c>
      <c r="D623" s="667" t="s">
        <v>2807</v>
      </c>
      <c r="E623" s="666" t="s">
        <v>6366</v>
      </c>
      <c r="F623" s="667" t="s">
        <v>6367</v>
      </c>
      <c r="G623" s="666" t="s">
        <v>5131</v>
      </c>
      <c r="H623" s="666" t="s">
        <v>5132</v>
      </c>
      <c r="I623" s="668">
        <v>769.56</v>
      </c>
      <c r="J623" s="668">
        <v>72</v>
      </c>
      <c r="K623" s="669">
        <v>55408.32</v>
      </c>
    </row>
    <row r="624" spans="1:11" ht="14.4" customHeight="1" x14ac:dyDescent="0.3">
      <c r="A624" s="664" t="s">
        <v>548</v>
      </c>
      <c r="B624" s="665" t="s">
        <v>549</v>
      </c>
      <c r="C624" s="666" t="s">
        <v>564</v>
      </c>
      <c r="D624" s="667" t="s">
        <v>2807</v>
      </c>
      <c r="E624" s="666" t="s">
        <v>6366</v>
      </c>
      <c r="F624" s="667" t="s">
        <v>6367</v>
      </c>
      <c r="G624" s="666" t="s">
        <v>5135</v>
      </c>
      <c r="H624" s="666" t="s">
        <v>5136</v>
      </c>
      <c r="I624" s="668">
        <v>21.22214285714286</v>
      </c>
      <c r="J624" s="668">
        <v>825</v>
      </c>
      <c r="K624" s="669">
        <v>17508.47</v>
      </c>
    </row>
    <row r="625" spans="1:11" ht="14.4" customHeight="1" x14ac:dyDescent="0.3">
      <c r="A625" s="664" t="s">
        <v>548</v>
      </c>
      <c r="B625" s="665" t="s">
        <v>549</v>
      </c>
      <c r="C625" s="666" t="s">
        <v>564</v>
      </c>
      <c r="D625" s="667" t="s">
        <v>2807</v>
      </c>
      <c r="E625" s="666" t="s">
        <v>6366</v>
      </c>
      <c r="F625" s="667" t="s">
        <v>6367</v>
      </c>
      <c r="G625" s="666" t="s">
        <v>5757</v>
      </c>
      <c r="H625" s="666" t="s">
        <v>5758</v>
      </c>
      <c r="I625" s="668">
        <v>1197.9000000000001</v>
      </c>
      <c r="J625" s="668">
        <v>40</v>
      </c>
      <c r="K625" s="669">
        <v>47916</v>
      </c>
    </row>
    <row r="626" spans="1:11" ht="14.4" customHeight="1" x14ac:dyDescent="0.3">
      <c r="A626" s="664" t="s">
        <v>548</v>
      </c>
      <c r="B626" s="665" t="s">
        <v>549</v>
      </c>
      <c r="C626" s="666" t="s">
        <v>564</v>
      </c>
      <c r="D626" s="667" t="s">
        <v>2807</v>
      </c>
      <c r="E626" s="666" t="s">
        <v>6366</v>
      </c>
      <c r="F626" s="667" t="s">
        <v>6367</v>
      </c>
      <c r="G626" s="666" t="s">
        <v>5137</v>
      </c>
      <c r="H626" s="666" t="s">
        <v>5138</v>
      </c>
      <c r="I626" s="668">
        <v>2.91</v>
      </c>
      <c r="J626" s="668">
        <v>400</v>
      </c>
      <c r="K626" s="669">
        <v>1164</v>
      </c>
    </row>
    <row r="627" spans="1:11" ht="14.4" customHeight="1" x14ac:dyDescent="0.3">
      <c r="A627" s="664" t="s">
        <v>548</v>
      </c>
      <c r="B627" s="665" t="s">
        <v>549</v>
      </c>
      <c r="C627" s="666" t="s">
        <v>564</v>
      </c>
      <c r="D627" s="667" t="s">
        <v>2807</v>
      </c>
      <c r="E627" s="666" t="s">
        <v>6366</v>
      </c>
      <c r="F627" s="667" t="s">
        <v>6367</v>
      </c>
      <c r="G627" s="666" t="s">
        <v>5759</v>
      </c>
      <c r="H627" s="666" t="s">
        <v>5760</v>
      </c>
      <c r="I627" s="668">
        <v>2.9</v>
      </c>
      <c r="J627" s="668">
        <v>300</v>
      </c>
      <c r="K627" s="669">
        <v>870</v>
      </c>
    </row>
    <row r="628" spans="1:11" ht="14.4" customHeight="1" x14ac:dyDescent="0.3">
      <c r="A628" s="664" t="s">
        <v>548</v>
      </c>
      <c r="B628" s="665" t="s">
        <v>549</v>
      </c>
      <c r="C628" s="666" t="s">
        <v>564</v>
      </c>
      <c r="D628" s="667" t="s">
        <v>2807</v>
      </c>
      <c r="E628" s="666" t="s">
        <v>6366</v>
      </c>
      <c r="F628" s="667" t="s">
        <v>6367</v>
      </c>
      <c r="G628" s="666" t="s">
        <v>5761</v>
      </c>
      <c r="H628" s="666" t="s">
        <v>5762</v>
      </c>
      <c r="I628" s="668">
        <v>822.79999999999984</v>
      </c>
      <c r="J628" s="668">
        <v>55</v>
      </c>
      <c r="K628" s="669">
        <v>45254</v>
      </c>
    </row>
    <row r="629" spans="1:11" ht="14.4" customHeight="1" x14ac:dyDescent="0.3">
      <c r="A629" s="664" t="s">
        <v>548</v>
      </c>
      <c r="B629" s="665" t="s">
        <v>549</v>
      </c>
      <c r="C629" s="666" t="s">
        <v>564</v>
      </c>
      <c r="D629" s="667" t="s">
        <v>2807</v>
      </c>
      <c r="E629" s="666" t="s">
        <v>6366</v>
      </c>
      <c r="F629" s="667" t="s">
        <v>6367</v>
      </c>
      <c r="G629" s="666" t="s">
        <v>5143</v>
      </c>
      <c r="H629" s="666" t="s">
        <v>5144</v>
      </c>
      <c r="I629" s="668">
        <v>17.98</v>
      </c>
      <c r="J629" s="668">
        <v>50</v>
      </c>
      <c r="K629" s="669">
        <v>899</v>
      </c>
    </row>
    <row r="630" spans="1:11" ht="14.4" customHeight="1" x14ac:dyDescent="0.3">
      <c r="A630" s="664" t="s">
        <v>548</v>
      </c>
      <c r="B630" s="665" t="s">
        <v>549</v>
      </c>
      <c r="C630" s="666" t="s">
        <v>564</v>
      </c>
      <c r="D630" s="667" t="s">
        <v>2807</v>
      </c>
      <c r="E630" s="666" t="s">
        <v>6366</v>
      </c>
      <c r="F630" s="667" t="s">
        <v>6367</v>
      </c>
      <c r="G630" s="666" t="s">
        <v>5763</v>
      </c>
      <c r="H630" s="666" t="s">
        <v>5764</v>
      </c>
      <c r="I630" s="668">
        <v>17.98</v>
      </c>
      <c r="J630" s="668">
        <v>50</v>
      </c>
      <c r="K630" s="669">
        <v>899</v>
      </c>
    </row>
    <row r="631" spans="1:11" ht="14.4" customHeight="1" x14ac:dyDescent="0.3">
      <c r="A631" s="664" t="s">
        <v>548</v>
      </c>
      <c r="B631" s="665" t="s">
        <v>549</v>
      </c>
      <c r="C631" s="666" t="s">
        <v>564</v>
      </c>
      <c r="D631" s="667" t="s">
        <v>2807</v>
      </c>
      <c r="E631" s="666" t="s">
        <v>6366</v>
      </c>
      <c r="F631" s="667" t="s">
        <v>6367</v>
      </c>
      <c r="G631" s="666" t="s">
        <v>5765</v>
      </c>
      <c r="H631" s="666" t="s">
        <v>5766</v>
      </c>
      <c r="I631" s="668">
        <v>11.494444444444445</v>
      </c>
      <c r="J631" s="668">
        <v>90</v>
      </c>
      <c r="K631" s="669">
        <v>1034.5</v>
      </c>
    </row>
    <row r="632" spans="1:11" ht="14.4" customHeight="1" x14ac:dyDescent="0.3">
      <c r="A632" s="664" t="s">
        <v>548</v>
      </c>
      <c r="B632" s="665" t="s">
        <v>549</v>
      </c>
      <c r="C632" s="666" t="s">
        <v>564</v>
      </c>
      <c r="D632" s="667" t="s">
        <v>2807</v>
      </c>
      <c r="E632" s="666" t="s">
        <v>6366</v>
      </c>
      <c r="F632" s="667" t="s">
        <v>6367</v>
      </c>
      <c r="G632" s="666" t="s">
        <v>5767</v>
      </c>
      <c r="H632" s="666" t="s">
        <v>5768</v>
      </c>
      <c r="I632" s="668">
        <v>17.98</v>
      </c>
      <c r="J632" s="668">
        <v>250</v>
      </c>
      <c r="K632" s="669">
        <v>4495.1499999999996</v>
      </c>
    </row>
    <row r="633" spans="1:11" ht="14.4" customHeight="1" x14ac:dyDescent="0.3">
      <c r="A633" s="664" t="s">
        <v>548</v>
      </c>
      <c r="B633" s="665" t="s">
        <v>549</v>
      </c>
      <c r="C633" s="666" t="s">
        <v>564</v>
      </c>
      <c r="D633" s="667" t="s">
        <v>2807</v>
      </c>
      <c r="E633" s="666" t="s">
        <v>6366</v>
      </c>
      <c r="F633" s="667" t="s">
        <v>6367</v>
      </c>
      <c r="G633" s="666" t="s">
        <v>5769</v>
      </c>
      <c r="H633" s="666" t="s">
        <v>5770</v>
      </c>
      <c r="I633" s="668">
        <v>17.98</v>
      </c>
      <c r="J633" s="668">
        <v>150</v>
      </c>
      <c r="K633" s="669">
        <v>2697</v>
      </c>
    </row>
    <row r="634" spans="1:11" ht="14.4" customHeight="1" x14ac:dyDescent="0.3">
      <c r="A634" s="664" t="s">
        <v>548</v>
      </c>
      <c r="B634" s="665" t="s">
        <v>549</v>
      </c>
      <c r="C634" s="666" t="s">
        <v>564</v>
      </c>
      <c r="D634" s="667" t="s">
        <v>2807</v>
      </c>
      <c r="E634" s="666" t="s">
        <v>6366</v>
      </c>
      <c r="F634" s="667" t="s">
        <v>6367</v>
      </c>
      <c r="G634" s="666" t="s">
        <v>5771</v>
      </c>
      <c r="H634" s="666" t="s">
        <v>5772</v>
      </c>
      <c r="I634" s="668">
        <v>115</v>
      </c>
      <c r="J634" s="668">
        <v>480</v>
      </c>
      <c r="K634" s="669">
        <v>55200</v>
      </c>
    </row>
    <row r="635" spans="1:11" ht="14.4" customHeight="1" x14ac:dyDescent="0.3">
      <c r="A635" s="664" t="s">
        <v>548</v>
      </c>
      <c r="B635" s="665" t="s">
        <v>549</v>
      </c>
      <c r="C635" s="666" t="s">
        <v>564</v>
      </c>
      <c r="D635" s="667" t="s">
        <v>2807</v>
      </c>
      <c r="E635" s="666" t="s">
        <v>6366</v>
      </c>
      <c r="F635" s="667" t="s">
        <v>6367</v>
      </c>
      <c r="G635" s="666" t="s">
        <v>5145</v>
      </c>
      <c r="H635" s="666" t="s">
        <v>5146</v>
      </c>
      <c r="I635" s="668">
        <v>14.502499999999998</v>
      </c>
      <c r="J635" s="668">
        <v>260</v>
      </c>
      <c r="K635" s="669">
        <v>3759.8999999999996</v>
      </c>
    </row>
    <row r="636" spans="1:11" ht="14.4" customHeight="1" x14ac:dyDescent="0.3">
      <c r="A636" s="664" t="s">
        <v>548</v>
      </c>
      <c r="B636" s="665" t="s">
        <v>549</v>
      </c>
      <c r="C636" s="666" t="s">
        <v>564</v>
      </c>
      <c r="D636" s="667" t="s">
        <v>2807</v>
      </c>
      <c r="E636" s="666" t="s">
        <v>6366</v>
      </c>
      <c r="F636" s="667" t="s">
        <v>6367</v>
      </c>
      <c r="G636" s="666" t="s">
        <v>5773</v>
      </c>
      <c r="H636" s="666" t="s">
        <v>5774</v>
      </c>
      <c r="I636" s="668">
        <v>17.98</v>
      </c>
      <c r="J636" s="668">
        <v>450</v>
      </c>
      <c r="K636" s="669">
        <v>8091.2399999999989</v>
      </c>
    </row>
    <row r="637" spans="1:11" ht="14.4" customHeight="1" x14ac:dyDescent="0.3">
      <c r="A637" s="664" t="s">
        <v>548</v>
      </c>
      <c r="B637" s="665" t="s">
        <v>549</v>
      </c>
      <c r="C637" s="666" t="s">
        <v>564</v>
      </c>
      <c r="D637" s="667" t="s">
        <v>2807</v>
      </c>
      <c r="E637" s="666" t="s">
        <v>6366</v>
      </c>
      <c r="F637" s="667" t="s">
        <v>6367</v>
      </c>
      <c r="G637" s="666" t="s">
        <v>5775</v>
      </c>
      <c r="H637" s="666" t="s">
        <v>5776</v>
      </c>
      <c r="I637" s="668">
        <v>132.5</v>
      </c>
      <c r="J637" s="668">
        <v>336</v>
      </c>
      <c r="K637" s="669">
        <v>44518.32</v>
      </c>
    </row>
    <row r="638" spans="1:11" ht="14.4" customHeight="1" x14ac:dyDescent="0.3">
      <c r="A638" s="664" t="s">
        <v>548</v>
      </c>
      <c r="B638" s="665" t="s">
        <v>549</v>
      </c>
      <c r="C638" s="666" t="s">
        <v>564</v>
      </c>
      <c r="D638" s="667" t="s">
        <v>2807</v>
      </c>
      <c r="E638" s="666" t="s">
        <v>6366</v>
      </c>
      <c r="F638" s="667" t="s">
        <v>6367</v>
      </c>
      <c r="G638" s="666" t="s">
        <v>5147</v>
      </c>
      <c r="H638" s="666" t="s">
        <v>5148</v>
      </c>
      <c r="I638" s="668">
        <v>12.038571428571428</v>
      </c>
      <c r="J638" s="668">
        <v>550</v>
      </c>
      <c r="K638" s="669">
        <v>6627.6</v>
      </c>
    </row>
    <row r="639" spans="1:11" ht="14.4" customHeight="1" x14ac:dyDescent="0.3">
      <c r="A639" s="664" t="s">
        <v>548</v>
      </c>
      <c r="B639" s="665" t="s">
        <v>549</v>
      </c>
      <c r="C639" s="666" t="s">
        <v>564</v>
      </c>
      <c r="D639" s="667" t="s">
        <v>2807</v>
      </c>
      <c r="E639" s="666" t="s">
        <v>6366</v>
      </c>
      <c r="F639" s="667" t="s">
        <v>6367</v>
      </c>
      <c r="G639" s="666" t="s">
        <v>5428</v>
      </c>
      <c r="H639" s="666" t="s">
        <v>5429</v>
      </c>
      <c r="I639" s="668">
        <v>32.899999999999991</v>
      </c>
      <c r="J639" s="668">
        <v>630</v>
      </c>
      <c r="K639" s="669">
        <v>20726.95</v>
      </c>
    </row>
    <row r="640" spans="1:11" ht="14.4" customHeight="1" x14ac:dyDescent="0.3">
      <c r="A640" s="664" t="s">
        <v>548</v>
      </c>
      <c r="B640" s="665" t="s">
        <v>549</v>
      </c>
      <c r="C640" s="666" t="s">
        <v>564</v>
      </c>
      <c r="D640" s="667" t="s">
        <v>2807</v>
      </c>
      <c r="E640" s="666" t="s">
        <v>6366</v>
      </c>
      <c r="F640" s="667" t="s">
        <v>6367</v>
      </c>
      <c r="G640" s="666" t="s">
        <v>5777</v>
      </c>
      <c r="H640" s="666" t="s">
        <v>5778</v>
      </c>
      <c r="I640" s="668">
        <v>467.01</v>
      </c>
      <c r="J640" s="668">
        <v>5</v>
      </c>
      <c r="K640" s="669">
        <v>2335.0500000000002</v>
      </c>
    </row>
    <row r="641" spans="1:11" ht="14.4" customHeight="1" x14ac:dyDescent="0.3">
      <c r="A641" s="664" t="s">
        <v>548</v>
      </c>
      <c r="B641" s="665" t="s">
        <v>549</v>
      </c>
      <c r="C641" s="666" t="s">
        <v>564</v>
      </c>
      <c r="D641" s="667" t="s">
        <v>2807</v>
      </c>
      <c r="E641" s="666" t="s">
        <v>6366</v>
      </c>
      <c r="F641" s="667" t="s">
        <v>6367</v>
      </c>
      <c r="G641" s="666" t="s">
        <v>5151</v>
      </c>
      <c r="H641" s="666" t="s">
        <v>5152</v>
      </c>
      <c r="I641" s="668">
        <v>5.2166666666666668</v>
      </c>
      <c r="J641" s="668">
        <v>785</v>
      </c>
      <c r="K641" s="669">
        <v>4091.05</v>
      </c>
    </row>
    <row r="642" spans="1:11" ht="14.4" customHeight="1" x14ac:dyDescent="0.3">
      <c r="A642" s="664" t="s">
        <v>548</v>
      </c>
      <c r="B642" s="665" t="s">
        <v>549</v>
      </c>
      <c r="C642" s="666" t="s">
        <v>564</v>
      </c>
      <c r="D642" s="667" t="s">
        <v>2807</v>
      </c>
      <c r="E642" s="666" t="s">
        <v>6366</v>
      </c>
      <c r="F642" s="667" t="s">
        <v>6367</v>
      </c>
      <c r="G642" s="666" t="s">
        <v>5155</v>
      </c>
      <c r="H642" s="666" t="s">
        <v>5156</v>
      </c>
      <c r="I642" s="668">
        <v>13.200833333333334</v>
      </c>
      <c r="J642" s="668">
        <v>576</v>
      </c>
      <c r="K642" s="669">
        <v>7603.56</v>
      </c>
    </row>
    <row r="643" spans="1:11" ht="14.4" customHeight="1" x14ac:dyDescent="0.3">
      <c r="A643" s="664" t="s">
        <v>548</v>
      </c>
      <c r="B643" s="665" t="s">
        <v>549</v>
      </c>
      <c r="C643" s="666" t="s">
        <v>564</v>
      </c>
      <c r="D643" s="667" t="s">
        <v>2807</v>
      </c>
      <c r="E643" s="666" t="s">
        <v>6366</v>
      </c>
      <c r="F643" s="667" t="s">
        <v>6367</v>
      </c>
      <c r="G643" s="666" t="s">
        <v>5159</v>
      </c>
      <c r="H643" s="666" t="s">
        <v>5160</v>
      </c>
      <c r="I643" s="668">
        <v>21.236363636363638</v>
      </c>
      <c r="J643" s="668">
        <v>200</v>
      </c>
      <c r="K643" s="669">
        <v>4247.3</v>
      </c>
    </row>
    <row r="644" spans="1:11" ht="14.4" customHeight="1" x14ac:dyDescent="0.3">
      <c r="A644" s="664" t="s">
        <v>548</v>
      </c>
      <c r="B644" s="665" t="s">
        <v>549</v>
      </c>
      <c r="C644" s="666" t="s">
        <v>564</v>
      </c>
      <c r="D644" s="667" t="s">
        <v>2807</v>
      </c>
      <c r="E644" s="666" t="s">
        <v>6366</v>
      </c>
      <c r="F644" s="667" t="s">
        <v>6367</v>
      </c>
      <c r="G644" s="666" t="s">
        <v>5779</v>
      </c>
      <c r="H644" s="666" t="s">
        <v>5780</v>
      </c>
      <c r="I644" s="668">
        <v>1221</v>
      </c>
      <c r="J644" s="668">
        <v>180</v>
      </c>
      <c r="K644" s="669">
        <v>219780</v>
      </c>
    </row>
    <row r="645" spans="1:11" ht="14.4" customHeight="1" x14ac:dyDescent="0.3">
      <c r="A645" s="664" t="s">
        <v>548</v>
      </c>
      <c r="B645" s="665" t="s">
        <v>549</v>
      </c>
      <c r="C645" s="666" t="s">
        <v>564</v>
      </c>
      <c r="D645" s="667" t="s">
        <v>2807</v>
      </c>
      <c r="E645" s="666" t="s">
        <v>6366</v>
      </c>
      <c r="F645" s="667" t="s">
        <v>6367</v>
      </c>
      <c r="G645" s="666" t="s">
        <v>5781</v>
      </c>
      <c r="H645" s="666" t="s">
        <v>5782</v>
      </c>
      <c r="I645" s="668">
        <v>13.2</v>
      </c>
      <c r="J645" s="668">
        <v>20</v>
      </c>
      <c r="K645" s="669">
        <v>264</v>
      </c>
    </row>
    <row r="646" spans="1:11" ht="14.4" customHeight="1" x14ac:dyDescent="0.3">
      <c r="A646" s="664" t="s">
        <v>548</v>
      </c>
      <c r="B646" s="665" t="s">
        <v>549</v>
      </c>
      <c r="C646" s="666" t="s">
        <v>564</v>
      </c>
      <c r="D646" s="667" t="s">
        <v>2807</v>
      </c>
      <c r="E646" s="666" t="s">
        <v>6366</v>
      </c>
      <c r="F646" s="667" t="s">
        <v>6367</v>
      </c>
      <c r="G646" s="666" t="s">
        <v>5163</v>
      </c>
      <c r="H646" s="666" t="s">
        <v>5164</v>
      </c>
      <c r="I646" s="668">
        <v>0.47166666666666651</v>
      </c>
      <c r="J646" s="668">
        <v>4200</v>
      </c>
      <c r="K646" s="669">
        <v>1982</v>
      </c>
    </row>
    <row r="647" spans="1:11" ht="14.4" customHeight="1" x14ac:dyDescent="0.3">
      <c r="A647" s="664" t="s">
        <v>548</v>
      </c>
      <c r="B647" s="665" t="s">
        <v>549</v>
      </c>
      <c r="C647" s="666" t="s">
        <v>564</v>
      </c>
      <c r="D647" s="667" t="s">
        <v>2807</v>
      </c>
      <c r="E647" s="666" t="s">
        <v>6366</v>
      </c>
      <c r="F647" s="667" t="s">
        <v>6367</v>
      </c>
      <c r="G647" s="666" t="s">
        <v>5165</v>
      </c>
      <c r="H647" s="666" t="s">
        <v>5166</v>
      </c>
      <c r="I647" s="668">
        <v>4.0291666666666677</v>
      </c>
      <c r="J647" s="668">
        <v>1060</v>
      </c>
      <c r="K647" s="669">
        <v>4270.8</v>
      </c>
    </row>
    <row r="648" spans="1:11" ht="14.4" customHeight="1" x14ac:dyDescent="0.3">
      <c r="A648" s="664" t="s">
        <v>548</v>
      </c>
      <c r="B648" s="665" t="s">
        <v>549</v>
      </c>
      <c r="C648" s="666" t="s">
        <v>564</v>
      </c>
      <c r="D648" s="667" t="s">
        <v>2807</v>
      </c>
      <c r="E648" s="666" t="s">
        <v>6366</v>
      </c>
      <c r="F648" s="667" t="s">
        <v>6367</v>
      </c>
      <c r="G648" s="666" t="s">
        <v>5783</v>
      </c>
      <c r="H648" s="666" t="s">
        <v>5784</v>
      </c>
      <c r="I648" s="668">
        <v>251.43000000000004</v>
      </c>
      <c r="J648" s="668">
        <v>180</v>
      </c>
      <c r="K648" s="669">
        <v>45256.680000000008</v>
      </c>
    </row>
    <row r="649" spans="1:11" ht="14.4" customHeight="1" x14ac:dyDescent="0.3">
      <c r="A649" s="664" t="s">
        <v>548</v>
      </c>
      <c r="B649" s="665" t="s">
        <v>549</v>
      </c>
      <c r="C649" s="666" t="s">
        <v>564</v>
      </c>
      <c r="D649" s="667" t="s">
        <v>2807</v>
      </c>
      <c r="E649" s="666" t="s">
        <v>6366</v>
      </c>
      <c r="F649" s="667" t="s">
        <v>6367</v>
      </c>
      <c r="G649" s="666" t="s">
        <v>5785</v>
      </c>
      <c r="H649" s="666" t="s">
        <v>5786</v>
      </c>
      <c r="I649" s="668">
        <v>264.99</v>
      </c>
      <c r="J649" s="668">
        <v>180</v>
      </c>
      <c r="K649" s="669">
        <v>47698.200000000004</v>
      </c>
    </row>
    <row r="650" spans="1:11" ht="14.4" customHeight="1" x14ac:dyDescent="0.3">
      <c r="A650" s="664" t="s">
        <v>548</v>
      </c>
      <c r="B650" s="665" t="s">
        <v>549</v>
      </c>
      <c r="C650" s="666" t="s">
        <v>564</v>
      </c>
      <c r="D650" s="667" t="s">
        <v>2807</v>
      </c>
      <c r="E650" s="666" t="s">
        <v>6366</v>
      </c>
      <c r="F650" s="667" t="s">
        <v>6367</v>
      </c>
      <c r="G650" s="666" t="s">
        <v>5787</v>
      </c>
      <c r="H650" s="666" t="s">
        <v>5788</v>
      </c>
      <c r="I650" s="668">
        <v>1304.3800000000001</v>
      </c>
      <c r="J650" s="668">
        <v>20</v>
      </c>
      <c r="K650" s="669">
        <v>26087.599999999999</v>
      </c>
    </row>
    <row r="651" spans="1:11" ht="14.4" customHeight="1" x14ac:dyDescent="0.3">
      <c r="A651" s="664" t="s">
        <v>548</v>
      </c>
      <c r="B651" s="665" t="s">
        <v>549</v>
      </c>
      <c r="C651" s="666" t="s">
        <v>564</v>
      </c>
      <c r="D651" s="667" t="s">
        <v>2807</v>
      </c>
      <c r="E651" s="666" t="s">
        <v>6366</v>
      </c>
      <c r="F651" s="667" t="s">
        <v>6367</v>
      </c>
      <c r="G651" s="666" t="s">
        <v>5458</v>
      </c>
      <c r="H651" s="666" t="s">
        <v>5459</v>
      </c>
      <c r="I651" s="668">
        <v>49.91</v>
      </c>
      <c r="J651" s="668">
        <v>200</v>
      </c>
      <c r="K651" s="669">
        <v>9982.52</v>
      </c>
    </row>
    <row r="652" spans="1:11" ht="14.4" customHeight="1" x14ac:dyDescent="0.3">
      <c r="A652" s="664" t="s">
        <v>548</v>
      </c>
      <c r="B652" s="665" t="s">
        <v>549</v>
      </c>
      <c r="C652" s="666" t="s">
        <v>564</v>
      </c>
      <c r="D652" s="667" t="s">
        <v>2807</v>
      </c>
      <c r="E652" s="666" t="s">
        <v>6366</v>
      </c>
      <c r="F652" s="667" t="s">
        <v>6367</v>
      </c>
      <c r="G652" s="666" t="s">
        <v>5789</v>
      </c>
      <c r="H652" s="666" t="s">
        <v>5790</v>
      </c>
      <c r="I652" s="668">
        <v>284.16000000000003</v>
      </c>
      <c r="J652" s="668">
        <v>180</v>
      </c>
      <c r="K652" s="669">
        <v>51148.119999999995</v>
      </c>
    </row>
    <row r="653" spans="1:11" ht="14.4" customHeight="1" x14ac:dyDescent="0.3">
      <c r="A653" s="664" t="s">
        <v>548</v>
      </c>
      <c r="B653" s="665" t="s">
        <v>549</v>
      </c>
      <c r="C653" s="666" t="s">
        <v>564</v>
      </c>
      <c r="D653" s="667" t="s">
        <v>2807</v>
      </c>
      <c r="E653" s="666" t="s">
        <v>6366</v>
      </c>
      <c r="F653" s="667" t="s">
        <v>6367</v>
      </c>
      <c r="G653" s="666" t="s">
        <v>5791</v>
      </c>
      <c r="H653" s="666" t="s">
        <v>5792</v>
      </c>
      <c r="I653" s="668">
        <v>5395.5108333333337</v>
      </c>
      <c r="J653" s="668">
        <v>32</v>
      </c>
      <c r="K653" s="669">
        <v>172656.5</v>
      </c>
    </row>
    <row r="654" spans="1:11" ht="14.4" customHeight="1" x14ac:dyDescent="0.3">
      <c r="A654" s="664" t="s">
        <v>548</v>
      </c>
      <c r="B654" s="665" t="s">
        <v>549</v>
      </c>
      <c r="C654" s="666" t="s">
        <v>564</v>
      </c>
      <c r="D654" s="667" t="s">
        <v>2807</v>
      </c>
      <c r="E654" s="666" t="s">
        <v>6366</v>
      </c>
      <c r="F654" s="667" t="s">
        <v>6367</v>
      </c>
      <c r="G654" s="666" t="s">
        <v>5793</v>
      </c>
      <c r="H654" s="666" t="s">
        <v>5794</v>
      </c>
      <c r="I654" s="668">
        <v>24.055</v>
      </c>
      <c r="J654" s="668">
        <v>24</v>
      </c>
      <c r="K654" s="669">
        <v>577.33999999999992</v>
      </c>
    </row>
    <row r="655" spans="1:11" ht="14.4" customHeight="1" x14ac:dyDescent="0.3">
      <c r="A655" s="664" t="s">
        <v>548</v>
      </c>
      <c r="B655" s="665" t="s">
        <v>549</v>
      </c>
      <c r="C655" s="666" t="s">
        <v>564</v>
      </c>
      <c r="D655" s="667" t="s">
        <v>2807</v>
      </c>
      <c r="E655" s="666" t="s">
        <v>6366</v>
      </c>
      <c r="F655" s="667" t="s">
        <v>6367</v>
      </c>
      <c r="G655" s="666" t="s">
        <v>5795</v>
      </c>
      <c r="H655" s="666" t="s">
        <v>5796</v>
      </c>
      <c r="I655" s="668">
        <v>139.26</v>
      </c>
      <c r="J655" s="668">
        <v>3600</v>
      </c>
      <c r="K655" s="669">
        <v>501332.4</v>
      </c>
    </row>
    <row r="656" spans="1:11" ht="14.4" customHeight="1" x14ac:dyDescent="0.3">
      <c r="A656" s="664" t="s">
        <v>548</v>
      </c>
      <c r="B656" s="665" t="s">
        <v>549</v>
      </c>
      <c r="C656" s="666" t="s">
        <v>564</v>
      </c>
      <c r="D656" s="667" t="s">
        <v>2807</v>
      </c>
      <c r="E656" s="666" t="s">
        <v>6366</v>
      </c>
      <c r="F656" s="667" t="s">
        <v>6367</v>
      </c>
      <c r="G656" s="666" t="s">
        <v>5797</v>
      </c>
      <c r="H656" s="666" t="s">
        <v>5798</v>
      </c>
      <c r="I656" s="668">
        <v>79.514285714285705</v>
      </c>
      <c r="J656" s="668">
        <v>19</v>
      </c>
      <c r="K656" s="669">
        <v>1519.7599999999998</v>
      </c>
    </row>
    <row r="657" spans="1:11" ht="14.4" customHeight="1" x14ac:dyDescent="0.3">
      <c r="A657" s="664" t="s">
        <v>548</v>
      </c>
      <c r="B657" s="665" t="s">
        <v>549</v>
      </c>
      <c r="C657" s="666" t="s">
        <v>564</v>
      </c>
      <c r="D657" s="667" t="s">
        <v>2807</v>
      </c>
      <c r="E657" s="666" t="s">
        <v>6366</v>
      </c>
      <c r="F657" s="667" t="s">
        <v>6367</v>
      </c>
      <c r="G657" s="666" t="s">
        <v>5799</v>
      </c>
      <c r="H657" s="666" t="s">
        <v>5800</v>
      </c>
      <c r="I657" s="668">
        <v>687.40199999999993</v>
      </c>
      <c r="J657" s="668">
        <v>50</v>
      </c>
      <c r="K657" s="669">
        <v>34370.15</v>
      </c>
    </row>
    <row r="658" spans="1:11" ht="14.4" customHeight="1" x14ac:dyDescent="0.3">
      <c r="A658" s="664" t="s">
        <v>548</v>
      </c>
      <c r="B658" s="665" t="s">
        <v>549</v>
      </c>
      <c r="C658" s="666" t="s">
        <v>564</v>
      </c>
      <c r="D658" s="667" t="s">
        <v>2807</v>
      </c>
      <c r="E658" s="666" t="s">
        <v>6366</v>
      </c>
      <c r="F658" s="667" t="s">
        <v>6367</v>
      </c>
      <c r="G658" s="666" t="s">
        <v>5801</v>
      </c>
      <c r="H658" s="666" t="s">
        <v>5802</v>
      </c>
      <c r="I658" s="668">
        <v>30.86</v>
      </c>
      <c r="J658" s="668">
        <v>25</v>
      </c>
      <c r="K658" s="669">
        <v>771.38</v>
      </c>
    </row>
    <row r="659" spans="1:11" ht="14.4" customHeight="1" x14ac:dyDescent="0.3">
      <c r="A659" s="664" t="s">
        <v>548</v>
      </c>
      <c r="B659" s="665" t="s">
        <v>549</v>
      </c>
      <c r="C659" s="666" t="s">
        <v>564</v>
      </c>
      <c r="D659" s="667" t="s">
        <v>2807</v>
      </c>
      <c r="E659" s="666" t="s">
        <v>6366</v>
      </c>
      <c r="F659" s="667" t="s">
        <v>6367</v>
      </c>
      <c r="G659" s="666" t="s">
        <v>5803</v>
      </c>
      <c r="H659" s="666" t="s">
        <v>5804</v>
      </c>
      <c r="I659" s="668">
        <v>548.13</v>
      </c>
      <c r="J659" s="668">
        <v>280</v>
      </c>
      <c r="K659" s="669">
        <v>153476.40000000005</v>
      </c>
    </row>
    <row r="660" spans="1:11" ht="14.4" customHeight="1" x14ac:dyDescent="0.3">
      <c r="A660" s="664" t="s">
        <v>548</v>
      </c>
      <c r="B660" s="665" t="s">
        <v>549</v>
      </c>
      <c r="C660" s="666" t="s">
        <v>564</v>
      </c>
      <c r="D660" s="667" t="s">
        <v>2807</v>
      </c>
      <c r="E660" s="666" t="s">
        <v>6366</v>
      </c>
      <c r="F660" s="667" t="s">
        <v>6367</v>
      </c>
      <c r="G660" s="666" t="s">
        <v>5805</v>
      </c>
      <c r="H660" s="666" t="s">
        <v>5806</v>
      </c>
      <c r="I660" s="668">
        <v>1324.95</v>
      </c>
      <c r="J660" s="668">
        <v>10</v>
      </c>
      <c r="K660" s="669">
        <v>13249.5</v>
      </c>
    </row>
    <row r="661" spans="1:11" ht="14.4" customHeight="1" x14ac:dyDescent="0.3">
      <c r="A661" s="664" t="s">
        <v>548</v>
      </c>
      <c r="B661" s="665" t="s">
        <v>549</v>
      </c>
      <c r="C661" s="666" t="s">
        <v>564</v>
      </c>
      <c r="D661" s="667" t="s">
        <v>2807</v>
      </c>
      <c r="E661" s="666" t="s">
        <v>6366</v>
      </c>
      <c r="F661" s="667" t="s">
        <v>6367</v>
      </c>
      <c r="G661" s="666" t="s">
        <v>5807</v>
      </c>
      <c r="H661" s="666" t="s">
        <v>5808</v>
      </c>
      <c r="I661" s="668">
        <v>58685</v>
      </c>
      <c r="J661" s="668">
        <v>2</v>
      </c>
      <c r="K661" s="669">
        <v>117370</v>
      </c>
    </row>
    <row r="662" spans="1:11" ht="14.4" customHeight="1" x14ac:dyDescent="0.3">
      <c r="A662" s="664" t="s">
        <v>548</v>
      </c>
      <c r="B662" s="665" t="s">
        <v>549</v>
      </c>
      <c r="C662" s="666" t="s">
        <v>564</v>
      </c>
      <c r="D662" s="667" t="s">
        <v>2807</v>
      </c>
      <c r="E662" s="666" t="s">
        <v>6366</v>
      </c>
      <c r="F662" s="667" t="s">
        <v>6367</v>
      </c>
      <c r="G662" s="666" t="s">
        <v>5809</v>
      </c>
      <c r="H662" s="666" t="s">
        <v>5810</v>
      </c>
      <c r="I662" s="668">
        <v>18.395</v>
      </c>
      <c r="J662" s="668">
        <v>24</v>
      </c>
      <c r="K662" s="669">
        <v>441.45</v>
      </c>
    </row>
    <row r="663" spans="1:11" ht="14.4" customHeight="1" x14ac:dyDescent="0.3">
      <c r="A663" s="664" t="s">
        <v>548</v>
      </c>
      <c r="B663" s="665" t="s">
        <v>549</v>
      </c>
      <c r="C663" s="666" t="s">
        <v>564</v>
      </c>
      <c r="D663" s="667" t="s">
        <v>2807</v>
      </c>
      <c r="E663" s="666" t="s">
        <v>6366</v>
      </c>
      <c r="F663" s="667" t="s">
        <v>6367</v>
      </c>
      <c r="G663" s="666" t="s">
        <v>5811</v>
      </c>
      <c r="H663" s="666" t="s">
        <v>5812</v>
      </c>
      <c r="I663" s="668">
        <v>1649.9599999999994</v>
      </c>
      <c r="J663" s="668">
        <v>171</v>
      </c>
      <c r="K663" s="669">
        <v>282142.48</v>
      </c>
    </row>
    <row r="664" spans="1:11" ht="14.4" customHeight="1" x14ac:dyDescent="0.3">
      <c r="A664" s="664" t="s">
        <v>548</v>
      </c>
      <c r="B664" s="665" t="s">
        <v>549</v>
      </c>
      <c r="C664" s="666" t="s">
        <v>564</v>
      </c>
      <c r="D664" s="667" t="s">
        <v>2807</v>
      </c>
      <c r="E664" s="666" t="s">
        <v>6366</v>
      </c>
      <c r="F664" s="667" t="s">
        <v>6367</v>
      </c>
      <c r="G664" s="666" t="s">
        <v>5813</v>
      </c>
      <c r="H664" s="666" t="s">
        <v>5814</v>
      </c>
      <c r="I664" s="668">
        <v>1076.8999999999999</v>
      </c>
      <c r="J664" s="668">
        <v>120</v>
      </c>
      <c r="K664" s="669">
        <v>129228</v>
      </c>
    </row>
    <row r="665" spans="1:11" ht="14.4" customHeight="1" x14ac:dyDescent="0.3">
      <c r="A665" s="664" t="s">
        <v>548</v>
      </c>
      <c r="B665" s="665" t="s">
        <v>549</v>
      </c>
      <c r="C665" s="666" t="s">
        <v>564</v>
      </c>
      <c r="D665" s="667" t="s">
        <v>2807</v>
      </c>
      <c r="E665" s="666" t="s">
        <v>6366</v>
      </c>
      <c r="F665" s="667" t="s">
        <v>6367</v>
      </c>
      <c r="G665" s="666" t="s">
        <v>5815</v>
      </c>
      <c r="H665" s="666" t="s">
        <v>5816</v>
      </c>
      <c r="I665" s="668">
        <v>45.980000000000004</v>
      </c>
      <c r="J665" s="668">
        <v>180</v>
      </c>
      <c r="K665" s="669">
        <v>8276.4000000000015</v>
      </c>
    </row>
    <row r="666" spans="1:11" ht="14.4" customHeight="1" x14ac:dyDescent="0.3">
      <c r="A666" s="664" t="s">
        <v>548</v>
      </c>
      <c r="B666" s="665" t="s">
        <v>549</v>
      </c>
      <c r="C666" s="666" t="s">
        <v>564</v>
      </c>
      <c r="D666" s="667" t="s">
        <v>2807</v>
      </c>
      <c r="E666" s="666" t="s">
        <v>6366</v>
      </c>
      <c r="F666" s="667" t="s">
        <v>6367</v>
      </c>
      <c r="G666" s="666" t="s">
        <v>5817</v>
      </c>
      <c r="H666" s="666" t="s">
        <v>5818</v>
      </c>
      <c r="I666" s="668">
        <v>12327.5</v>
      </c>
      <c r="J666" s="668">
        <v>5</v>
      </c>
      <c r="K666" s="669">
        <v>61810</v>
      </c>
    </row>
    <row r="667" spans="1:11" ht="14.4" customHeight="1" x14ac:dyDescent="0.3">
      <c r="A667" s="664" t="s">
        <v>548</v>
      </c>
      <c r="B667" s="665" t="s">
        <v>549</v>
      </c>
      <c r="C667" s="666" t="s">
        <v>564</v>
      </c>
      <c r="D667" s="667" t="s">
        <v>2807</v>
      </c>
      <c r="E667" s="666" t="s">
        <v>6366</v>
      </c>
      <c r="F667" s="667" t="s">
        <v>6367</v>
      </c>
      <c r="G667" s="666" t="s">
        <v>5819</v>
      </c>
      <c r="H667" s="666" t="s">
        <v>5820</v>
      </c>
      <c r="I667" s="668">
        <v>900.92090909090916</v>
      </c>
      <c r="J667" s="668">
        <v>32</v>
      </c>
      <c r="K667" s="669">
        <v>28829.3</v>
      </c>
    </row>
    <row r="668" spans="1:11" ht="14.4" customHeight="1" x14ac:dyDescent="0.3">
      <c r="A668" s="664" t="s">
        <v>548</v>
      </c>
      <c r="B668" s="665" t="s">
        <v>549</v>
      </c>
      <c r="C668" s="666" t="s">
        <v>564</v>
      </c>
      <c r="D668" s="667" t="s">
        <v>2807</v>
      </c>
      <c r="E668" s="666" t="s">
        <v>6366</v>
      </c>
      <c r="F668" s="667" t="s">
        <v>6367</v>
      </c>
      <c r="G668" s="666" t="s">
        <v>5821</v>
      </c>
      <c r="H668" s="666" t="s">
        <v>5822</v>
      </c>
      <c r="I668" s="668">
        <v>78.650000000000006</v>
      </c>
      <c r="J668" s="668">
        <v>75</v>
      </c>
      <c r="K668" s="669">
        <v>5898.75</v>
      </c>
    </row>
    <row r="669" spans="1:11" ht="14.4" customHeight="1" x14ac:dyDescent="0.3">
      <c r="A669" s="664" t="s">
        <v>548</v>
      </c>
      <c r="B669" s="665" t="s">
        <v>549</v>
      </c>
      <c r="C669" s="666" t="s">
        <v>564</v>
      </c>
      <c r="D669" s="667" t="s">
        <v>2807</v>
      </c>
      <c r="E669" s="666" t="s">
        <v>6366</v>
      </c>
      <c r="F669" s="667" t="s">
        <v>6367</v>
      </c>
      <c r="G669" s="666" t="s">
        <v>5823</v>
      </c>
      <c r="H669" s="666" t="s">
        <v>5824</v>
      </c>
      <c r="I669" s="668">
        <v>16722.282499999987</v>
      </c>
      <c r="J669" s="668">
        <v>67</v>
      </c>
      <c r="K669" s="669">
        <v>1121726.5299999998</v>
      </c>
    </row>
    <row r="670" spans="1:11" ht="14.4" customHeight="1" x14ac:dyDescent="0.3">
      <c r="A670" s="664" t="s">
        <v>548</v>
      </c>
      <c r="B670" s="665" t="s">
        <v>549</v>
      </c>
      <c r="C670" s="666" t="s">
        <v>564</v>
      </c>
      <c r="D670" s="667" t="s">
        <v>2807</v>
      </c>
      <c r="E670" s="666" t="s">
        <v>6366</v>
      </c>
      <c r="F670" s="667" t="s">
        <v>6367</v>
      </c>
      <c r="G670" s="666" t="s">
        <v>5823</v>
      </c>
      <c r="H670" s="666" t="s">
        <v>5825</v>
      </c>
      <c r="I670" s="668">
        <v>16700.419999999998</v>
      </c>
      <c r="J670" s="668">
        <v>18</v>
      </c>
      <c r="K670" s="669">
        <v>300607.56</v>
      </c>
    </row>
    <row r="671" spans="1:11" ht="14.4" customHeight="1" x14ac:dyDescent="0.3">
      <c r="A671" s="664" t="s">
        <v>548</v>
      </c>
      <c r="B671" s="665" t="s">
        <v>549</v>
      </c>
      <c r="C671" s="666" t="s">
        <v>564</v>
      </c>
      <c r="D671" s="667" t="s">
        <v>2807</v>
      </c>
      <c r="E671" s="666" t="s">
        <v>6366</v>
      </c>
      <c r="F671" s="667" t="s">
        <v>6367</v>
      </c>
      <c r="G671" s="666" t="s">
        <v>5480</v>
      </c>
      <c r="H671" s="666" t="s">
        <v>5481</v>
      </c>
      <c r="I671" s="668">
        <v>605</v>
      </c>
      <c r="J671" s="668">
        <v>12</v>
      </c>
      <c r="K671" s="669">
        <v>7260</v>
      </c>
    </row>
    <row r="672" spans="1:11" ht="14.4" customHeight="1" x14ac:dyDescent="0.3">
      <c r="A672" s="664" t="s">
        <v>548</v>
      </c>
      <c r="B672" s="665" t="s">
        <v>549</v>
      </c>
      <c r="C672" s="666" t="s">
        <v>564</v>
      </c>
      <c r="D672" s="667" t="s">
        <v>2807</v>
      </c>
      <c r="E672" s="666" t="s">
        <v>6366</v>
      </c>
      <c r="F672" s="667" t="s">
        <v>6367</v>
      </c>
      <c r="G672" s="666" t="s">
        <v>5826</v>
      </c>
      <c r="H672" s="666" t="s">
        <v>5827</v>
      </c>
      <c r="I672" s="668">
        <v>2.9</v>
      </c>
      <c r="J672" s="668">
        <v>400</v>
      </c>
      <c r="K672" s="669">
        <v>1160.8</v>
      </c>
    </row>
    <row r="673" spans="1:11" ht="14.4" customHeight="1" x14ac:dyDescent="0.3">
      <c r="A673" s="664" t="s">
        <v>548</v>
      </c>
      <c r="B673" s="665" t="s">
        <v>549</v>
      </c>
      <c r="C673" s="666" t="s">
        <v>564</v>
      </c>
      <c r="D673" s="667" t="s">
        <v>2807</v>
      </c>
      <c r="E673" s="666" t="s">
        <v>6366</v>
      </c>
      <c r="F673" s="667" t="s">
        <v>6367</v>
      </c>
      <c r="G673" s="666" t="s">
        <v>5828</v>
      </c>
      <c r="H673" s="666" t="s">
        <v>5829</v>
      </c>
      <c r="I673" s="668">
        <v>3539.25</v>
      </c>
      <c r="J673" s="668">
        <v>10</v>
      </c>
      <c r="K673" s="669">
        <v>35392.5</v>
      </c>
    </row>
    <row r="674" spans="1:11" ht="14.4" customHeight="1" x14ac:dyDescent="0.3">
      <c r="A674" s="664" t="s">
        <v>548</v>
      </c>
      <c r="B674" s="665" t="s">
        <v>549</v>
      </c>
      <c r="C674" s="666" t="s">
        <v>564</v>
      </c>
      <c r="D674" s="667" t="s">
        <v>2807</v>
      </c>
      <c r="E674" s="666" t="s">
        <v>6366</v>
      </c>
      <c r="F674" s="667" t="s">
        <v>6367</v>
      </c>
      <c r="G674" s="666" t="s">
        <v>5830</v>
      </c>
      <c r="H674" s="666" t="s">
        <v>5831</v>
      </c>
      <c r="I674" s="668">
        <v>3539.25</v>
      </c>
      <c r="J674" s="668">
        <v>4</v>
      </c>
      <c r="K674" s="669">
        <v>14157</v>
      </c>
    </row>
    <row r="675" spans="1:11" ht="14.4" customHeight="1" x14ac:dyDescent="0.3">
      <c r="A675" s="664" t="s">
        <v>548</v>
      </c>
      <c r="B675" s="665" t="s">
        <v>549</v>
      </c>
      <c r="C675" s="666" t="s">
        <v>564</v>
      </c>
      <c r="D675" s="667" t="s">
        <v>2807</v>
      </c>
      <c r="E675" s="666" t="s">
        <v>6366</v>
      </c>
      <c r="F675" s="667" t="s">
        <v>6367</v>
      </c>
      <c r="G675" s="666" t="s">
        <v>5832</v>
      </c>
      <c r="H675" s="666" t="s">
        <v>5833</v>
      </c>
      <c r="I675" s="668">
        <v>14290.098571428573</v>
      </c>
      <c r="J675" s="668">
        <v>7</v>
      </c>
      <c r="K675" s="669">
        <v>100030.69</v>
      </c>
    </row>
    <row r="676" spans="1:11" ht="14.4" customHeight="1" x14ac:dyDescent="0.3">
      <c r="A676" s="664" t="s">
        <v>548</v>
      </c>
      <c r="B676" s="665" t="s">
        <v>549</v>
      </c>
      <c r="C676" s="666" t="s">
        <v>564</v>
      </c>
      <c r="D676" s="667" t="s">
        <v>2807</v>
      </c>
      <c r="E676" s="666" t="s">
        <v>6366</v>
      </c>
      <c r="F676" s="667" t="s">
        <v>6367</v>
      </c>
      <c r="G676" s="666" t="s">
        <v>5834</v>
      </c>
      <c r="H676" s="666" t="s">
        <v>5835</v>
      </c>
      <c r="I676" s="668">
        <v>11735.40857142857</v>
      </c>
      <c r="J676" s="668">
        <v>7</v>
      </c>
      <c r="K676" s="669">
        <v>82147.859999999986</v>
      </c>
    </row>
    <row r="677" spans="1:11" ht="14.4" customHeight="1" x14ac:dyDescent="0.3">
      <c r="A677" s="664" t="s">
        <v>548</v>
      </c>
      <c r="B677" s="665" t="s">
        <v>549</v>
      </c>
      <c r="C677" s="666" t="s">
        <v>564</v>
      </c>
      <c r="D677" s="667" t="s">
        <v>2807</v>
      </c>
      <c r="E677" s="666" t="s">
        <v>6366</v>
      </c>
      <c r="F677" s="667" t="s">
        <v>6367</v>
      </c>
      <c r="G677" s="666" t="s">
        <v>5836</v>
      </c>
      <c r="H677" s="666" t="s">
        <v>5837</v>
      </c>
      <c r="I677" s="668">
        <v>653.4</v>
      </c>
      <c r="J677" s="668">
        <v>30</v>
      </c>
      <c r="K677" s="669">
        <v>19602</v>
      </c>
    </row>
    <row r="678" spans="1:11" ht="14.4" customHeight="1" x14ac:dyDescent="0.3">
      <c r="A678" s="664" t="s">
        <v>548</v>
      </c>
      <c r="B678" s="665" t="s">
        <v>549</v>
      </c>
      <c r="C678" s="666" t="s">
        <v>564</v>
      </c>
      <c r="D678" s="667" t="s">
        <v>2807</v>
      </c>
      <c r="E678" s="666" t="s">
        <v>6366</v>
      </c>
      <c r="F678" s="667" t="s">
        <v>6367</v>
      </c>
      <c r="G678" s="666" t="s">
        <v>5838</v>
      </c>
      <c r="H678" s="666" t="s">
        <v>5839</v>
      </c>
      <c r="I678" s="668">
        <v>66799.899999999994</v>
      </c>
      <c r="J678" s="668">
        <v>5</v>
      </c>
      <c r="K678" s="669">
        <v>333999.5</v>
      </c>
    </row>
    <row r="679" spans="1:11" ht="14.4" customHeight="1" x14ac:dyDescent="0.3">
      <c r="A679" s="664" t="s">
        <v>548</v>
      </c>
      <c r="B679" s="665" t="s">
        <v>549</v>
      </c>
      <c r="C679" s="666" t="s">
        <v>564</v>
      </c>
      <c r="D679" s="667" t="s">
        <v>2807</v>
      </c>
      <c r="E679" s="666" t="s">
        <v>6366</v>
      </c>
      <c r="F679" s="667" t="s">
        <v>6367</v>
      </c>
      <c r="G679" s="666" t="s">
        <v>5840</v>
      </c>
      <c r="H679" s="666" t="s">
        <v>5841</v>
      </c>
      <c r="I679" s="668">
        <v>5166.72</v>
      </c>
      <c r="J679" s="668">
        <v>37</v>
      </c>
      <c r="K679" s="669">
        <v>191168.64000000001</v>
      </c>
    </row>
    <row r="680" spans="1:11" ht="14.4" customHeight="1" x14ac:dyDescent="0.3">
      <c r="A680" s="664" t="s">
        <v>548</v>
      </c>
      <c r="B680" s="665" t="s">
        <v>549</v>
      </c>
      <c r="C680" s="666" t="s">
        <v>564</v>
      </c>
      <c r="D680" s="667" t="s">
        <v>2807</v>
      </c>
      <c r="E680" s="666" t="s">
        <v>6366</v>
      </c>
      <c r="F680" s="667" t="s">
        <v>6367</v>
      </c>
      <c r="G680" s="666" t="s">
        <v>5842</v>
      </c>
      <c r="H680" s="666" t="s">
        <v>5843</v>
      </c>
      <c r="I680" s="668">
        <v>3162.94</v>
      </c>
      <c r="J680" s="668">
        <v>6</v>
      </c>
      <c r="K680" s="669">
        <v>18977.64</v>
      </c>
    </row>
    <row r="681" spans="1:11" ht="14.4" customHeight="1" x14ac:dyDescent="0.3">
      <c r="A681" s="664" t="s">
        <v>548</v>
      </c>
      <c r="B681" s="665" t="s">
        <v>549</v>
      </c>
      <c r="C681" s="666" t="s">
        <v>564</v>
      </c>
      <c r="D681" s="667" t="s">
        <v>2807</v>
      </c>
      <c r="E681" s="666" t="s">
        <v>6366</v>
      </c>
      <c r="F681" s="667" t="s">
        <v>6367</v>
      </c>
      <c r="G681" s="666" t="s">
        <v>5844</v>
      </c>
      <c r="H681" s="666" t="s">
        <v>5845</v>
      </c>
      <c r="I681" s="668">
        <v>1500.4000000000005</v>
      </c>
      <c r="J681" s="668">
        <v>105</v>
      </c>
      <c r="K681" s="669">
        <v>157542</v>
      </c>
    </row>
    <row r="682" spans="1:11" ht="14.4" customHeight="1" x14ac:dyDescent="0.3">
      <c r="A682" s="664" t="s">
        <v>548</v>
      </c>
      <c r="B682" s="665" t="s">
        <v>549</v>
      </c>
      <c r="C682" s="666" t="s">
        <v>564</v>
      </c>
      <c r="D682" s="667" t="s">
        <v>2807</v>
      </c>
      <c r="E682" s="666" t="s">
        <v>6366</v>
      </c>
      <c r="F682" s="667" t="s">
        <v>6367</v>
      </c>
      <c r="G682" s="666" t="s">
        <v>5846</v>
      </c>
      <c r="H682" s="666" t="s">
        <v>5847</v>
      </c>
      <c r="I682" s="668">
        <v>0.01</v>
      </c>
      <c r="J682" s="668">
        <v>450</v>
      </c>
      <c r="K682" s="669">
        <v>5.46</v>
      </c>
    </row>
    <row r="683" spans="1:11" ht="14.4" customHeight="1" x14ac:dyDescent="0.3">
      <c r="A683" s="664" t="s">
        <v>548</v>
      </c>
      <c r="B683" s="665" t="s">
        <v>549</v>
      </c>
      <c r="C683" s="666" t="s">
        <v>564</v>
      </c>
      <c r="D683" s="667" t="s">
        <v>2807</v>
      </c>
      <c r="E683" s="666" t="s">
        <v>6366</v>
      </c>
      <c r="F683" s="667" t="s">
        <v>6367</v>
      </c>
      <c r="G683" s="666" t="s">
        <v>5848</v>
      </c>
      <c r="H683" s="666" t="s">
        <v>5849</v>
      </c>
      <c r="I683" s="668">
        <v>11794.479999999998</v>
      </c>
      <c r="J683" s="668">
        <v>8</v>
      </c>
      <c r="K683" s="669">
        <v>94355.839999999982</v>
      </c>
    </row>
    <row r="684" spans="1:11" ht="14.4" customHeight="1" x14ac:dyDescent="0.3">
      <c r="A684" s="664" t="s">
        <v>548</v>
      </c>
      <c r="B684" s="665" t="s">
        <v>549</v>
      </c>
      <c r="C684" s="666" t="s">
        <v>564</v>
      </c>
      <c r="D684" s="667" t="s">
        <v>2807</v>
      </c>
      <c r="E684" s="666" t="s">
        <v>6366</v>
      </c>
      <c r="F684" s="667" t="s">
        <v>6367</v>
      </c>
      <c r="G684" s="666" t="s">
        <v>5850</v>
      </c>
      <c r="H684" s="666" t="s">
        <v>5851</v>
      </c>
      <c r="I684" s="668">
        <v>1304.3800000000001</v>
      </c>
      <c r="J684" s="668">
        <v>20</v>
      </c>
      <c r="K684" s="669">
        <v>26087.599999999999</v>
      </c>
    </row>
    <row r="685" spans="1:11" ht="14.4" customHeight="1" x14ac:dyDescent="0.3">
      <c r="A685" s="664" t="s">
        <v>548</v>
      </c>
      <c r="B685" s="665" t="s">
        <v>549</v>
      </c>
      <c r="C685" s="666" t="s">
        <v>564</v>
      </c>
      <c r="D685" s="667" t="s">
        <v>2807</v>
      </c>
      <c r="E685" s="666" t="s">
        <v>6366</v>
      </c>
      <c r="F685" s="667" t="s">
        <v>6367</v>
      </c>
      <c r="G685" s="666" t="s">
        <v>5852</v>
      </c>
      <c r="H685" s="666" t="s">
        <v>5853</v>
      </c>
      <c r="I685" s="668">
        <v>2311.0999999999995</v>
      </c>
      <c r="J685" s="668">
        <v>150</v>
      </c>
      <c r="K685" s="669">
        <v>346665</v>
      </c>
    </row>
    <row r="686" spans="1:11" ht="14.4" customHeight="1" x14ac:dyDescent="0.3">
      <c r="A686" s="664" t="s">
        <v>548</v>
      </c>
      <c r="B686" s="665" t="s">
        <v>549</v>
      </c>
      <c r="C686" s="666" t="s">
        <v>564</v>
      </c>
      <c r="D686" s="667" t="s">
        <v>2807</v>
      </c>
      <c r="E686" s="666" t="s">
        <v>6366</v>
      </c>
      <c r="F686" s="667" t="s">
        <v>6367</v>
      </c>
      <c r="G686" s="666" t="s">
        <v>5854</v>
      </c>
      <c r="H686" s="666" t="s">
        <v>5855</v>
      </c>
      <c r="I686" s="668">
        <v>4751.67</v>
      </c>
      <c r="J686" s="668">
        <v>1</v>
      </c>
      <c r="K686" s="669">
        <v>4751.67</v>
      </c>
    </row>
    <row r="687" spans="1:11" ht="14.4" customHeight="1" x14ac:dyDescent="0.3">
      <c r="A687" s="664" t="s">
        <v>548</v>
      </c>
      <c r="B687" s="665" t="s">
        <v>549</v>
      </c>
      <c r="C687" s="666" t="s">
        <v>564</v>
      </c>
      <c r="D687" s="667" t="s">
        <v>2807</v>
      </c>
      <c r="E687" s="666" t="s">
        <v>6366</v>
      </c>
      <c r="F687" s="667" t="s">
        <v>6367</v>
      </c>
      <c r="G687" s="666" t="s">
        <v>5856</v>
      </c>
      <c r="H687" s="666" t="s">
        <v>5857</v>
      </c>
      <c r="I687" s="668">
        <v>295.23999999999995</v>
      </c>
      <c r="J687" s="668">
        <v>460</v>
      </c>
      <c r="K687" s="669">
        <v>135810.39000000001</v>
      </c>
    </row>
    <row r="688" spans="1:11" ht="14.4" customHeight="1" x14ac:dyDescent="0.3">
      <c r="A688" s="664" t="s">
        <v>548</v>
      </c>
      <c r="B688" s="665" t="s">
        <v>549</v>
      </c>
      <c r="C688" s="666" t="s">
        <v>564</v>
      </c>
      <c r="D688" s="667" t="s">
        <v>2807</v>
      </c>
      <c r="E688" s="666" t="s">
        <v>6366</v>
      </c>
      <c r="F688" s="667" t="s">
        <v>6367</v>
      </c>
      <c r="G688" s="666" t="s">
        <v>5858</v>
      </c>
      <c r="H688" s="666" t="s">
        <v>5859</v>
      </c>
      <c r="I688" s="668">
        <v>415.02999999999986</v>
      </c>
      <c r="J688" s="668">
        <v>200</v>
      </c>
      <c r="K688" s="669">
        <v>83006.000000000015</v>
      </c>
    </row>
    <row r="689" spans="1:11" ht="14.4" customHeight="1" x14ac:dyDescent="0.3">
      <c r="A689" s="664" t="s">
        <v>548</v>
      </c>
      <c r="B689" s="665" t="s">
        <v>549</v>
      </c>
      <c r="C689" s="666" t="s">
        <v>564</v>
      </c>
      <c r="D689" s="667" t="s">
        <v>2807</v>
      </c>
      <c r="E689" s="666" t="s">
        <v>6366</v>
      </c>
      <c r="F689" s="667" t="s">
        <v>6367</v>
      </c>
      <c r="G689" s="666" t="s">
        <v>5860</v>
      </c>
      <c r="H689" s="666" t="s">
        <v>5861</v>
      </c>
      <c r="I689" s="668">
        <v>5.84</v>
      </c>
      <c r="J689" s="668">
        <v>50</v>
      </c>
      <c r="K689" s="669">
        <v>292</v>
      </c>
    </row>
    <row r="690" spans="1:11" ht="14.4" customHeight="1" x14ac:dyDescent="0.3">
      <c r="A690" s="664" t="s">
        <v>548</v>
      </c>
      <c r="B690" s="665" t="s">
        <v>549</v>
      </c>
      <c r="C690" s="666" t="s">
        <v>564</v>
      </c>
      <c r="D690" s="667" t="s">
        <v>2807</v>
      </c>
      <c r="E690" s="666" t="s">
        <v>6366</v>
      </c>
      <c r="F690" s="667" t="s">
        <v>6367</v>
      </c>
      <c r="G690" s="666" t="s">
        <v>5862</v>
      </c>
      <c r="H690" s="666" t="s">
        <v>5863</v>
      </c>
      <c r="I690" s="668">
        <v>8700.01</v>
      </c>
      <c r="J690" s="668">
        <v>24</v>
      </c>
      <c r="K690" s="669">
        <v>208800.24</v>
      </c>
    </row>
    <row r="691" spans="1:11" ht="14.4" customHeight="1" x14ac:dyDescent="0.3">
      <c r="A691" s="664" t="s">
        <v>548</v>
      </c>
      <c r="B691" s="665" t="s">
        <v>549</v>
      </c>
      <c r="C691" s="666" t="s">
        <v>564</v>
      </c>
      <c r="D691" s="667" t="s">
        <v>2807</v>
      </c>
      <c r="E691" s="666" t="s">
        <v>6366</v>
      </c>
      <c r="F691" s="667" t="s">
        <v>6367</v>
      </c>
      <c r="G691" s="666" t="s">
        <v>5864</v>
      </c>
      <c r="H691" s="666" t="s">
        <v>5865</v>
      </c>
      <c r="I691" s="668">
        <v>134.84</v>
      </c>
      <c r="J691" s="668">
        <v>120</v>
      </c>
      <c r="K691" s="669">
        <v>16180.34</v>
      </c>
    </row>
    <row r="692" spans="1:11" ht="14.4" customHeight="1" x14ac:dyDescent="0.3">
      <c r="A692" s="664" t="s">
        <v>548</v>
      </c>
      <c r="B692" s="665" t="s">
        <v>549</v>
      </c>
      <c r="C692" s="666" t="s">
        <v>564</v>
      </c>
      <c r="D692" s="667" t="s">
        <v>2807</v>
      </c>
      <c r="E692" s="666" t="s">
        <v>6366</v>
      </c>
      <c r="F692" s="667" t="s">
        <v>6367</v>
      </c>
      <c r="G692" s="666" t="s">
        <v>5866</v>
      </c>
      <c r="H692" s="666" t="s">
        <v>5867</v>
      </c>
      <c r="I692" s="668">
        <v>56.87</v>
      </c>
      <c r="J692" s="668">
        <v>460</v>
      </c>
      <c r="K692" s="669">
        <v>26160.2</v>
      </c>
    </row>
    <row r="693" spans="1:11" ht="14.4" customHeight="1" x14ac:dyDescent="0.3">
      <c r="A693" s="664" t="s">
        <v>548</v>
      </c>
      <c r="B693" s="665" t="s">
        <v>549</v>
      </c>
      <c r="C693" s="666" t="s">
        <v>564</v>
      </c>
      <c r="D693" s="667" t="s">
        <v>2807</v>
      </c>
      <c r="E693" s="666" t="s">
        <v>6366</v>
      </c>
      <c r="F693" s="667" t="s">
        <v>6367</v>
      </c>
      <c r="G693" s="666" t="s">
        <v>5868</v>
      </c>
      <c r="H693" s="666" t="s">
        <v>5869</v>
      </c>
      <c r="I693" s="668">
        <v>1324.95</v>
      </c>
      <c r="J693" s="668">
        <v>15</v>
      </c>
      <c r="K693" s="669">
        <v>19874.25</v>
      </c>
    </row>
    <row r="694" spans="1:11" ht="14.4" customHeight="1" x14ac:dyDescent="0.3">
      <c r="A694" s="664" t="s">
        <v>548</v>
      </c>
      <c r="B694" s="665" t="s">
        <v>549</v>
      </c>
      <c r="C694" s="666" t="s">
        <v>564</v>
      </c>
      <c r="D694" s="667" t="s">
        <v>2807</v>
      </c>
      <c r="E694" s="666" t="s">
        <v>6366</v>
      </c>
      <c r="F694" s="667" t="s">
        <v>6367</v>
      </c>
      <c r="G694" s="666" t="s">
        <v>5870</v>
      </c>
      <c r="H694" s="666" t="s">
        <v>5871</v>
      </c>
      <c r="I694" s="668">
        <v>1.21</v>
      </c>
      <c r="J694" s="668">
        <v>5</v>
      </c>
      <c r="K694" s="669">
        <v>6.05</v>
      </c>
    </row>
    <row r="695" spans="1:11" ht="14.4" customHeight="1" x14ac:dyDescent="0.3">
      <c r="A695" s="664" t="s">
        <v>548</v>
      </c>
      <c r="B695" s="665" t="s">
        <v>549</v>
      </c>
      <c r="C695" s="666" t="s">
        <v>564</v>
      </c>
      <c r="D695" s="667" t="s">
        <v>2807</v>
      </c>
      <c r="E695" s="666" t="s">
        <v>6366</v>
      </c>
      <c r="F695" s="667" t="s">
        <v>6367</v>
      </c>
      <c r="G695" s="666" t="s">
        <v>5872</v>
      </c>
      <c r="H695" s="666" t="s">
        <v>5873</v>
      </c>
      <c r="I695" s="668">
        <v>445.255</v>
      </c>
      <c r="J695" s="668">
        <v>10</v>
      </c>
      <c r="K695" s="669">
        <v>4452.5599999999995</v>
      </c>
    </row>
    <row r="696" spans="1:11" ht="14.4" customHeight="1" x14ac:dyDescent="0.3">
      <c r="A696" s="664" t="s">
        <v>548</v>
      </c>
      <c r="B696" s="665" t="s">
        <v>549</v>
      </c>
      <c r="C696" s="666" t="s">
        <v>564</v>
      </c>
      <c r="D696" s="667" t="s">
        <v>2807</v>
      </c>
      <c r="E696" s="666" t="s">
        <v>6366</v>
      </c>
      <c r="F696" s="667" t="s">
        <v>6367</v>
      </c>
      <c r="G696" s="666" t="s">
        <v>5500</v>
      </c>
      <c r="H696" s="666" t="s">
        <v>5501</v>
      </c>
      <c r="I696" s="668">
        <v>600.00200000000007</v>
      </c>
      <c r="J696" s="668">
        <v>50</v>
      </c>
      <c r="K696" s="669">
        <v>30000.219999999998</v>
      </c>
    </row>
    <row r="697" spans="1:11" ht="14.4" customHeight="1" x14ac:dyDescent="0.3">
      <c r="A697" s="664" t="s">
        <v>548</v>
      </c>
      <c r="B697" s="665" t="s">
        <v>549</v>
      </c>
      <c r="C697" s="666" t="s">
        <v>564</v>
      </c>
      <c r="D697" s="667" t="s">
        <v>2807</v>
      </c>
      <c r="E697" s="666" t="s">
        <v>6366</v>
      </c>
      <c r="F697" s="667" t="s">
        <v>6367</v>
      </c>
      <c r="G697" s="666" t="s">
        <v>5874</v>
      </c>
      <c r="H697" s="666" t="s">
        <v>5875</v>
      </c>
      <c r="I697" s="668">
        <v>2516.7999999999997</v>
      </c>
      <c r="J697" s="668">
        <v>16</v>
      </c>
      <c r="K697" s="669">
        <v>40268.799999999996</v>
      </c>
    </row>
    <row r="698" spans="1:11" ht="14.4" customHeight="1" x14ac:dyDescent="0.3">
      <c r="A698" s="664" t="s">
        <v>548</v>
      </c>
      <c r="B698" s="665" t="s">
        <v>549</v>
      </c>
      <c r="C698" s="666" t="s">
        <v>564</v>
      </c>
      <c r="D698" s="667" t="s">
        <v>2807</v>
      </c>
      <c r="E698" s="666" t="s">
        <v>6366</v>
      </c>
      <c r="F698" s="667" t="s">
        <v>6367</v>
      </c>
      <c r="G698" s="666" t="s">
        <v>5876</v>
      </c>
      <c r="H698" s="666" t="s">
        <v>5877</v>
      </c>
      <c r="I698" s="668">
        <v>17480</v>
      </c>
      <c r="J698" s="668">
        <v>270</v>
      </c>
      <c r="K698" s="669">
        <v>4719600</v>
      </c>
    </row>
    <row r="699" spans="1:11" ht="14.4" customHeight="1" x14ac:dyDescent="0.3">
      <c r="A699" s="664" t="s">
        <v>548</v>
      </c>
      <c r="B699" s="665" t="s">
        <v>549</v>
      </c>
      <c r="C699" s="666" t="s">
        <v>564</v>
      </c>
      <c r="D699" s="667" t="s">
        <v>2807</v>
      </c>
      <c r="E699" s="666" t="s">
        <v>6366</v>
      </c>
      <c r="F699" s="667" t="s">
        <v>6367</v>
      </c>
      <c r="G699" s="666" t="s">
        <v>5878</v>
      </c>
      <c r="H699" s="666" t="s">
        <v>5879</v>
      </c>
      <c r="I699" s="668">
        <v>445.255</v>
      </c>
      <c r="J699" s="668">
        <v>25</v>
      </c>
      <c r="K699" s="669">
        <v>11240.17</v>
      </c>
    </row>
    <row r="700" spans="1:11" ht="14.4" customHeight="1" x14ac:dyDescent="0.3">
      <c r="A700" s="664" t="s">
        <v>548</v>
      </c>
      <c r="B700" s="665" t="s">
        <v>549</v>
      </c>
      <c r="C700" s="666" t="s">
        <v>564</v>
      </c>
      <c r="D700" s="667" t="s">
        <v>2807</v>
      </c>
      <c r="E700" s="666" t="s">
        <v>6366</v>
      </c>
      <c r="F700" s="667" t="s">
        <v>6367</v>
      </c>
      <c r="G700" s="666" t="s">
        <v>5880</v>
      </c>
      <c r="H700" s="666" t="s">
        <v>5881</v>
      </c>
      <c r="I700" s="668">
        <v>9.5</v>
      </c>
      <c r="J700" s="668">
        <v>310</v>
      </c>
      <c r="K700" s="669">
        <v>2945</v>
      </c>
    </row>
    <row r="701" spans="1:11" ht="14.4" customHeight="1" x14ac:dyDescent="0.3">
      <c r="A701" s="664" t="s">
        <v>548</v>
      </c>
      <c r="B701" s="665" t="s">
        <v>549</v>
      </c>
      <c r="C701" s="666" t="s">
        <v>564</v>
      </c>
      <c r="D701" s="667" t="s">
        <v>2807</v>
      </c>
      <c r="E701" s="666" t="s">
        <v>6366</v>
      </c>
      <c r="F701" s="667" t="s">
        <v>6367</v>
      </c>
      <c r="G701" s="666" t="s">
        <v>5880</v>
      </c>
      <c r="H701" s="666" t="s">
        <v>5882</v>
      </c>
      <c r="I701" s="668">
        <v>9.5</v>
      </c>
      <c r="J701" s="668">
        <v>260</v>
      </c>
      <c r="K701" s="669">
        <v>2469.9</v>
      </c>
    </row>
    <row r="702" spans="1:11" ht="14.4" customHeight="1" x14ac:dyDescent="0.3">
      <c r="A702" s="664" t="s">
        <v>548</v>
      </c>
      <c r="B702" s="665" t="s">
        <v>549</v>
      </c>
      <c r="C702" s="666" t="s">
        <v>564</v>
      </c>
      <c r="D702" s="667" t="s">
        <v>2807</v>
      </c>
      <c r="E702" s="666" t="s">
        <v>6366</v>
      </c>
      <c r="F702" s="667" t="s">
        <v>6367</v>
      </c>
      <c r="G702" s="666" t="s">
        <v>5883</v>
      </c>
      <c r="H702" s="666" t="s">
        <v>5884</v>
      </c>
      <c r="I702" s="668">
        <v>200.05</v>
      </c>
      <c r="J702" s="668">
        <v>432</v>
      </c>
      <c r="K702" s="669">
        <v>86423.039999999994</v>
      </c>
    </row>
    <row r="703" spans="1:11" ht="14.4" customHeight="1" x14ac:dyDescent="0.3">
      <c r="A703" s="664" t="s">
        <v>548</v>
      </c>
      <c r="B703" s="665" t="s">
        <v>549</v>
      </c>
      <c r="C703" s="666" t="s">
        <v>564</v>
      </c>
      <c r="D703" s="667" t="s">
        <v>2807</v>
      </c>
      <c r="E703" s="666" t="s">
        <v>6366</v>
      </c>
      <c r="F703" s="667" t="s">
        <v>6367</v>
      </c>
      <c r="G703" s="666" t="s">
        <v>5885</v>
      </c>
      <c r="H703" s="666" t="s">
        <v>5886</v>
      </c>
      <c r="I703" s="668">
        <v>2319.7900000000004</v>
      </c>
      <c r="J703" s="668">
        <v>30</v>
      </c>
      <c r="K703" s="669">
        <v>69593.7</v>
      </c>
    </row>
    <row r="704" spans="1:11" ht="14.4" customHeight="1" x14ac:dyDescent="0.3">
      <c r="A704" s="664" t="s">
        <v>548</v>
      </c>
      <c r="B704" s="665" t="s">
        <v>549</v>
      </c>
      <c r="C704" s="666" t="s">
        <v>564</v>
      </c>
      <c r="D704" s="667" t="s">
        <v>2807</v>
      </c>
      <c r="E704" s="666" t="s">
        <v>6366</v>
      </c>
      <c r="F704" s="667" t="s">
        <v>6367</v>
      </c>
      <c r="G704" s="666" t="s">
        <v>5887</v>
      </c>
      <c r="H704" s="666" t="s">
        <v>5888</v>
      </c>
      <c r="I704" s="668">
        <v>19130</v>
      </c>
      <c r="J704" s="668">
        <v>5</v>
      </c>
      <c r="K704" s="669">
        <v>95650</v>
      </c>
    </row>
    <row r="705" spans="1:11" ht="14.4" customHeight="1" x14ac:dyDescent="0.3">
      <c r="A705" s="664" t="s">
        <v>548</v>
      </c>
      <c r="B705" s="665" t="s">
        <v>549</v>
      </c>
      <c r="C705" s="666" t="s">
        <v>564</v>
      </c>
      <c r="D705" s="667" t="s">
        <v>2807</v>
      </c>
      <c r="E705" s="666" t="s">
        <v>6366</v>
      </c>
      <c r="F705" s="667" t="s">
        <v>6367</v>
      </c>
      <c r="G705" s="666" t="s">
        <v>5889</v>
      </c>
      <c r="H705" s="666" t="s">
        <v>5890</v>
      </c>
      <c r="I705" s="668">
        <v>1305.82</v>
      </c>
      <c r="J705" s="668">
        <v>45</v>
      </c>
      <c r="K705" s="669">
        <v>58761.89</v>
      </c>
    </row>
    <row r="706" spans="1:11" ht="14.4" customHeight="1" x14ac:dyDescent="0.3">
      <c r="A706" s="664" t="s">
        <v>548</v>
      </c>
      <c r="B706" s="665" t="s">
        <v>549</v>
      </c>
      <c r="C706" s="666" t="s">
        <v>564</v>
      </c>
      <c r="D706" s="667" t="s">
        <v>2807</v>
      </c>
      <c r="E706" s="666" t="s">
        <v>6366</v>
      </c>
      <c r="F706" s="667" t="s">
        <v>6367</v>
      </c>
      <c r="G706" s="666" t="s">
        <v>5891</v>
      </c>
      <c r="H706" s="666" t="s">
        <v>5892</v>
      </c>
      <c r="I706" s="668">
        <v>34.844999999999999</v>
      </c>
      <c r="J706" s="668">
        <v>109</v>
      </c>
      <c r="K706" s="669">
        <v>3798.11</v>
      </c>
    </row>
    <row r="707" spans="1:11" ht="14.4" customHeight="1" x14ac:dyDescent="0.3">
      <c r="A707" s="664" t="s">
        <v>548</v>
      </c>
      <c r="B707" s="665" t="s">
        <v>549</v>
      </c>
      <c r="C707" s="666" t="s">
        <v>564</v>
      </c>
      <c r="D707" s="667" t="s">
        <v>2807</v>
      </c>
      <c r="E707" s="666" t="s">
        <v>6366</v>
      </c>
      <c r="F707" s="667" t="s">
        <v>6367</v>
      </c>
      <c r="G707" s="666" t="s">
        <v>5893</v>
      </c>
      <c r="H707" s="666" t="s">
        <v>5894</v>
      </c>
      <c r="I707" s="668">
        <v>26.44</v>
      </c>
      <c r="J707" s="668">
        <v>80</v>
      </c>
      <c r="K707" s="669">
        <v>2115.08</v>
      </c>
    </row>
    <row r="708" spans="1:11" ht="14.4" customHeight="1" x14ac:dyDescent="0.3">
      <c r="A708" s="664" t="s">
        <v>548</v>
      </c>
      <c r="B708" s="665" t="s">
        <v>549</v>
      </c>
      <c r="C708" s="666" t="s">
        <v>564</v>
      </c>
      <c r="D708" s="667" t="s">
        <v>2807</v>
      </c>
      <c r="E708" s="666" t="s">
        <v>6366</v>
      </c>
      <c r="F708" s="667" t="s">
        <v>6367</v>
      </c>
      <c r="G708" s="666" t="s">
        <v>5895</v>
      </c>
      <c r="H708" s="666" t="s">
        <v>5896</v>
      </c>
      <c r="I708" s="668">
        <v>150.55000000000001</v>
      </c>
      <c r="J708" s="668">
        <v>4</v>
      </c>
      <c r="K708" s="669">
        <v>602.20000000000005</v>
      </c>
    </row>
    <row r="709" spans="1:11" ht="14.4" customHeight="1" x14ac:dyDescent="0.3">
      <c r="A709" s="664" t="s">
        <v>548</v>
      </c>
      <c r="B709" s="665" t="s">
        <v>549</v>
      </c>
      <c r="C709" s="666" t="s">
        <v>564</v>
      </c>
      <c r="D709" s="667" t="s">
        <v>2807</v>
      </c>
      <c r="E709" s="666" t="s">
        <v>6366</v>
      </c>
      <c r="F709" s="667" t="s">
        <v>6367</v>
      </c>
      <c r="G709" s="666" t="s">
        <v>5897</v>
      </c>
      <c r="H709" s="666" t="s">
        <v>5898</v>
      </c>
      <c r="I709" s="668">
        <v>564.66999999999996</v>
      </c>
      <c r="J709" s="668">
        <v>6</v>
      </c>
      <c r="K709" s="669">
        <v>3388.02</v>
      </c>
    </row>
    <row r="710" spans="1:11" ht="14.4" customHeight="1" x14ac:dyDescent="0.3">
      <c r="A710" s="664" t="s">
        <v>548</v>
      </c>
      <c r="B710" s="665" t="s">
        <v>549</v>
      </c>
      <c r="C710" s="666" t="s">
        <v>564</v>
      </c>
      <c r="D710" s="667" t="s">
        <v>2807</v>
      </c>
      <c r="E710" s="666" t="s">
        <v>6366</v>
      </c>
      <c r="F710" s="667" t="s">
        <v>6367</v>
      </c>
      <c r="G710" s="666" t="s">
        <v>5899</v>
      </c>
      <c r="H710" s="666" t="s">
        <v>5900</v>
      </c>
      <c r="I710" s="668">
        <v>786.5</v>
      </c>
      <c r="J710" s="668">
        <v>4</v>
      </c>
      <c r="K710" s="669">
        <v>3146</v>
      </c>
    </row>
    <row r="711" spans="1:11" ht="14.4" customHeight="1" x14ac:dyDescent="0.3">
      <c r="A711" s="664" t="s">
        <v>548</v>
      </c>
      <c r="B711" s="665" t="s">
        <v>549</v>
      </c>
      <c r="C711" s="666" t="s">
        <v>564</v>
      </c>
      <c r="D711" s="667" t="s">
        <v>2807</v>
      </c>
      <c r="E711" s="666" t="s">
        <v>6366</v>
      </c>
      <c r="F711" s="667" t="s">
        <v>6367</v>
      </c>
      <c r="G711" s="666" t="s">
        <v>5901</v>
      </c>
      <c r="H711" s="666" t="s">
        <v>5902</v>
      </c>
      <c r="I711" s="668">
        <v>32.19</v>
      </c>
      <c r="J711" s="668">
        <v>50</v>
      </c>
      <c r="K711" s="669">
        <v>1609.3</v>
      </c>
    </row>
    <row r="712" spans="1:11" ht="14.4" customHeight="1" x14ac:dyDescent="0.3">
      <c r="A712" s="664" t="s">
        <v>548</v>
      </c>
      <c r="B712" s="665" t="s">
        <v>549</v>
      </c>
      <c r="C712" s="666" t="s">
        <v>564</v>
      </c>
      <c r="D712" s="667" t="s">
        <v>2807</v>
      </c>
      <c r="E712" s="666" t="s">
        <v>6366</v>
      </c>
      <c r="F712" s="667" t="s">
        <v>6367</v>
      </c>
      <c r="G712" s="666" t="s">
        <v>5903</v>
      </c>
      <c r="H712" s="666" t="s">
        <v>5904</v>
      </c>
      <c r="I712" s="668">
        <v>1197.9000000000001</v>
      </c>
      <c r="J712" s="668">
        <v>20</v>
      </c>
      <c r="K712" s="669">
        <v>23958</v>
      </c>
    </row>
    <row r="713" spans="1:11" ht="14.4" customHeight="1" x14ac:dyDescent="0.3">
      <c r="A713" s="664" t="s">
        <v>548</v>
      </c>
      <c r="B713" s="665" t="s">
        <v>549</v>
      </c>
      <c r="C713" s="666" t="s">
        <v>564</v>
      </c>
      <c r="D713" s="667" t="s">
        <v>2807</v>
      </c>
      <c r="E713" s="666" t="s">
        <v>6366</v>
      </c>
      <c r="F713" s="667" t="s">
        <v>6367</v>
      </c>
      <c r="G713" s="666" t="s">
        <v>5905</v>
      </c>
      <c r="H713" s="666" t="s">
        <v>5906</v>
      </c>
      <c r="I713" s="668">
        <v>1028.5</v>
      </c>
      <c r="J713" s="668">
        <v>10</v>
      </c>
      <c r="K713" s="669">
        <v>10285</v>
      </c>
    </row>
    <row r="714" spans="1:11" ht="14.4" customHeight="1" x14ac:dyDescent="0.3">
      <c r="A714" s="664" t="s">
        <v>548</v>
      </c>
      <c r="B714" s="665" t="s">
        <v>549</v>
      </c>
      <c r="C714" s="666" t="s">
        <v>564</v>
      </c>
      <c r="D714" s="667" t="s">
        <v>2807</v>
      </c>
      <c r="E714" s="666" t="s">
        <v>6366</v>
      </c>
      <c r="F714" s="667" t="s">
        <v>6367</v>
      </c>
      <c r="G714" s="666" t="s">
        <v>5907</v>
      </c>
      <c r="H714" s="666" t="s">
        <v>5908</v>
      </c>
      <c r="I714" s="668">
        <v>490</v>
      </c>
      <c r="J714" s="668">
        <v>20</v>
      </c>
      <c r="K714" s="669">
        <v>9800</v>
      </c>
    </row>
    <row r="715" spans="1:11" ht="14.4" customHeight="1" x14ac:dyDescent="0.3">
      <c r="A715" s="664" t="s">
        <v>548</v>
      </c>
      <c r="B715" s="665" t="s">
        <v>549</v>
      </c>
      <c r="C715" s="666" t="s">
        <v>564</v>
      </c>
      <c r="D715" s="667" t="s">
        <v>2807</v>
      </c>
      <c r="E715" s="666" t="s">
        <v>6366</v>
      </c>
      <c r="F715" s="667" t="s">
        <v>6367</v>
      </c>
      <c r="G715" s="666" t="s">
        <v>5909</v>
      </c>
      <c r="H715" s="666" t="s">
        <v>5910</v>
      </c>
      <c r="I715" s="668">
        <v>3162.94</v>
      </c>
      <c r="J715" s="668">
        <v>3</v>
      </c>
      <c r="K715" s="669">
        <v>9488.82</v>
      </c>
    </row>
    <row r="716" spans="1:11" ht="14.4" customHeight="1" x14ac:dyDescent="0.3">
      <c r="A716" s="664" t="s">
        <v>548</v>
      </c>
      <c r="B716" s="665" t="s">
        <v>549</v>
      </c>
      <c r="C716" s="666" t="s">
        <v>564</v>
      </c>
      <c r="D716" s="667" t="s">
        <v>2807</v>
      </c>
      <c r="E716" s="666" t="s">
        <v>6366</v>
      </c>
      <c r="F716" s="667" t="s">
        <v>6367</v>
      </c>
      <c r="G716" s="666" t="s">
        <v>5911</v>
      </c>
      <c r="H716" s="666" t="s">
        <v>5912</v>
      </c>
      <c r="I716" s="668">
        <v>4751.67</v>
      </c>
      <c r="J716" s="668">
        <v>1</v>
      </c>
      <c r="K716" s="669">
        <v>4751.67</v>
      </c>
    </row>
    <row r="717" spans="1:11" ht="14.4" customHeight="1" x14ac:dyDescent="0.3">
      <c r="A717" s="664" t="s">
        <v>548</v>
      </c>
      <c r="B717" s="665" t="s">
        <v>549</v>
      </c>
      <c r="C717" s="666" t="s">
        <v>564</v>
      </c>
      <c r="D717" s="667" t="s">
        <v>2807</v>
      </c>
      <c r="E717" s="666" t="s">
        <v>6366</v>
      </c>
      <c r="F717" s="667" t="s">
        <v>6367</v>
      </c>
      <c r="G717" s="666" t="s">
        <v>5913</v>
      </c>
      <c r="H717" s="666" t="s">
        <v>5914</v>
      </c>
      <c r="I717" s="668">
        <v>1076.9000000000001</v>
      </c>
      <c r="J717" s="668">
        <v>20</v>
      </c>
      <c r="K717" s="669">
        <v>21538</v>
      </c>
    </row>
    <row r="718" spans="1:11" ht="14.4" customHeight="1" x14ac:dyDescent="0.3">
      <c r="A718" s="664" t="s">
        <v>548</v>
      </c>
      <c r="B718" s="665" t="s">
        <v>549</v>
      </c>
      <c r="C718" s="666" t="s">
        <v>564</v>
      </c>
      <c r="D718" s="667" t="s">
        <v>2807</v>
      </c>
      <c r="E718" s="666" t="s">
        <v>6366</v>
      </c>
      <c r="F718" s="667" t="s">
        <v>6367</v>
      </c>
      <c r="G718" s="666" t="s">
        <v>5915</v>
      </c>
      <c r="H718" s="666" t="s">
        <v>5916</v>
      </c>
      <c r="I718" s="668">
        <v>1.21</v>
      </c>
      <c r="J718" s="668">
        <v>2</v>
      </c>
      <c r="K718" s="669">
        <v>2.42</v>
      </c>
    </row>
    <row r="719" spans="1:11" ht="14.4" customHeight="1" x14ac:dyDescent="0.3">
      <c r="A719" s="664" t="s">
        <v>548</v>
      </c>
      <c r="B719" s="665" t="s">
        <v>549</v>
      </c>
      <c r="C719" s="666" t="s">
        <v>564</v>
      </c>
      <c r="D719" s="667" t="s">
        <v>2807</v>
      </c>
      <c r="E719" s="666" t="s">
        <v>6366</v>
      </c>
      <c r="F719" s="667" t="s">
        <v>6367</v>
      </c>
      <c r="G719" s="666" t="s">
        <v>5917</v>
      </c>
      <c r="H719" s="666" t="s">
        <v>5918</v>
      </c>
      <c r="I719" s="668">
        <v>118.3</v>
      </c>
      <c r="J719" s="668">
        <v>25</v>
      </c>
      <c r="K719" s="669">
        <v>2957.5</v>
      </c>
    </row>
    <row r="720" spans="1:11" ht="14.4" customHeight="1" x14ac:dyDescent="0.3">
      <c r="A720" s="664" t="s">
        <v>548</v>
      </c>
      <c r="B720" s="665" t="s">
        <v>549</v>
      </c>
      <c r="C720" s="666" t="s">
        <v>564</v>
      </c>
      <c r="D720" s="667" t="s">
        <v>2807</v>
      </c>
      <c r="E720" s="666" t="s">
        <v>6366</v>
      </c>
      <c r="F720" s="667" t="s">
        <v>6367</v>
      </c>
      <c r="G720" s="666" t="s">
        <v>5919</v>
      </c>
      <c r="H720" s="666" t="s">
        <v>5920</v>
      </c>
      <c r="I720" s="668">
        <v>141.9</v>
      </c>
      <c r="J720" s="668">
        <v>25</v>
      </c>
      <c r="K720" s="669">
        <v>3547.5</v>
      </c>
    </row>
    <row r="721" spans="1:11" ht="14.4" customHeight="1" x14ac:dyDescent="0.3">
      <c r="A721" s="664" t="s">
        <v>548</v>
      </c>
      <c r="B721" s="665" t="s">
        <v>549</v>
      </c>
      <c r="C721" s="666" t="s">
        <v>564</v>
      </c>
      <c r="D721" s="667" t="s">
        <v>2807</v>
      </c>
      <c r="E721" s="666" t="s">
        <v>6366</v>
      </c>
      <c r="F721" s="667" t="s">
        <v>6367</v>
      </c>
      <c r="G721" s="666" t="s">
        <v>5921</v>
      </c>
      <c r="H721" s="666" t="s">
        <v>5922</v>
      </c>
      <c r="I721" s="668">
        <v>739.19</v>
      </c>
      <c r="J721" s="668">
        <v>10</v>
      </c>
      <c r="K721" s="669">
        <v>7391.89</v>
      </c>
    </row>
    <row r="722" spans="1:11" ht="14.4" customHeight="1" x14ac:dyDescent="0.3">
      <c r="A722" s="664" t="s">
        <v>548</v>
      </c>
      <c r="B722" s="665" t="s">
        <v>549</v>
      </c>
      <c r="C722" s="666" t="s">
        <v>564</v>
      </c>
      <c r="D722" s="667" t="s">
        <v>2807</v>
      </c>
      <c r="E722" s="666" t="s">
        <v>6366</v>
      </c>
      <c r="F722" s="667" t="s">
        <v>6367</v>
      </c>
      <c r="G722" s="666" t="s">
        <v>5923</v>
      </c>
      <c r="H722" s="666" t="s">
        <v>5924</v>
      </c>
      <c r="I722" s="668">
        <v>520.30000000000007</v>
      </c>
      <c r="J722" s="668">
        <v>400</v>
      </c>
      <c r="K722" s="669">
        <v>208120</v>
      </c>
    </row>
    <row r="723" spans="1:11" ht="14.4" customHeight="1" x14ac:dyDescent="0.3">
      <c r="A723" s="664" t="s">
        <v>548</v>
      </c>
      <c r="B723" s="665" t="s">
        <v>549</v>
      </c>
      <c r="C723" s="666" t="s">
        <v>564</v>
      </c>
      <c r="D723" s="667" t="s">
        <v>2807</v>
      </c>
      <c r="E723" s="666" t="s">
        <v>6366</v>
      </c>
      <c r="F723" s="667" t="s">
        <v>6367</v>
      </c>
      <c r="G723" s="666" t="s">
        <v>5925</v>
      </c>
      <c r="H723" s="666" t="s">
        <v>5926</v>
      </c>
      <c r="I723" s="668">
        <v>54.05</v>
      </c>
      <c r="J723" s="668">
        <v>0</v>
      </c>
      <c r="K723" s="669">
        <v>0</v>
      </c>
    </row>
    <row r="724" spans="1:11" ht="14.4" customHeight="1" x14ac:dyDescent="0.3">
      <c r="A724" s="664" t="s">
        <v>548</v>
      </c>
      <c r="B724" s="665" t="s">
        <v>549</v>
      </c>
      <c r="C724" s="666" t="s">
        <v>564</v>
      </c>
      <c r="D724" s="667" t="s">
        <v>2807</v>
      </c>
      <c r="E724" s="666" t="s">
        <v>6366</v>
      </c>
      <c r="F724" s="667" t="s">
        <v>6367</v>
      </c>
      <c r="G724" s="666" t="s">
        <v>5927</v>
      </c>
      <c r="H724" s="666" t="s">
        <v>5928</v>
      </c>
      <c r="I724" s="668">
        <v>1197.9000000000001</v>
      </c>
      <c r="J724" s="668">
        <v>10</v>
      </c>
      <c r="K724" s="669">
        <v>11979</v>
      </c>
    </row>
    <row r="725" spans="1:11" ht="14.4" customHeight="1" x14ac:dyDescent="0.3">
      <c r="A725" s="664" t="s">
        <v>548</v>
      </c>
      <c r="B725" s="665" t="s">
        <v>549</v>
      </c>
      <c r="C725" s="666" t="s">
        <v>564</v>
      </c>
      <c r="D725" s="667" t="s">
        <v>2807</v>
      </c>
      <c r="E725" s="666" t="s">
        <v>6366</v>
      </c>
      <c r="F725" s="667" t="s">
        <v>6367</v>
      </c>
      <c r="G725" s="666" t="s">
        <v>5929</v>
      </c>
      <c r="H725" s="666" t="s">
        <v>5930</v>
      </c>
      <c r="I725" s="668">
        <v>1076.9000000000001</v>
      </c>
      <c r="J725" s="668">
        <v>10</v>
      </c>
      <c r="K725" s="669">
        <v>10769</v>
      </c>
    </row>
    <row r="726" spans="1:11" ht="14.4" customHeight="1" x14ac:dyDescent="0.3">
      <c r="A726" s="664" t="s">
        <v>548</v>
      </c>
      <c r="B726" s="665" t="s">
        <v>549</v>
      </c>
      <c r="C726" s="666" t="s">
        <v>564</v>
      </c>
      <c r="D726" s="667" t="s">
        <v>2807</v>
      </c>
      <c r="E726" s="666" t="s">
        <v>6366</v>
      </c>
      <c r="F726" s="667" t="s">
        <v>6367</v>
      </c>
      <c r="G726" s="666" t="s">
        <v>5931</v>
      </c>
      <c r="H726" s="666" t="s">
        <v>5932</v>
      </c>
      <c r="I726" s="668">
        <v>139.26</v>
      </c>
      <c r="J726" s="668">
        <v>540</v>
      </c>
      <c r="K726" s="669">
        <v>75200</v>
      </c>
    </row>
    <row r="727" spans="1:11" ht="14.4" customHeight="1" x14ac:dyDescent="0.3">
      <c r="A727" s="664" t="s">
        <v>548</v>
      </c>
      <c r="B727" s="665" t="s">
        <v>549</v>
      </c>
      <c r="C727" s="666" t="s">
        <v>564</v>
      </c>
      <c r="D727" s="667" t="s">
        <v>2807</v>
      </c>
      <c r="E727" s="666" t="s">
        <v>6366</v>
      </c>
      <c r="F727" s="667" t="s">
        <v>6367</v>
      </c>
      <c r="G727" s="666" t="s">
        <v>5933</v>
      </c>
      <c r="H727" s="666" t="s">
        <v>5934</v>
      </c>
      <c r="I727" s="668">
        <v>185.13</v>
      </c>
      <c r="J727" s="668">
        <v>5</v>
      </c>
      <c r="K727" s="669">
        <v>925.65</v>
      </c>
    </row>
    <row r="728" spans="1:11" ht="14.4" customHeight="1" x14ac:dyDescent="0.3">
      <c r="A728" s="664" t="s">
        <v>548</v>
      </c>
      <c r="B728" s="665" t="s">
        <v>549</v>
      </c>
      <c r="C728" s="666" t="s">
        <v>564</v>
      </c>
      <c r="D728" s="667" t="s">
        <v>2807</v>
      </c>
      <c r="E728" s="666" t="s">
        <v>6366</v>
      </c>
      <c r="F728" s="667" t="s">
        <v>6367</v>
      </c>
      <c r="G728" s="666" t="s">
        <v>5935</v>
      </c>
      <c r="H728" s="666" t="s">
        <v>5936</v>
      </c>
      <c r="I728" s="668">
        <v>1197.9000000000001</v>
      </c>
      <c r="J728" s="668">
        <v>20</v>
      </c>
      <c r="K728" s="669">
        <v>23958</v>
      </c>
    </row>
    <row r="729" spans="1:11" ht="14.4" customHeight="1" x14ac:dyDescent="0.3">
      <c r="A729" s="664" t="s">
        <v>548</v>
      </c>
      <c r="B729" s="665" t="s">
        <v>549</v>
      </c>
      <c r="C729" s="666" t="s">
        <v>564</v>
      </c>
      <c r="D729" s="667" t="s">
        <v>2807</v>
      </c>
      <c r="E729" s="666" t="s">
        <v>6366</v>
      </c>
      <c r="F729" s="667" t="s">
        <v>6367</v>
      </c>
      <c r="G729" s="666" t="s">
        <v>5937</v>
      </c>
      <c r="H729" s="666" t="s">
        <v>5938</v>
      </c>
      <c r="I729" s="668">
        <v>1197.9000000000001</v>
      </c>
      <c r="J729" s="668">
        <v>10</v>
      </c>
      <c r="K729" s="669">
        <v>11979</v>
      </c>
    </row>
    <row r="730" spans="1:11" ht="14.4" customHeight="1" x14ac:dyDescent="0.3">
      <c r="A730" s="664" t="s">
        <v>548</v>
      </c>
      <c r="B730" s="665" t="s">
        <v>549</v>
      </c>
      <c r="C730" s="666" t="s">
        <v>564</v>
      </c>
      <c r="D730" s="667" t="s">
        <v>2807</v>
      </c>
      <c r="E730" s="666" t="s">
        <v>6366</v>
      </c>
      <c r="F730" s="667" t="s">
        <v>6367</v>
      </c>
      <c r="G730" s="666" t="s">
        <v>5939</v>
      </c>
      <c r="H730" s="666" t="s">
        <v>5940</v>
      </c>
      <c r="I730" s="668">
        <v>1.21</v>
      </c>
      <c r="J730" s="668">
        <v>2</v>
      </c>
      <c r="K730" s="669">
        <v>2.42</v>
      </c>
    </row>
    <row r="731" spans="1:11" ht="14.4" customHeight="1" x14ac:dyDescent="0.3">
      <c r="A731" s="664" t="s">
        <v>548</v>
      </c>
      <c r="B731" s="665" t="s">
        <v>549</v>
      </c>
      <c r="C731" s="666" t="s">
        <v>564</v>
      </c>
      <c r="D731" s="667" t="s">
        <v>2807</v>
      </c>
      <c r="E731" s="666" t="s">
        <v>6366</v>
      </c>
      <c r="F731" s="667" t="s">
        <v>6367</v>
      </c>
      <c r="G731" s="666" t="s">
        <v>5941</v>
      </c>
      <c r="H731" s="666" t="s">
        <v>5942</v>
      </c>
      <c r="I731" s="668">
        <v>14290.1</v>
      </c>
      <c r="J731" s="668">
        <v>3</v>
      </c>
      <c r="K731" s="669">
        <v>42870.3</v>
      </c>
    </row>
    <row r="732" spans="1:11" ht="14.4" customHeight="1" x14ac:dyDescent="0.3">
      <c r="A732" s="664" t="s">
        <v>548</v>
      </c>
      <c r="B732" s="665" t="s">
        <v>549</v>
      </c>
      <c r="C732" s="666" t="s">
        <v>564</v>
      </c>
      <c r="D732" s="667" t="s">
        <v>2807</v>
      </c>
      <c r="E732" s="666" t="s">
        <v>6366</v>
      </c>
      <c r="F732" s="667" t="s">
        <v>6367</v>
      </c>
      <c r="G732" s="666" t="s">
        <v>5943</v>
      </c>
      <c r="H732" s="666" t="s">
        <v>5944</v>
      </c>
      <c r="I732" s="668">
        <v>630.41</v>
      </c>
      <c r="J732" s="668">
        <v>20</v>
      </c>
      <c r="K732" s="669">
        <v>12608.2</v>
      </c>
    </row>
    <row r="733" spans="1:11" ht="14.4" customHeight="1" x14ac:dyDescent="0.3">
      <c r="A733" s="664" t="s">
        <v>548</v>
      </c>
      <c r="B733" s="665" t="s">
        <v>549</v>
      </c>
      <c r="C733" s="666" t="s">
        <v>564</v>
      </c>
      <c r="D733" s="667" t="s">
        <v>2807</v>
      </c>
      <c r="E733" s="666" t="s">
        <v>6366</v>
      </c>
      <c r="F733" s="667" t="s">
        <v>6367</v>
      </c>
      <c r="G733" s="666" t="s">
        <v>5945</v>
      </c>
      <c r="H733" s="666" t="s">
        <v>5946</v>
      </c>
      <c r="I733" s="668">
        <v>11543.4</v>
      </c>
      <c r="J733" s="668">
        <v>1</v>
      </c>
      <c r="K733" s="669">
        <v>11543.4</v>
      </c>
    </row>
    <row r="734" spans="1:11" ht="14.4" customHeight="1" x14ac:dyDescent="0.3">
      <c r="A734" s="664" t="s">
        <v>548</v>
      </c>
      <c r="B734" s="665" t="s">
        <v>549</v>
      </c>
      <c r="C734" s="666" t="s">
        <v>564</v>
      </c>
      <c r="D734" s="667" t="s">
        <v>2807</v>
      </c>
      <c r="E734" s="666" t="s">
        <v>6366</v>
      </c>
      <c r="F734" s="667" t="s">
        <v>6367</v>
      </c>
      <c r="G734" s="666" t="s">
        <v>5947</v>
      </c>
      <c r="H734" s="666" t="s">
        <v>5948</v>
      </c>
      <c r="I734" s="668">
        <v>4751.67</v>
      </c>
      <c r="J734" s="668">
        <v>3</v>
      </c>
      <c r="K734" s="669">
        <v>14255.01</v>
      </c>
    </row>
    <row r="735" spans="1:11" ht="14.4" customHeight="1" x14ac:dyDescent="0.3">
      <c r="A735" s="664" t="s">
        <v>548</v>
      </c>
      <c r="B735" s="665" t="s">
        <v>549</v>
      </c>
      <c r="C735" s="666" t="s">
        <v>564</v>
      </c>
      <c r="D735" s="667" t="s">
        <v>2807</v>
      </c>
      <c r="E735" s="666" t="s">
        <v>6366</v>
      </c>
      <c r="F735" s="667" t="s">
        <v>6367</v>
      </c>
      <c r="G735" s="666" t="s">
        <v>5949</v>
      </c>
      <c r="H735" s="666" t="s">
        <v>5950</v>
      </c>
      <c r="I735" s="668">
        <v>1899.7</v>
      </c>
      <c r="J735" s="668">
        <v>2</v>
      </c>
      <c r="K735" s="669">
        <v>3799.4</v>
      </c>
    </row>
    <row r="736" spans="1:11" ht="14.4" customHeight="1" x14ac:dyDescent="0.3">
      <c r="A736" s="664" t="s">
        <v>548</v>
      </c>
      <c r="B736" s="665" t="s">
        <v>549</v>
      </c>
      <c r="C736" s="666" t="s">
        <v>564</v>
      </c>
      <c r="D736" s="667" t="s">
        <v>2807</v>
      </c>
      <c r="E736" s="666" t="s">
        <v>6366</v>
      </c>
      <c r="F736" s="667" t="s">
        <v>6367</v>
      </c>
      <c r="G736" s="666" t="s">
        <v>5951</v>
      </c>
      <c r="H736" s="666" t="s">
        <v>5952</v>
      </c>
      <c r="I736" s="668">
        <v>1899.7</v>
      </c>
      <c r="J736" s="668">
        <v>1</v>
      </c>
      <c r="K736" s="669">
        <v>1899.7</v>
      </c>
    </row>
    <row r="737" spans="1:11" ht="14.4" customHeight="1" x14ac:dyDescent="0.3">
      <c r="A737" s="664" t="s">
        <v>548</v>
      </c>
      <c r="B737" s="665" t="s">
        <v>549</v>
      </c>
      <c r="C737" s="666" t="s">
        <v>564</v>
      </c>
      <c r="D737" s="667" t="s">
        <v>2807</v>
      </c>
      <c r="E737" s="666" t="s">
        <v>6366</v>
      </c>
      <c r="F737" s="667" t="s">
        <v>6367</v>
      </c>
      <c r="G737" s="666" t="s">
        <v>5953</v>
      </c>
      <c r="H737" s="666" t="s">
        <v>5954</v>
      </c>
      <c r="I737" s="668">
        <v>80.06</v>
      </c>
      <c r="J737" s="668">
        <v>108</v>
      </c>
      <c r="K737" s="669">
        <v>8646.18</v>
      </c>
    </row>
    <row r="738" spans="1:11" ht="14.4" customHeight="1" x14ac:dyDescent="0.3">
      <c r="A738" s="664" t="s">
        <v>548</v>
      </c>
      <c r="B738" s="665" t="s">
        <v>549</v>
      </c>
      <c r="C738" s="666" t="s">
        <v>564</v>
      </c>
      <c r="D738" s="667" t="s">
        <v>2807</v>
      </c>
      <c r="E738" s="666" t="s">
        <v>6366</v>
      </c>
      <c r="F738" s="667" t="s">
        <v>6367</v>
      </c>
      <c r="G738" s="666" t="s">
        <v>5955</v>
      </c>
      <c r="H738" s="666" t="s">
        <v>5956</v>
      </c>
      <c r="I738" s="668">
        <v>2576.09</v>
      </c>
      <c r="J738" s="668">
        <v>10</v>
      </c>
      <c r="K738" s="669">
        <v>25760.9</v>
      </c>
    </row>
    <row r="739" spans="1:11" ht="14.4" customHeight="1" x14ac:dyDescent="0.3">
      <c r="A739" s="664" t="s">
        <v>548</v>
      </c>
      <c r="B739" s="665" t="s">
        <v>549</v>
      </c>
      <c r="C739" s="666" t="s">
        <v>564</v>
      </c>
      <c r="D739" s="667" t="s">
        <v>2807</v>
      </c>
      <c r="E739" s="666" t="s">
        <v>6366</v>
      </c>
      <c r="F739" s="667" t="s">
        <v>6367</v>
      </c>
      <c r="G739" s="666" t="s">
        <v>5957</v>
      </c>
      <c r="H739" s="666" t="s">
        <v>5958</v>
      </c>
      <c r="I739" s="668">
        <v>1863.4</v>
      </c>
      <c r="J739" s="668">
        <v>2</v>
      </c>
      <c r="K739" s="669">
        <v>3726.8</v>
      </c>
    </row>
    <row r="740" spans="1:11" ht="14.4" customHeight="1" x14ac:dyDescent="0.3">
      <c r="A740" s="664" t="s">
        <v>548</v>
      </c>
      <c r="B740" s="665" t="s">
        <v>549</v>
      </c>
      <c r="C740" s="666" t="s">
        <v>564</v>
      </c>
      <c r="D740" s="667" t="s">
        <v>2807</v>
      </c>
      <c r="E740" s="666" t="s">
        <v>6366</v>
      </c>
      <c r="F740" s="667" t="s">
        <v>6367</v>
      </c>
      <c r="G740" s="666" t="s">
        <v>5959</v>
      </c>
      <c r="H740" s="666" t="s">
        <v>5960</v>
      </c>
      <c r="I740" s="668">
        <v>1839.2</v>
      </c>
      <c r="J740" s="668">
        <v>2</v>
      </c>
      <c r="K740" s="669">
        <v>3678.4</v>
      </c>
    </row>
    <row r="741" spans="1:11" ht="14.4" customHeight="1" x14ac:dyDescent="0.3">
      <c r="A741" s="664" t="s">
        <v>548</v>
      </c>
      <c r="B741" s="665" t="s">
        <v>549</v>
      </c>
      <c r="C741" s="666" t="s">
        <v>564</v>
      </c>
      <c r="D741" s="667" t="s">
        <v>2807</v>
      </c>
      <c r="E741" s="666" t="s">
        <v>6366</v>
      </c>
      <c r="F741" s="667" t="s">
        <v>6367</v>
      </c>
      <c r="G741" s="666" t="s">
        <v>5961</v>
      </c>
      <c r="H741" s="666" t="s">
        <v>5962</v>
      </c>
      <c r="I741" s="668">
        <v>14143.726666666667</v>
      </c>
      <c r="J741" s="668">
        <v>3</v>
      </c>
      <c r="K741" s="669">
        <v>42431.18</v>
      </c>
    </row>
    <row r="742" spans="1:11" ht="14.4" customHeight="1" x14ac:dyDescent="0.3">
      <c r="A742" s="664" t="s">
        <v>548</v>
      </c>
      <c r="B742" s="665" t="s">
        <v>549</v>
      </c>
      <c r="C742" s="666" t="s">
        <v>564</v>
      </c>
      <c r="D742" s="667" t="s">
        <v>2807</v>
      </c>
      <c r="E742" s="666" t="s">
        <v>6366</v>
      </c>
      <c r="F742" s="667" t="s">
        <v>6367</v>
      </c>
      <c r="G742" s="666" t="s">
        <v>5963</v>
      </c>
      <c r="H742" s="666" t="s">
        <v>5964</v>
      </c>
      <c r="I742" s="668">
        <v>477.95</v>
      </c>
      <c r="J742" s="668">
        <v>2</v>
      </c>
      <c r="K742" s="669">
        <v>955.9</v>
      </c>
    </row>
    <row r="743" spans="1:11" ht="14.4" customHeight="1" x14ac:dyDescent="0.3">
      <c r="A743" s="664" t="s">
        <v>548</v>
      </c>
      <c r="B743" s="665" t="s">
        <v>549</v>
      </c>
      <c r="C743" s="666" t="s">
        <v>564</v>
      </c>
      <c r="D743" s="667" t="s">
        <v>2807</v>
      </c>
      <c r="E743" s="666" t="s">
        <v>6366</v>
      </c>
      <c r="F743" s="667" t="s">
        <v>6367</v>
      </c>
      <c r="G743" s="666" t="s">
        <v>5965</v>
      </c>
      <c r="H743" s="666" t="s">
        <v>5966</v>
      </c>
      <c r="I743" s="668">
        <v>166.61</v>
      </c>
      <c r="J743" s="668">
        <v>36</v>
      </c>
      <c r="K743" s="669">
        <v>5934.4</v>
      </c>
    </row>
    <row r="744" spans="1:11" ht="14.4" customHeight="1" x14ac:dyDescent="0.3">
      <c r="A744" s="664" t="s">
        <v>548</v>
      </c>
      <c r="B744" s="665" t="s">
        <v>549</v>
      </c>
      <c r="C744" s="666" t="s">
        <v>564</v>
      </c>
      <c r="D744" s="667" t="s">
        <v>2807</v>
      </c>
      <c r="E744" s="666" t="s">
        <v>6366</v>
      </c>
      <c r="F744" s="667" t="s">
        <v>6367</v>
      </c>
      <c r="G744" s="666" t="s">
        <v>5967</v>
      </c>
      <c r="H744" s="666" t="s">
        <v>5968</v>
      </c>
      <c r="I744" s="668">
        <v>169.4</v>
      </c>
      <c r="J744" s="668">
        <v>4</v>
      </c>
      <c r="K744" s="669">
        <v>677.6</v>
      </c>
    </row>
    <row r="745" spans="1:11" ht="14.4" customHeight="1" x14ac:dyDescent="0.3">
      <c r="A745" s="664" t="s">
        <v>548</v>
      </c>
      <c r="B745" s="665" t="s">
        <v>549</v>
      </c>
      <c r="C745" s="666" t="s">
        <v>564</v>
      </c>
      <c r="D745" s="667" t="s">
        <v>2807</v>
      </c>
      <c r="E745" s="666" t="s">
        <v>6366</v>
      </c>
      <c r="F745" s="667" t="s">
        <v>6367</v>
      </c>
      <c r="G745" s="666" t="s">
        <v>5969</v>
      </c>
      <c r="H745" s="666" t="s">
        <v>5970</v>
      </c>
      <c r="I745" s="668">
        <v>554.17999999999995</v>
      </c>
      <c r="J745" s="668">
        <v>2</v>
      </c>
      <c r="K745" s="669">
        <v>1108.3599999999999</v>
      </c>
    </row>
    <row r="746" spans="1:11" ht="14.4" customHeight="1" x14ac:dyDescent="0.3">
      <c r="A746" s="664" t="s">
        <v>548</v>
      </c>
      <c r="B746" s="665" t="s">
        <v>549</v>
      </c>
      <c r="C746" s="666" t="s">
        <v>564</v>
      </c>
      <c r="D746" s="667" t="s">
        <v>2807</v>
      </c>
      <c r="E746" s="666" t="s">
        <v>6366</v>
      </c>
      <c r="F746" s="667" t="s">
        <v>6367</v>
      </c>
      <c r="G746" s="666" t="s">
        <v>5971</v>
      </c>
      <c r="H746" s="666" t="s">
        <v>5972</v>
      </c>
      <c r="I746" s="668">
        <v>908.71</v>
      </c>
      <c r="J746" s="668">
        <v>10</v>
      </c>
      <c r="K746" s="669">
        <v>9087.1</v>
      </c>
    </row>
    <row r="747" spans="1:11" ht="14.4" customHeight="1" x14ac:dyDescent="0.3">
      <c r="A747" s="664" t="s">
        <v>548</v>
      </c>
      <c r="B747" s="665" t="s">
        <v>549</v>
      </c>
      <c r="C747" s="666" t="s">
        <v>564</v>
      </c>
      <c r="D747" s="667" t="s">
        <v>2807</v>
      </c>
      <c r="E747" s="666" t="s">
        <v>6366</v>
      </c>
      <c r="F747" s="667" t="s">
        <v>6367</v>
      </c>
      <c r="G747" s="666" t="s">
        <v>5973</v>
      </c>
      <c r="H747" s="666" t="s">
        <v>5974</v>
      </c>
      <c r="I747" s="668">
        <v>1997.72</v>
      </c>
      <c r="J747" s="668">
        <v>4</v>
      </c>
      <c r="K747" s="669">
        <v>7990.9</v>
      </c>
    </row>
    <row r="748" spans="1:11" ht="14.4" customHeight="1" x14ac:dyDescent="0.3">
      <c r="A748" s="664" t="s">
        <v>548</v>
      </c>
      <c r="B748" s="665" t="s">
        <v>549</v>
      </c>
      <c r="C748" s="666" t="s">
        <v>564</v>
      </c>
      <c r="D748" s="667" t="s">
        <v>2807</v>
      </c>
      <c r="E748" s="666" t="s">
        <v>6366</v>
      </c>
      <c r="F748" s="667" t="s">
        <v>6367</v>
      </c>
      <c r="G748" s="666" t="s">
        <v>5975</v>
      </c>
      <c r="H748" s="666" t="s">
        <v>5976</v>
      </c>
      <c r="I748" s="668">
        <v>730.84</v>
      </c>
      <c r="J748" s="668">
        <v>10</v>
      </c>
      <c r="K748" s="669">
        <v>7308.4</v>
      </c>
    </row>
    <row r="749" spans="1:11" ht="14.4" customHeight="1" x14ac:dyDescent="0.3">
      <c r="A749" s="664" t="s">
        <v>548</v>
      </c>
      <c r="B749" s="665" t="s">
        <v>549</v>
      </c>
      <c r="C749" s="666" t="s">
        <v>564</v>
      </c>
      <c r="D749" s="667" t="s">
        <v>2807</v>
      </c>
      <c r="E749" s="666" t="s">
        <v>6366</v>
      </c>
      <c r="F749" s="667" t="s">
        <v>6367</v>
      </c>
      <c r="G749" s="666" t="s">
        <v>5977</v>
      </c>
      <c r="H749" s="666" t="s">
        <v>5978</v>
      </c>
      <c r="I749" s="668">
        <v>634.91</v>
      </c>
      <c r="J749" s="668">
        <v>10</v>
      </c>
      <c r="K749" s="669">
        <v>6349.11</v>
      </c>
    </row>
    <row r="750" spans="1:11" ht="14.4" customHeight="1" x14ac:dyDescent="0.3">
      <c r="A750" s="664" t="s">
        <v>548</v>
      </c>
      <c r="B750" s="665" t="s">
        <v>549</v>
      </c>
      <c r="C750" s="666" t="s">
        <v>564</v>
      </c>
      <c r="D750" s="667" t="s">
        <v>2807</v>
      </c>
      <c r="E750" s="666" t="s">
        <v>6366</v>
      </c>
      <c r="F750" s="667" t="s">
        <v>6367</v>
      </c>
      <c r="G750" s="666" t="s">
        <v>5979</v>
      </c>
      <c r="H750" s="666" t="s">
        <v>5980</v>
      </c>
      <c r="I750" s="668">
        <v>701.8</v>
      </c>
      <c r="J750" s="668">
        <v>1</v>
      </c>
      <c r="K750" s="669">
        <v>701.8</v>
      </c>
    </row>
    <row r="751" spans="1:11" ht="14.4" customHeight="1" x14ac:dyDescent="0.3">
      <c r="A751" s="664" t="s">
        <v>548</v>
      </c>
      <c r="B751" s="665" t="s">
        <v>549</v>
      </c>
      <c r="C751" s="666" t="s">
        <v>564</v>
      </c>
      <c r="D751" s="667" t="s">
        <v>2807</v>
      </c>
      <c r="E751" s="666" t="s">
        <v>6366</v>
      </c>
      <c r="F751" s="667" t="s">
        <v>6367</v>
      </c>
      <c r="G751" s="666" t="s">
        <v>5981</v>
      </c>
      <c r="H751" s="666" t="s">
        <v>5982</v>
      </c>
      <c r="I751" s="668">
        <v>11587.735000000001</v>
      </c>
      <c r="J751" s="668">
        <v>2</v>
      </c>
      <c r="K751" s="669">
        <v>23175.47</v>
      </c>
    </row>
    <row r="752" spans="1:11" ht="14.4" customHeight="1" x14ac:dyDescent="0.3">
      <c r="A752" s="664" t="s">
        <v>548</v>
      </c>
      <c r="B752" s="665" t="s">
        <v>549</v>
      </c>
      <c r="C752" s="666" t="s">
        <v>564</v>
      </c>
      <c r="D752" s="667" t="s">
        <v>2807</v>
      </c>
      <c r="E752" s="666" t="s">
        <v>6366</v>
      </c>
      <c r="F752" s="667" t="s">
        <v>6367</v>
      </c>
      <c r="G752" s="666" t="s">
        <v>5983</v>
      </c>
      <c r="H752" s="666" t="s">
        <v>5984</v>
      </c>
      <c r="I752" s="668">
        <v>54.45</v>
      </c>
      <c r="J752" s="668">
        <v>50</v>
      </c>
      <c r="K752" s="669">
        <v>2722.5</v>
      </c>
    </row>
    <row r="753" spans="1:11" ht="14.4" customHeight="1" x14ac:dyDescent="0.3">
      <c r="A753" s="664" t="s">
        <v>548</v>
      </c>
      <c r="B753" s="665" t="s">
        <v>549</v>
      </c>
      <c r="C753" s="666" t="s">
        <v>564</v>
      </c>
      <c r="D753" s="667" t="s">
        <v>2807</v>
      </c>
      <c r="E753" s="666" t="s">
        <v>6366</v>
      </c>
      <c r="F753" s="667" t="s">
        <v>6367</v>
      </c>
      <c r="G753" s="666" t="s">
        <v>5985</v>
      </c>
      <c r="H753" s="666" t="s">
        <v>5986</v>
      </c>
      <c r="I753" s="668">
        <v>20475.62</v>
      </c>
      <c r="J753" s="668">
        <v>2</v>
      </c>
      <c r="K753" s="669">
        <v>40951.24</v>
      </c>
    </row>
    <row r="754" spans="1:11" ht="14.4" customHeight="1" x14ac:dyDescent="0.3">
      <c r="A754" s="664" t="s">
        <v>548</v>
      </c>
      <c r="B754" s="665" t="s">
        <v>549</v>
      </c>
      <c r="C754" s="666" t="s">
        <v>564</v>
      </c>
      <c r="D754" s="667" t="s">
        <v>2807</v>
      </c>
      <c r="E754" s="666" t="s">
        <v>6366</v>
      </c>
      <c r="F754" s="667" t="s">
        <v>6367</v>
      </c>
      <c r="G754" s="666" t="s">
        <v>5987</v>
      </c>
      <c r="H754" s="666" t="s">
        <v>5808</v>
      </c>
      <c r="I754" s="668">
        <v>58685</v>
      </c>
      <c r="J754" s="668">
        <v>10</v>
      </c>
      <c r="K754" s="669">
        <v>586850</v>
      </c>
    </row>
    <row r="755" spans="1:11" ht="14.4" customHeight="1" x14ac:dyDescent="0.3">
      <c r="A755" s="664" t="s">
        <v>548</v>
      </c>
      <c r="B755" s="665" t="s">
        <v>549</v>
      </c>
      <c r="C755" s="666" t="s">
        <v>564</v>
      </c>
      <c r="D755" s="667" t="s">
        <v>2807</v>
      </c>
      <c r="E755" s="666" t="s">
        <v>6366</v>
      </c>
      <c r="F755" s="667" t="s">
        <v>6367</v>
      </c>
      <c r="G755" s="666" t="s">
        <v>5988</v>
      </c>
      <c r="H755" s="666" t="s">
        <v>5989</v>
      </c>
      <c r="I755" s="668">
        <v>3539.25</v>
      </c>
      <c r="J755" s="668">
        <v>3</v>
      </c>
      <c r="K755" s="669">
        <v>10617.75</v>
      </c>
    </row>
    <row r="756" spans="1:11" ht="14.4" customHeight="1" x14ac:dyDescent="0.3">
      <c r="A756" s="664" t="s">
        <v>548</v>
      </c>
      <c r="B756" s="665" t="s">
        <v>549</v>
      </c>
      <c r="C756" s="666" t="s">
        <v>564</v>
      </c>
      <c r="D756" s="667" t="s">
        <v>2807</v>
      </c>
      <c r="E756" s="666" t="s">
        <v>6366</v>
      </c>
      <c r="F756" s="667" t="s">
        <v>6367</v>
      </c>
      <c r="G756" s="666" t="s">
        <v>5990</v>
      </c>
      <c r="H756" s="666" t="s">
        <v>5991</v>
      </c>
      <c r="I756" s="668">
        <v>832.2</v>
      </c>
      <c r="J756" s="668">
        <v>20</v>
      </c>
      <c r="K756" s="669">
        <v>16644.04</v>
      </c>
    </row>
    <row r="757" spans="1:11" ht="14.4" customHeight="1" x14ac:dyDescent="0.3">
      <c r="A757" s="664" t="s">
        <v>548</v>
      </c>
      <c r="B757" s="665" t="s">
        <v>549</v>
      </c>
      <c r="C757" s="666" t="s">
        <v>564</v>
      </c>
      <c r="D757" s="667" t="s">
        <v>2807</v>
      </c>
      <c r="E757" s="666" t="s">
        <v>6366</v>
      </c>
      <c r="F757" s="667" t="s">
        <v>6367</v>
      </c>
      <c r="G757" s="666" t="s">
        <v>5992</v>
      </c>
      <c r="H757" s="666" t="s">
        <v>5993</v>
      </c>
      <c r="I757" s="668">
        <v>8350.2099999999991</v>
      </c>
      <c r="J757" s="668">
        <v>1</v>
      </c>
      <c r="K757" s="669">
        <v>8350.2099999999991</v>
      </c>
    </row>
    <row r="758" spans="1:11" ht="14.4" customHeight="1" x14ac:dyDescent="0.3">
      <c r="A758" s="664" t="s">
        <v>548</v>
      </c>
      <c r="B758" s="665" t="s">
        <v>549</v>
      </c>
      <c r="C758" s="666" t="s">
        <v>564</v>
      </c>
      <c r="D758" s="667" t="s">
        <v>2807</v>
      </c>
      <c r="E758" s="666" t="s">
        <v>6366</v>
      </c>
      <c r="F758" s="667" t="s">
        <v>6367</v>
      </c>
      <c r="G758" s="666" t="s">
        <v>5992</v>
      </c>
      <c r="H758" s="666" t="s">
        <v>5994</v>
      </c>
      <c r="I758" s="668">
        <v>8350.2099999999991</v>
      </c>
      <c r="J758" s="668">
        <v>1</v>
      </c>
      <c r="K758" s="669">
        <v>8350.2099999999991</v>
      </c>
    </row>
    <row r="759" spans="1:11" ht="14.4" customHeight="1" x14ac:dyDescent="0.3">
      <c r="A759" s="664" t="s">
        <v>548</v>
      </c>
      <c r="B759" s="665" t="s">
        <v>549</v>
      </c>
      <c r="C759" s="666" t="s">
        <v>564</v>
      </c>
      <c r="D759" s="667" t="s">
        <v>2807</v>
      </c>
      <c r="E759" s="666" t="s">
        <v>6366</v>
      </c>
      <c r="F759" s="667" t="s">
        <v>6367</v>
      </c>
      <c r="G759" s="666" t="s">
        <v>5995</v>
      </c>
      <c r="H759" s="666" t="s">
        <v>5996</v>
      </c>
      <c r="I759" s="668">
        <v>32.9</v>
      </c>
      <c r="J759" s="668">
        <v>40</v>
      </c>
      <c r="K759" s="669">
        <v>1316</v>
      </c>
    </row>
    <row r="760" spans="1:11" ht="14.4" customHeight="1" x14ac:dyDescent="0.3">
      <c r="A760" s="664" t="s">
        <v>548</v>
      </c>
      <c r="B760" s="665" t="s">
        <v>549</v>
      </c>
      <c r="C760" s="666" t="s">
        <v>564</v>
      </c>
      <c r="D760" s="667" t="s">
        <v>2807</v>
      </c>
      <c r="E760" s="666" t="s">
        <v>6366</v>
      </c>
      <c r="F760" s="667" t="s">
        <v>6367</v>
      </c>
      <c r="G760" s="666" t="s">
        <v>5997</v>
      </c>
      <c r="H760" s="666" t="s">
        <v>5998</v>
      </c>
      <c r="I760" s="668">
        <v>2840.03</v>
      </c>
      <c r="J760" s="668">
        <v>1</v>
      </c>
      <c r="K760" s="669">
        <v>2840.03</v>
      </c>
    </row>
    <row r="761" spans="1:11" ht="14.4" customHeight="1" x14ac:dyDescent="0.3">
      <c r="A761" s="664" t="s">
        <v>548</v>
      </c>
      <c r="B761" s="665" t="s">
        <v>549</v>
      </c>
      <c r="C761" s="666" t="s">
        <v>564</v>
      </c>
      <c r="D761" s="667" t="s">
        <v>2807</v>
      </c>
      <c r="E761" s="666" t="s">
        <v>6366</v>
      </c>
      <c r="F761" s="667" t="s">
        <v>6367</v>
      </c>
      <c r="G761" s="666" t="s">
        <v>5999</v>
      </c>
      <c r="H761" s="666" t="s">
        <v>6000</v>
      </c>
      <c r="I761" s="668">
        <v>1875.5</v>
      </c>
      <c r="J761" s="668">
        <v>15</v>
      </c>
      <c r="K761" s="669">
        <v>28132.5</v>
      </c>
    </row>
    <row r="762" spans="1:11" ht="14.4" customHeight="1" x14ac:dyDescent="0.3">
      <c r="A762" s="664" t="s">
        <v>548</v>
      </c>
      <c r="B762" s="665" t="s">
        <v>549</v>
      </c>
      <c r="C762" s="666" t="s">
        <v>564</v>
      </c>
      <c r="D762" s="667" t="s">
        <v>2807</v>
      </c>
      <c r="E762" s="666" t="s">
        <v>6366</v>
      </c>
      <c r="F762" s="667" t="s">
        <v>6367</v>
      </c>
      <c r="G762" s="666" t="s">
        <v>6001</v>
      </c>
      <c r="H762" s="666" t="s">
        <v>6002</v>
      </c>
      <c r="I762" s="668">
        <v>1028.51</v>
      </c>
      <c r="J762" s="668">
        <v>10</v>
      </c>
      <c r="K762" s="669">
        <v>10285.1</v>
      </c>
    </row>
    <row r="763" spans="1:11" ht="14.4" customHeight="1" x14ac:dyDescent="0.3">
      <c r="A763" s="664" t="s">
        <v>548</v>
      </c>
      <c r="B763" s="665" t="s">
        <v>549</v>
      </c>
      <c r="C763" s="666" t="s">
        <v>564</v>
      </c>
      <c r="D763" s="667" t="s">
        <v>2807</v>
      </c>
      <c r="E763" s="666" t="s">
        <v>6366</v>
      </c>
      <c r="F763" s="667" t="s">
        <v>6367</v>
      </c>
      <c r="G763" s="666" t="s">
        <v>6003</v>
      </c>
      <c r="H763" s="666" t="s">
        <v>6004</v>
      </c>
      <c r="I763" s="668">
        <v>356.36</v>
      </c>
      <c r="J763" s="668">
        <v>50</v>
      </c>
      <c r="K763" s="669">
        <v>17727.400000000001</v>
      </c>
    </row>
    <row r="764" spans="1:11" ht="14.4" customHeight="1" x14ac:dyDescent="0.3">
      <c r="A764" s="664" t="s">
        <v>548</v>
      </c>
      <c r="B764" s="665" t="s">
        <v>549</v>
      </c>
      <c r="C764" s="666" t="s">
        <v>564</v>
      </c>
      <c r="D764" s="667" t="s">
        <v>2807</v>
      </c>
      <c r="E764" s="666" t="s">
        <v>6366</v>
      </c>
      <c r="F764" s="667" t="s">
        <v>6367</v>
      </c>
      <c r="G764" s="666" t="s">
        <v>6005</v>
      </c>
      <c r="H764" s="666" t="s">
        <v>6006</v>
      </c>
      <c r="I764" s="668">
        <v>10808.93</v>
      </c>
      <c r="J764" s="668">
        <v>2</v>
      </c>
      <c r="K764" s="669">
        <v>21617.86</v>
      </c>
    </row>
    <row r="765" spans="1:11" ht="14.4" customHeight="1" x14ac:dyDescent="0.3">
      <c r="A765" s="664" t="s">
        <v>548</v>
      </c>
      <c r="B765" s="665" t="s">
        <v>549</v>
      </c>
      <c r="C765" s="666" t="s">
        <v>564</v>
      </c>
      <c r="D765" s="667" t="s">
        <v>2807</v>
      </c>
      <c r="E765" s="666" t="s">
        <v>6366</v>
      </c>
      <c r="F765" s="667" t="s">
        <v>6367</v>
      </c>
      <c r="G765" s="666" t="s">
        <v>6007</v>
      </c>
      <c r="H765" s="666" t="s">
        <v>6008</v>
      </c>
      <c r="I765" s="668">
        <v>2554.31</v>
      </c>
      <c r="J765" s="668">
        <v>4</v>
      </c>
      <c r="K765" s="669">
        <v>10217.24</v>
      </c>
    </row>
    <row r="766" spans="1:11" ht="14.4" customHeight="1" x14ac:dyDescent="0.3">
      <c r="A766" s="664" t="s">
        <v>548</v>
      </c>
      <c r="B766" s="665" t="s">
        <v>549</v>
      </c>
      <c r="C766" s="666" t="s">
        <v>564</v>
      </c>
      <c r="D766" s="667" t="s">
        <v>2807</v>
      </c>
      <c r="E766" s="666" t="s">
        <v>6366</v>
      </c>
      <c r="F766" s="667" t="s">
        <v>6367</v>
      </c>
      <c r="G766" s="666" t="s">
        <v>6009</v>
      </c>
      <c r="H766" s="666" t="s">
        <v>6010</v>
      </c>
      <c r="I766" s="668">
        <v>1082.95</v>
      </c>
      <c r="J766" s="668">
        <v>10</v>
      </c>
      <c r="K766" s="669">
        <v>10829.5</v>
      </c>
    </row>
    <row r="767" spans="1:11" ht="14.4" customHeight="1" x14ac:dyDescent="0.3">
      <c r="A767" s="664" t="s">
        <v>548</v>
      </c>
      <c r="B767" s="665" t="s">
        <v>549</v>
      </c>
      <c r="C767" s="666" t="s">
        <v>564</v>
      </c>
      <c r="D767" s="667" t="s">
        <v>2807</v>
      </c>
      <c r="E767" s="666" t="s">
        <v>6366</v>
      </c>
      <c r="F767" s="667" t="s">
        <v>6367</v>
      </c>
      <c r="G767" s="666" t="s">
        <v>6011</v>
      </c>
      <c r="H767" s="666" t="s">
        <v>6012</v>
      </c>
      <c r="I767" s="668">
        <v>4751.67</v>
      </c>
      <c r="J767" s="668">
        <v>1</v>
      </c>
      <c r="K767" s="669">
        <v>4751.67</v>
      </c>
    </row>
    <row r="768" spans="1:11" ht="14.4" customHeight="1" x14ac:dyDescent="0.3">
      <c r="A768" s="664" t="s">
        <v>548</v>
      </c>
      <c r="B768" s="665" t="s">
        <v>549</v>
      </c>
      <c r="C768" s="666" t="s">
        <v>564</v>
      </c>
      <c r="D768" s="667" t="s">
        <v>2807</v>
      </c>
      <c r="E768" s="666" t="s">
        <v>6366</v>
      </c>
      <c r="F768" s="667" t="s">
        <v>6367</v>
      </c>
      <c r="G768" s="666" t="s">
        <v>6013</v>
      </c>
      <c r="H768" s="666" t="s">
        <v>6014</v>
      </c>
      <c r="I768" s="668">
        <v>1304.3800000000001</v>
      </c>
      <c r="J768" s="668">
        <v>10</v>
      </c>
      <c r="K768" s="669">
        <v>13043.8</v>
      </c>
    </row>
    <row r="769" spans="1:11" ht="14.4" customHeight="1" x14ac:dyDescent="0.3">
      <c r="A769" s="664" t="s">
        <v>548</v>
      </c>
      <c r="B769" s="665" t="s">
        <v>549</v>
      </c>
      <c r="C769" s="666" t="s">
        <v>564</v>
      </c>
      <c r="D769" s="667" t="s">
        <v>2807</v>
      </c>
      <c r="E769" s="666" t="s">
        <v>6378</v>
      </c>
      <c r="F769" s="667" t="s">
        <v>6379</v>
      </c>
      <c r="G769" s="666" t="s">
        <v>6015</v>
      </c>
      <c r="H769" s="666" t="s">
        <v>6016</v>
      </c>
      <c r="I769" s="668">
        <v>30.25</v>
      </c>
      <c r="J769" s="668">
        <v>4</v>
      </c>
      <c r="K769" s="669">
        <v>121</v>
      </c>
    </row>
    <row r="770" spans="1:11" ht="14.4" customHeight="1" x14ac:dyDescent="0.3">
      <c r="A770" s="664" t="s">
        <v>548</v>
      </c>
      <c r="B770" s="665" t="s">
        <v>549</v>
      </c>
      <c r="C770" s="666" t="s">
        <v>564</v>
      </c>
      <c r="D770" s="667" t="s">
        <v>2807</v>
      </c>
      <c r="E770" s="666" t="s">
        <v>6384</v>
      </c>
      <c r="F770" s="667" t="s">
        <v>6385</v>
      </c>
      <c r="G770" s="666" t="s">
        <v>6017</v>
      </c>
      <c r="H770" s="666" t="s">
        <v>6018</v>
      </c>
      <c r="I770" s="668">
        <v>38100</v>
      </c>
      <c r="J770" s="668">
        <v>2</v>
      </c>
      <c r="K770" s="669">
        <v>76200</v>
      </c>
    </row>
    <row r="771" spans="1:11" ht="14.4" customHeight="1" x14ac:dyDescent="0.3">
      <c r="A771" s="664" t="s">
        <v>548</v>
      </c>
      <c r="B771" s="665" t="s">
        <v>549</v>
      </c>
      <c r="C771" s="666" t="s">
        <v>564</v>
      </c>
      <c r="D771" s="667" t="s">
        <v>2807</v>
      </c>
      <c r="E771" s="666" t="s">
        <v>6384</v>
      </c>
      <c r="F771" s="667" t="s">
        <v>6385</v>
      </c>
      <c r="G771" s="666" t="s">
        <v>6019</v>
      </c>
      <c r="H771" s="666" t="s">
        <v>6020</v>
      </c>
      <c r="I771" s="668">
        <v>1065.67</v>
      </c>
      <c r="J771" s="668">
        <v>17</v>
      </c>
      <c r="K771" s="669">
        <v>18116.39</v>
      </c>
    </row>
    <row r="772" spans="1:11" ht="14.4" customHeight="1" x14ac:dyDescent="0.3">
      <c r="A772" s="664" t="s">
        <v>548</v>
      </c>
      <c r="B772" s="665" t="s">
        <v>549</v>
      </c>
      <c r="C772" s="666" t="s">
        <v>564</v>
      </c>
      <c r="D772" s="667" t="s">
        <v>2807</v>
      </c>
      <c r="E772" s="666" t="s">
        <v>6384</v>
      </c>
      <c r="F772" s="667" t="s">
        <v>6385</v>
      </c>
      <c r="G772" s="666" t="s">
        <v>6021</v>
      </c>
      <c r="H772" s="666" t="s">
        <v>6022</v>
      </c>
      <c r="I772" s="668">
        <v>1065.67</v>
      </c>
      <c r="J772" s="668">
        <v>37</v>
      </c>
      <c r="K772" s="669">
        <v>39429.799999999996</v>
      </c>
    </row>
    <row r="773" spans="1:11" ht="14.4" customHeight="1" x14ac:dyDescent="0.3">
      <c r="A773" s="664" t="s">
        <v>548</v>
      </c>
      <c r="B773" s="665" t="s">
        <v>549</v>
      </c>
      <c r="C773" s="666" t="s">
        <v>564</v>
      </c>
      <c r="D773" s="667" t="s">
        <v>2807</v>
      </c>
      <c r="E773" s="666" t="s">
        <v>6384</v>
      </c>
      <c r="F773" s="667" t="s">
        <v>6385</v>
      </c>
      <c r="G773" s="666" t="s">
        <v>6023</v>
      </c>
      <c r="H773" s="666" t="s">
        <v>6024</v>
      </c>
      <c r="I773" s="668">
        <v>8700.8262500000001</v>
      </c>
      <c r="J773" s="668">
        <v>19</v>
      </c>
      <c r="K773" s="669">
        <v>165315.66999999998</v>
      </c>
    </row>
    <row r="774" spans="1:11" ht="14.4" customHeight="1" x14ac:dyDescent="0.3">
      <c r="A774" s="664" t="s">
        <v>548</v>
      </c>
      <c r="B774" s="665" t="s">
        <v>549</v>
      </c>
      <c r="C774" s="666" t="s">
        <v>564</v>
      </c>
      <c r="D774" s="667" t="s">
        <v>2807</v>
      </c>
      <c r="E774" s="666" t="s">
        <v>6384</v>
      </c>
      <c r="F774" s="667" t="s">
        <v>6385</v>
      </c>
      <c r="G774" s="666" t="s">
        <v>6025</v>
      </c>
      <c r="H774" s="666" t="s">
        <v>6026</v>
      </c>
      <c r="I774" s="668">
        <v>1065.6683333333333</v>
      </c>
      <c r="J774" s="668">
        <v>99</v>
      </c>
      <c r="K774" s="669">
        <v>105501.35000000002</v>
      </c>
    </row>
    <row r="775" spans="1:11" ht="14.4" customHeight="1" x14ac:dyDescent="0.3">
      <c r="A775" s="664" t="s">
        <v>548</v>
      </c>
      <c r="B775" s="665" t="s">
        <v>549</v>
      </c>
      <c r="C775" s="666" t="s">
        <v>564</v>
      </c>
      <c r="D775" s="667" t="s">
        <v>2807</v>
      </c>
      <c r="E775" s="666" t="s">
        <v>6384</v>
      </c>
      <c r="F775" s="667" t="s">
        <v>6385</v>
      </c>
      <c r="G775" s="666" t="s">
        <v>6027</v>
      </c>
      <c r="H775" s="666" t="s">
        <v>6028</v>
      </c>
      <c r="I775" s="668">
        <v>8026.08</v>
      </c>
      <c r="J775" s="668">
        <v>10</v>
      </c>
      <c r="K775" s="669">
        <v>80260.759999999995</v>
      </c>
    </row>
    <row r="776" spans="1:11" ht="14.4" customHeight="1" x14ac:dyDescent="0.3">
      <c r="A776" s="664" t="s">
        <v>548</v>
      </c>
      <c r="B776" s="665" t="s">
        <v>549</v>
      </c>
      <c r="C776" s="666" t="s">
        <v>564</v>
      </c>
      <c r="D776" s="667" t="s">
        <v>2807</v>
      </c>
      <c r="E776" s="666" t="s">
        <v>6384</v>
      </c>
      <c r="F776" s="667" t="s">
        <v>6385</v>
      </c>
      <c r="G776" s="666" t="s">
        <v>6029</v>
      </c>
      <c r="H776" s="666" t="s">
        <v>6030</v>
      </c>
      <c r="I776" s="668">
        <v>1065.67</v>
      </c>
      <c r="J776" s="668">
        <v>105</v>
      </c>
      <c r="K776" s="669">
        <v>111895.48999999999</v>
      </c>
    </row>
    <row r="777" spans="1:11" ht="14.4" customHeight="1" x14ac:dyDescent="0.3">
      <c r="A777" s="664" t="s">
        <v>548</v>
      </c>
      <c r="B777" s="665" t="s">
        <v>549</v>
      </c>
      <c r="C777" s="666" t="s">
        <v>564</v>
      </c>
      <c r="D777" s="667" t="s">
        <v>2807</v>
      </c>
      <c r="E777" s="666" t="s">
        <v>6384</v>
      </c>
      <c r="F777" s="667" t="s">
        <v>6385</v>
      </c>
      <c r="G777" s="666" t="s">
        <v>6031</v>
      </c>
      <c r="H777" s="666" t="s">
        <v>6032</v>
      </c>
      <c r="I777" s="668">
        <v>38530</v>
      </c>
      <c r="J777" s="668">
        <v>5</v>
      </c>
      <c r="K777" s="669">
        <v>192650</v>
      </c>
    </row>
    <row r="778" spans="1:11" ht="14.4" customHeight="1" x14ac:dyDescent="0.3">
      <c r="A778" s="664" t="s">
        <v>548</v>
      </c>
      <c r="B778" s="665" t="s">
        <v>549</v>
      </c>
      <c r="C778" s="666" t="s">
        <v>564</v>
      </c>
      <c r="D778" s="667" t="s">
        <v>2807</v>
      </c>
      <c r="E778" s="666" t="s">
        <v>6384</v>
      </c>
      <c r="F778" s="667" t="s">
        <v>6385</v>
      </c>
      <c r="G778" s="666" t="s">
        <v>6033</v>
      </c>
      <c r="H778" s="666" t="s">
        <v>6034</v>
      </c>
      <c r="I778" s="668">
        <v>15620.22</v>
      </c>
      <c r="J778" s="668">
        <v>7</v>
      </c>
      <c r="K778" s="669">
        <v>109341.54</v>
      </c>
    </row>
    <row r="779" spans="1:11" ht="14.4" customHeight="1" x14ac:dyDescent="0.3">
      <c r="A779" s="664" t="s">
        <v>548</v>
      </c>
      <c r="B779" s="665" t="s">
        <v>549</v>
      </c>
      <c r="C779" s="666" t="s">
        <v>564</v>
      </c>
      <c r="D779" s="667" t="s">
        <v>2807</v>
      </c>
      <c r="E779" s="666" t="s">
        <v>6384</v>
      </c>
      <c r="F779" s="667" t="s">
        <v>6385</v>
      </c>
      <c r="G779" s="666" t="s">
        <v>6035</v>
      </c>
      <c r="H779" s="666" t="s">
        <v>6036</v>
      </c>
      <c r="I779" s="668">
        <v>38530</v>
      </c>
      <c r="J779" s="668">
        <v>3</v>
      </c>
      <c r="K779" s="669">
        <v>115590</v>
      </c>
    </row>
    <row r="780" spans="1:11" ht="14.4" customHeight="1" x14ac:dyDescent="0.3">
      <c r="A780" s="664" t="s">
        <v>548</v>
      </c>
      <c r="B780" s="665" t="s">
        <v>549</v>
      </c>
      <c r="C780" s="666" t="s">
        <v>564</v>
      </c>
      <c r="D780" s="667" t="s">
        <v>2807</v>
      </c>
      <c r="E780" s="666" t="s">
        <v>6384</v>
      </c>
      <c r="F780" s="667" t="s">
        <v>6385</v>
      </c>
      <c r="G780" s="666" t="s">
        <v>6037</v>
      </c>
      <c r="H780" s="666" t="s">
        <v>6038</v>
      </c>
      <c r="I780" s="668">
        <v>51300</v>
      </c>
      <c r="J780" s="668">
        <v>2</v>
      </c>
      <c r="K780" s="669">
        <v>102600</v>
      </c>
    </row>
    <row r="781" spans="1:11" ht="14.4" customHeight="1" x14ac:dyDescent="0.3">
      <c r="A781" s="664" t="s">
        <v>548</v>
      </c>
      <c r="B781" s="665" t="s">
        <v>549</v>
      </c>
      <c r="C781" s="666" t="s">
        <v>564</v>
      </c>
      <c r="D781" s="667" t="s">
        <v>2807</v>
      </c>
      <c r="E781" s="666" t="s">
        <v>6384</v>
      </c>
      <c r="F781" s="667" t="s">
        <v>6385</v>
      </c>
      <c r="G781" s="666" t="s">
        <v>6037</v>
      </c>
      <c r="H781" s="666" t="s">
        <v>6039</v>
      </c>
      <c r="I781" s="668">
        <v>51300</v>
      </c>
      <c r="J781" s="668">
        <v>2</v>
      </c>
      <c r="K781" s="669">
        <v>102600</v>
      </c>
    </row>
    <row r="782" spans="1:11" ht="14.4" customHeight="1" x14ac:dyDescent="0.3">
      <c r="A782" s="664" t="s">
        <v>548</v>
      </c>
      <c r="B782" s="665" t="s">
        <v>549</v>
      </c>
      <c r="C782" s="666" t="s">
        <v>564</v>
      </c>
      <c r="D782" s="667" t="s">
        <v>2807</v>
      </c>
      <c r="E782" s="666" t="s">
        <v>6384</v>
      </c>
      <c r="F782" s="667" t="s">
        <v>6385</v>
      </c>
      <c r="G782" s="666" t="s">
        <v>6040</v>
      </c>
      <c r="H782" s="666" t="s">
        <v>6041</v>
      </c>
      <c r="I782" s="668">
        <v>38530</v>
      </c>
      <c r="J782" s="668">
        <v>1</v>
      </c>
      <c r="K782" s="669">
        <v>38530</v>
      </c>
    </row>
    <row r="783" spans="1:11" ht="14.4" customHeight="1" x14ac:dyDescent="0.3">
      <c r="A783" s="664" t="s">
        <v>548</v>
      </c>
      <c r="B783" s="665" t="s">
        <v>549</v>
      </c>
      <c r="C783" s="666" t="s">
        <v>564</v>
      </c>
      <c r="D783" s="667" t="s">
        <v>2807</v>
      </c>
      <c r="E783" s="666" t="s">
        <v>6384</v>
      </c>
      <c r="F783" s="667" t="s">
        <v>6385</v>
      </c>
      <c r="G783" s="666" t="s">
        <v>6042</v>
      </c>
      <c r="H783" s="666" t="s">
        <v>6043</v>
      </c>
      <c r="I783" s="668">
        <v>1065.6724999999999</v>
      </c>
      <c r="J783" s="668">
        <v>121</v>
      </c>
      <c r="K783" s="669">
        <v>128946.51999999999</v>
      </c>
    </row>
    <row r="784" spans="1:11" ht="14.4" customHeight="1" x14ac:dyDescent="0.3">
      <c r="A784" s="664" t="s">
        <v>548</v>
      </c>
      <c r="B784" s="665" t="s">
        <v>549</v>
      </c>
      <c r="C784" s="666" t="s">
        <v>564</v>
      </c>
      <c r="D784" s="667" t="s">
        <v>2807</v>
      </c>
      <c r="E784" s="666" t="s">
        <v>6384</v>
      </c>
      <c r="F784" s="667" t="s">
        <v>6385</v>
      </c>
      <c r="G784" s="666" t="s">
        <v>6044</v>
      </c>
      <c r="H784" s="666" t="s">
        <v>6045</v>
      </c>
      <c r="I784" s="668">
        <v>7624.32</v>
      </c>
      <c r="J784" s="668">
        <v>4</v>
      </c>
      <c r="K784" s="669">
        <v>30497.279999999999</v>
      </c>
    </row>
    <row r="785" spans="1:11" ht="14.4" customHeight="1" x14ac:dyDescent="0.3">
      <c r="A785" s="664" t="s">
        <v>548</v>
      </c>
      <c r="B785" s="665" t="s">
        <v>549</v>
      </c>
      <c r="C785" s="666" t="s">
        <v>564</v>
      </c>
      <c r="D785" s="667" t="s">
        <v>2807</v>
      </c>
      <c r="E785" s="666" t="s">
        <v>6384</v>
      </c>
      <c r="F785" s="667" t="s">
        <v>6385</v>
      </c>
      <c r="G785" s="666" t="s">
        <v>6046</v>
      </c>
      <c r="H785" s="666" t="s">
        <v>6047</v>
      </c>
      <c r="I785" s="668">
        <v>1365.6300000000003</v>
      </c>
      <c r="J785" s="668">
        <v>560</v>
      </c>
      <c r="K785" s="669">
        <v>764750</v>
      </c>
    </row>
    <row r="786" spans="1:11" ht="14.4" customHeight="1" x14ac:dyDescent="0.3">
      <c r="A786" s="664" t="s">
        <v>548</v>
      </c>
      <c r="B786" s="665" t="s">
        <v>549</v>
      </c>
      <c r="C786" s="666" t="s">
        <v>564</v>
      </c>
      <c r="D786" s="667" t="s">
        <v>2807</v>
      </c>
      <c r="E786" s="666" t="s">
        <v>6384</v>
      </c>
      <c r="F786" s="667" t="s">
        <v>6385</v>
      </c>
      <c r="G786" s="666" t="s">
        <v>6048</v>
      </c>
      <c r="H786" s="666" t="s">
        <v>6049</v>
      </c>
      <c r="I786" s="668">
        <v>7624.33</v>
      </c>
      <c r="J786" s="668">
        <v>1</v>
      </c>
      <c r="K786" s="669">
        <v>7624.33</v>
      </c>
    </row>
    <row r="787" spans="1:11" ht="14.4" customHeight="1" x14ac:dyDescent="0.3">
      <c r="A787" s="664" t="s">
        <v>548</v>
      </c>
      <c r="B787" s="665" t="s">
        <v>549</v>
      </c>
      <c r="C787" s="666" t="s">
        <v>564</v>
      </c>
      <c r="D787" s="667" t="s">
        <v>2807</v>
      </c>
      <c r="E787" s="666" t="s">
        <v>6384</v>
      </c>
      <c r="F787" s="667" t="s">
        <v>6385</v>
      </c>
      <c r="G787" s="666" t="s">
        <v>6050</v>
      </c>
      <c r="H787" s="666" t="s">
        <v>6051</v>
      </c>
      <c r="I787" s="668">
        <v>51300</v>
      </c>
      <c r="J787" s="668">
        <v>2</v>
      </c>
      <c r="K787" s="669">
        <v>102600</v>
      </c>
    </row>
    <row r="788" spans="1:11" ht="14.4" customHeight="1" x14ac:dyDescent="0.3">
      <c r="A788" s="664" t="s">
        <v>548</v>
      </c>
      <c r="B788" s="665" t="s">
        <v>549</v>
      </c>
      <c r="C788" s="666" t="s">
        <v>564</v>
      </c>
      <c r="D788" s="667" t="s">
        <v>2807</v>
      </c>
      <c r="E788" s="666" t="s">
        <v>6384</v>
      </c>
      <c r="F788" s="667" t="s">
        <v>6385</v>
      </c>
      <c r="G788" s="666" t="s">
        <v>6052</v>
      </c>
      <c r="H788" s="666" t="s">
        <v>6053</v>
      </c>
      <c r="I788" s="668">
        <v>13077.23</v>
      </c>
      <c r="J788" s="668">
        <v>8</v>
      </c>
      <c r="K788" s="669">
        <v>104617.81999999999</v>
      </c>
    </row>
    <row r="789" spans="1:11" ht="14.4" customHeight="1" x14ac:dyDescent="0.3">
      <c r="A789" s="664" t="s">
        <v>548</v>
      </c>
      <c r="B789" s="665" t="s">
        <v>549</v>
      </c>
      <c r="C789" s="666" t="s">
        <v>564</v>
      </c>
      <c r="D789" s="667" t="s">
        <v>2807</v>
      </c>
      <c r="E789" s="666" t="s">
        <v>6384</v>
      </c>
      <c r="F789" s="667" t="s">
        <v>6385</v>
      </c>
      <c r="G789" s="666" t="s">
        <v>6054</v>
      </c>
      <c r="H789" s="666" t="s">
        <v>6055</v>
      </c>
      <c r="I789" s="668">
        <v>38530</v>
      </c>
      <c r="J789" s="668">
        <v>4</v>
      </c>
      <c r="K789" s="669">
        <v>154120</v>
      </c>
    </row>
    <row r="790" spans="1:11" ht="14.4" customHeight="1" x14ac:dyDescent="0.3">
      <c r="A790" s="664" t="s">
        <v>548</v>
      </c>
      <c r="B790" s="665" t="s">
        <v>549</v>
      </c>
      <c r="C790" s="666" t="s">
        <v>564</v>
      </c>
      <c r="D790" s="667" t="s">
        <v>2807</v>
      </c>
      <c r="E790" s="666" t="s">
        <v>6384</v>
      </c>
      <c r="F790" s="667" t="s">
        <v>6385</v>
      </c>
      <c r="G790" s="666" t="s">
        <v>6056</v>
      </c>
      <c r="H790" s="666" t="s">
        <v>6057</v>
      </c>
      <c r="I790" s="668">
        <v>38100</v>
      </c>
      <c r="J790" s="668">
        <v>2</v>
      </c>
      <c r="K790" s="669">
        <v>76200</v>
      </c>
    </row>
    <row r="791" spans="1:11" ht="14.4" customHeight="1" x14ac:dyDescent="0.3">
      <c r="A791" s="664" t="s">
        <v>548</v>
      </c>
      <c r="B791" s="665" t="s">
        <v>549</v>
      </c>
      <c r="C791" s="666" t="s">
        <v>564</v>
      </c>
      <c r="D791" s="667" t="s">
        <v>2807</v>
      </c>
      <c r="E791" s="666" t="s">
        <v>6384</v>
      </c>
      <c r="F791" s="667" t="s">
        <v>6385</v>
      </c>
      <c r="G791" s="666" t="s">
        <v>6058</v>
      </c>
      <c r="H791" s="666" t="s">
        <v>6059</v>
      </c>
      <c r="I791" s="668">
        <v>15620.22</v>
      </c>
      <c r="J791" s="668">
        <v>6</v>
      </c>
      <c r="K791" s="669">
        <v>93721.319999999992</v>
      </c>
    </row>
    <row r="792" spans="1:11" ht="14.4" customHeight="1" x14ac:dyDescent="0.3">
      <c r="A792" s="664" t="s">
        <v>548</v>
      </c>
      <c r="B792" s="665" t="s">
        <v>549</v>
      </c>
      <c r="C792" s="666" t="s">
        <v>564</v>
      </c>
      <c r="D792" s="667" t="s">
        <v>2807</v>
      </c>
      <c r="E792" s="666" t="s">
        <v>6384</v>
      </c>
      <c r="F792" s="667" t="s">
        <v>6385</v>
      </c>
      <c r="G792" s="666" t="s">
        <v>6060</v>
      </c>
      <c r="H792" s="666" t="s">
        <v>6061</v>
      </c>
      <c r="I792" s="668">
        <v>8700.83</v>
      </c>
      <c r="J792" s="668">
        <v>3</v>
      </c>
      <c r="K792" s="669">
        <v>26102.489999999998</v>
      </c>
    </row>
    <row r="793" spans="1:11" ht="14.4" customHeight="1" x14ac:dyDescent="0.3">
      <c r="A793" s="664" t="s">
        <v>548</v>
      </c>
      <c r="B793" s="665" t="s">
        <v>549</v>
      </c>
      <c r="C793" s="666" t="s">
        <v>564</v>
      </c>
      <c r="D793" s="667" t="s">
        <v>2807</v>
      </c>
      <c r="E793" s="666" t="s">
        <v>6384</v>
      </c>
      <c r="F793" s="667" t="s">
        <v>6385</v>
      </c>
      <c r="G793" s="666" t="s">
        <v>6062</v>
      </c>
      <c r="H793" s="666" t="s">
        <v>6063</v>
      </c>
      <c r="I793" s="668">
        <v>51300</v>
      </c>
      <c r="J793" s="668">
        <v>1</v>
      </c>
      <c r="K793" s="669">
        <v>51300</v>
      </c>
    </row>
    <row r="794" spans="1:11" ht="14.4" customHeight="1" x14ac:dyDescent="0.3">
      <c r="A794" s="664" t="s">
        <v>548</v>
      </c>
      <c r="B794" s="665" t="s">
        <v>549</v>
      </c>
      <c r="C794" s="666" t="s">
        <v>564</v>
      </c>
      <c r="D794" s="667" t="s">
        <v>2807</v>
      </c>
      <c r="E794" s="666" t="s">
        <v>6384</v>
      </c>
      <c r="F794" s="667" t="s">
        <v>6385</v>
      </c>
      <c r="G794" s="666" t="s">
        <v>6064</v>
      </c>
      <c r="H794" s="666" t="s">
        <v>6065</v>
      </c>
      <c r="I794" s="668">
        <v>1353.75</v>
      </c>
      <c r="J794" s="668">
        <v>10</v>
      </c>
      <c r="K794" s="669">
        <v>13537.5</v>
      </c>
    </row>
    <row r="795" spans="1:11" ht="14.4" customHeight="1" x14ac:dyDescent="0.3">
      <c r="A795" s="664" t="s">
        <v>548</v>
      </c>
      <c r="B795" s="665" t="s">
        <v>549</v>
      </c>
      <c r="C795" s="666" t="s">
        <v>564</v>
      </c>
      <c r="D795" s="667" t="s">
        <v>2807</v>
      </c>
      <c r="E795" s="666" t="s">
        <v>6384</v>
      </c>
      <c r="F795" s="667" t="s">
        <v>6385</v>
      </c>
      <c r="G795" s="666" t="s">
        <v>6066</v>
      </c>
      <c r="H795" s="666" t="s">
        <v>6067</v>
      </c>
      <c r="I795" s="668">
        <v>38530</v>
      </c>
      <c r="J795" s="668">
        <v>1</v>
      </c>
      <c r="K795" s="669">
        <v>38530</v>
      </c>
    </row>
    <row r="796" spans="1:11" ht="14.4" customHeight="1" x14ac:dyDescent="0.3">
      <c r="A796" s="664" t="s">
        <v>548</v>
      </c>
      <c r="B796" s="665" t="s">
        <v>549</v>
      </c>
      <c r="C796" s="666" t="s">
        <v>564</v>
      </c>
      <c r="D796" s="667" t="s">
        <v>2807</v>
      </c>
      <c r="E796" s="666" t="s">
        <v>6384</v>
      </c>
      <c r="F796" s="667" t="s">
        <v>6385</v>
      </c>
      <c r="G796" s="666" t="s">
        <v>6068</v>
      </c>
      <c r="H796" s="666" t="s">
        <v>6069</v>
      </c>
      <c r="I796" s="668">
        <v>15620.22</v>
      </c>
      <c r="J796" s="668">
        <v>1</v>
      </c>
      <c r="K796" s="669">
        <v>15620.22</v>
      </c>
    </row>
    <row r="797" spans="1:11" ht="14.4" customHeight="1" x14ac:dyDescent="0.3">
      <c r="A797" s="664" t="s">
        <v>548</v>
      </c>
      <c r="B797" s="665" t="s">
        <v>549</v>
      </c>
      <c r="C797" s="666" t="s">
        <v>564</v>
      </c>
      <c r="D797" s="667" t="s">
        <v>2807</v>
      </c>
      <c r="E797" s="666" t="s">
        <v>6384</v>
      </c>
      <c r="F797" s="667" t="s">
        <v>6385</v>
      </c>
      <c r="G797" s="666" t="s">
        <v>6070</v>
      </c>
      <c r="H797" s="666" t="s">
        <v>6071</v>
      </c>
      <c r="I797" s="668">
        <v>38100</v>
      </c>
      <c r="J797" s="668">
        <v>1</v>
      </c>
      <c r="K797" s="669">
        <v>38100</v>
      </c>
    </row>
    <row r="798" spans="1:11" ht="14.4" customHeight="1" x14ac:dyDescent="0.3">
      <c r="A798" s="664" t="s">
        <v>548</v>
      </c>
      <c r="B798" s="665" t="s">
        <v>549</v>
      </c>
      <c r="C798" s="666" t="s">
        <v>564</v>
      </c>
      <c r="D798" s="667" t="s">
        <v>2807</v>
      </c>
      <c r="E798" s="666" t="s">
        <v>6380</v>
      </c>
      <c r="F798" s="667" t="s">
        <v>6381</v>
      </c>
      <c r="G798" s="666" t="s">
        <v>6072</v>
      </c>
      <c r="H798" s="666" t="s">
        <v>6073</v>
      </c>
      <c r="I798" s="668">
        <v>9.32</v>
      </c>
      <c r="J798" s="668">
        <v>5</v>
      </c>
      <c r="K798" s="669">
        <v>46.58</v>
      </c>
    </row>
    <row r="799" spans="1:11" ht="14.4" customHeight="1" x14ac:dyDescent="0.3">
      <c r="A799" s="664" t="s">
        <v>548</v>
      </c>
      <c r="B799" s="665" t="s">
        <v>549</v>
      </c>
      <c r="C799" s="666" t="s">
        <v>564</v>
      </c>
      <c r="D799" s="667" t="s">
        <v>2807</v>
      </c>
      <c r="E799" s="666" t="s">
        <v>6380</v>
      </c>
      <c r="F799" s="667" t="s">
        <v>6381</v>
      </c>
      <c r="G799" s="666" t="s">
        <v>6074</v>
      </c>
      <c r="H799" s="666" t="s">
        <v>6075</v>
      </c>
      <c r="I799" s="668">
        <v>1169.2999999999997</v>
      </c>
      <c r="J799" s="668">
        <v>145</v>
      </c>
      <c r="K799" s="669">
        <v>169547.87</v>
      </c>
    </row>
    <row r="800" spans="1:11" ht="14.4" customHeight="1" x14ac:dyDescent="0.3">
      <c r="A800" s="664" t="s">
        <v>548</v>
      </c>
      <c r="B800" s="665" t="s">
        <v>549</v>
      </c>
      <c r="C800" s="666" t="s">
        <v>564</v>
      </c>
      <c r="D800" s="667" t="s">
        <v>2807</v>
      </c>
      <c r="E800" s="666" t="s">
        <v>6380</v>
      </c>
      <c r="F800" s="667" t="s">
        <v>6381</v>
      </c>
      <c r="G800" s="666" t="s">
        <v>6076</v>
      </c>
      <c r="H800" s="666" t="s">
        <v>6077</v>
      </c>
      <c r="I800" s="668">
        <v>1186.6475</v>
      </c>
      <c r="J800" s="668">
        <v>40</v>
      </c>
      <c r="K800" s="669">
        <v>47465.91</v>
      </c>
    </row>
    <row r="801" spans="1:11" ht="14.4" customHeight="1" x14ac:dyDescent="0.3">
      <c r="A801" s="664" t="s">
        <v>548</v>
      </c>
      <c r="B801" s="665" t="s">
        <v>549</v>
      </c>
      <c r="C801" s="666" t="s">
        <v>564</v>
      </c>
      <c r="D801" s="667" t="s">
        <v>2807</v>
      </c>
      <c r="E801" s="666" t="s">
        <v>6380</v>
      </c>
      <c r="F801" s="667" t="s">
        <v>6381</v>
      </c>
      <c r="G801" s="666" t="s">
        <v>6078</v>
      </c>
      <c r="H801" s="666" t="s">
        <v>6079</v>
      </c>
      <c r="I801" s="668">
        <v>25300</v>
      </c>
      <c r="J801" s="668">
        <v>5</v>
      </c>
      <c r="K801" s="669">
        <v>126500</v>
      </c>
    </row>
    <row r="802" spans="1:11" ht="14.4" customHeight="1" x14ac:dyDescent="0.3">
      <c r="A802" s="664" t="s">
        <v>548</v>
      </c>
      <c r="B802" s="665" t="s">
        <v>549</v>
      </c>
      <c r="C802" s="666" t="s">
        <v>564</v>
      </c>
      <c r="D802" s="667" t="s">
        <v>2807</v>
      </c>
      <c r="E802" s="666" t="s">
        <v>6380</v>
      </c>
      <c r="F802" s="667" t="s">
        <v>6381</v>
      </c>
      <c r="G802" s="666" t="s">
        <v>6080</v>
      </c>
      <c r="H802" s="666" t="s">
        <v>6081</v>
      </c>
      <c r="I802" s="668">
        <v>1188.0005555555556</v>
      </c>
      <c r="J802" s="668">
        <v>435</v>
      </c>
      <c r="K802" s="669">
        <v>516780.98</v>
      </c>
    </row>
    <row r="803" spans="1:11" ht="14.4" customHeight="1" x14ac:dyDescent="0.3">
      <c r="A803" s="664" t="s">
        <v>548</v>
      </c>
      <c r="B803" s="665" t="s">
        <v>549</v>
      </c>
      <c r="C803" s="666" t="s">
        <v>564</v>
      </c>
      <c r="D803" s="667" t="s">
        <v>2807</v>
      </c>
      <c r="E803" s="666" t="s">
        <v>6380</v>
      </c>
      <c r="F803" s="667" t="s">
        <v>6381</v>
      </c>
      <c r="G803" s="666" t="s">
        <v>5567</v>
      </c>
      <c r="H803" s="666" t="s">
        <v>5568</v>
      </c>
      <c r="I803" s="668">
        <v>319.91000000000003</v>
      </c>
      <c r="J803" s="668">
        <v>120</v>
      </c>
      <c r="K803" s="669">
        <v>38389.24</v>
      </c>
    </row>
    <row r="804" spans="1:11" ht="14.4" customHeight="1" x14ac:dyDescent="0.3">
      <c r="A804" s="664" t="s">
        <v>548</v>
      </c>
      <c r="B804" s="665" t="s">
        <v>549</v>
      </c>
      <c r="C804" s="666" t="s">
        <v>564</v>
      </c>
      <c r="D804" s="667" t="s">
        <v>2807</v>
      </c>
      <c r="E804" s="666" t="s">
        <v>6380</v>
      </c>
      <c r="F804" s="667" t="s">
        <v>6381</v>
      </c>
      <c r="G804" s="666" t="s">
        <v>6082</v>
      </c>
      <c r="H804" s="666" t="s">
        <v>6083</v>
      </c>
      <c r="I804" s="668">
        <v>267.77999999999997</v>
      </c>
      <c r="J804" s="668">
        <v>10</v>
      </c>
      <c r="K804" s="669">
        <v>2677.8</v>
      </c>
    </row>
    <row r="805" spans="1:11" ht="14.4" customHeight="1" x14ac:dyDescent="0.3">
      <c r="A805" s="664" t="s">
        <v>548</v>
      </c>
      <c r="B805" s="665" t="s">
        <v>549</v>
      </c>
      <c r="C805" s="666" t="s">
        <v>564</v>
      </c>
      <c r="D805" s="667" t="s">
        <v>2807</v>
      </c>
      <c r="E805" s="666" t="s">
        <v>6380</v>
      </c>
      <c r="F805" s="667" t="s">
        <v>6381</v>
      </c>
      <c r="G805" s="666" t="s">
        <v>6084</v>
      </c>
      <c r="H805" s="666" t="s">
        <v>6085</v>
      </c>
      <c r="I805" s="668">
        <v>18952.913571428569</v>
      </c>
      <c r="J805" s="668">
        <v>18</v>
      </c>
      <c r="K805" s="669">
        <v>341152.60000000003</v>
      </c>
    </row>
    <row r="806" spans="1:11" ht="14.4" customHeight="1" x14ac:dyDescent="0.3">
      <c r="A806" s="664" t="s">
        <v>548</v>
      </c>
      <c r="B806" s="665" t="s">
        <v>549</v>
      </c>
      <c r="C806" s="666" t="s">
        <v>564</v>
      </c>
      <c r="D806" s="667" t="s">
        <v>2807</v>
      </c>
      <c r="E806" s="666" t="s">
        <v>6380</v>
      </c>
      <c r="F806" s="667" t="s">
        <v>6381</v>
      </c>
      <c r="G806" s="666" t="s">
        <v>5569</v>
      </c>
      <c r="H806" s="666" t="s">
        <v>5570</v>
      </c>
      <c r="I806" s="668">
        <v>289.83999999999997</v>
      </c>
      <c r="J806" s="668">
        <v>10</v>
      </c>
      <c r="K806" s="669">
        <v>2898.43</v>
      </c>
    </row>
    <row r="807" spans="1:11" ht="14.4" customHeight="1" x14ac:dyDescent="0.3">
      <c r="A807" s="664" t="s">
        <v>548</v>
      </c>
      <c r="B807" s="665" t="s">
        <v>549</v>
      </c>
      <c r="C807" s="666" t="s">
        <v>564</v>
      </c>
      <c r="D807" s="667" t="s">
        <v>2807</v>
      </c>
      <c r="E807" s="666" t="s">
        <v>6380</v>
      </c>
      <c r="F807" s="667" t="s">
        <v>6381</v>
      </c>
      <c r="G807" s="666" t="s">
        <v>6086</v>
      </c>
      <c r="H807" s="666" t="s">
        <v>6087</v>
      </c>
      <c r="I807" s="668">
        <v>1169.2994444444439</v>
      </c>
      <c r="J807" s="668">
        <v>110</v>
      </c>
      <c r="K807" s="669">
        <v>128622.52999999994</v>
      </c>
    </row>
    <row r="808" spans="1:11" ht="14.4" customHeight="1" x14ac:dyDescent="0.3">
      <c r="A808" s="664" t="s">
        <v>548</v>
      </c>
      <c r="B808" s="665" t="s">
        <v>549</v>
      </c>
      <c r="C808" s="666" t="s">
        <v>564</v>
      </c>
      <c r="D808" s="667" t="s">
        <v>2807</v>
      </c>
      <c r="E808" s="666" t="s">
        <v>6380</v>
      </c>
      <c r="F808" s="667" t="s">
        <v>6381</v>
      </c>
      <c r="G808" s="666" t="s">
        <v>5571</v>
      </c>
      <c r="H808" s="666" t="s">
        <v>5572</v>
      </c>
      <c r="I808" s="668">
        <v>1285.0200000000002</v>
      </c>
      <c r="J808" s="668">
        <v>230</v>
      </c>
      <c r="K808" s="669">
        <v>295554.60000000003</v>
      </c>
    </row>
    <row r="809" spans="1:11" ht="14.4" customHeight="1" x14ac:dyDescent="0.3">
      <c r="A809" s="664" t="s">
        <v>548</v>
      </c>
      <c r="B809" s="665" t="s">
        <v>549</v>
      </c>
      <c r="C809" s="666" t="s">
        <v>564</v>
      </c>
      <c r="D809" s="667" t="s">
        <v>2807</v>
      </c>
      <c r="E809" s="666" t="s">
        <v>6380</v>
      </c>
      <c r="F809" s="667" t="s">
        <v>6381</v>
      </c>
      <c r="G809" s="666" t="s">
        <v>6088</v>
      </c>
      <c r="H809" s="666" t="s">
        <v>6089</v>
      </c>
      <c r="I809" s="668">
        <v>17.829999999999998</v>
      </c>
      <c r="J809" s="668">
        <v>5</v>
      </c>
      <c r="K809" s="669">
        <v>89.13</v>
      </c>
    </row>
    <row r="810" spans="1:11" ht="14.4" customHeight="1" x14ac:dyDescent="0.3">
      <c r="A810" s="664" t="s">
        <v>548</v>
      </c>
      <c r="B810" s="665" t="s">
        <v>549</v>
      </c>
      <c r="C810" s="666" t="s">
        <v>564</v>
      </c>
      <c r="D810" s="667" t="s">
        <v>2807</v>
      </c>
      <c r="E810" s="666" t="s">
        <v>6380</v>
      </c>
      <c r="F810" s="667" t="s">
        <v>6381</v>
      </c>
      <c r="G810" s="666" t="s">
        <v>6090</v>
      </c>
      <c r="H810" s="666" t="s">
        <v>6091</v>
      </c>
      <c r="I810" s="668">
        <v>39716.254210526335</v>
      </c>
      <c r="J810" s="668">
        <v>20</v>
      </c>
      <c r="K810" s="669">
        <v>794306.74000000046</v>
      </c>
    </row>
    <row r="811" spans="1:11" ht="14.4" customHeight="1" x14ac:dyDescent="0.3">
      <c r="A811" s="664" t="s">
        <v>548</v>
      </c>
      <c r="B811" s="665" t="s">
        <v>549</v>
      </c>
      <c r="C811" s="666" t="s">
        <v>564</v>
      </c>
      <c r="D811" s="667" t="s">
        <v>2807</v>
      </c>
      <c r="E811" s="666" t="s">
        <v>6380</v>
      </c>
      <c r="F811" s="667" t="s">
        <v>6381</v>
      </c>
      <c r="G811" s="666" t="s">
        <v>5573</v>
      </c>
      <c r="H811" s="666" t="s">
        <v>5574</v>
      </c>
      <c r="I811" s="668">
        <v>414.55</v>
      </c>
      <c r="J811" s="668">
        <v>35</v>
      </c>
      <c r="K811" s="669">
        <v>14509.15</v>
      </c>
    </row>
    <row r="812" spans="1:11" ht="14.4" customHeight="1" x14ac:dyDescent="0.3">
      <c r="A812" s="664" t="s">
        <v>548</v>
      </c>
      <c r="B812" s="665" t="s">
        <v>549</v>
      </c>
      <c r="C812" s="666" t="s">
        <v>564</v>
      </c>
      <c r="D812" s="667" t="s">
        <v>2807</v>
      </c>
      <c r="E812" s="666" t="s">
        <v>6380</v>
      </c>
      <c r="F812" s="667" t="s">
        <v>6381</v>
      </c>
      <c r="G812" s="666" t="s">
        <v>6092</v>
      </c>
      <c r="H812" s="666" t="s">
        <v>6093</v>
      </c>
      <c r="I812" s="668">
        <v>435.6</v>
      </c>
      <c r="J812" s="668">
        <v>10</v>
      </c>
      <c r="K812" s="669">
        <v>4356</v>
      </c>
    </row>
    <row r="813" spans="1:11" ht="14.4" customHeight="1" x14ac:dyDescent="0.3">
      <c r="A813" s="664" t="s">
        <v>548</v>
      </c>
      <c r="B813" s="665" t="s">
        <v>549</v>
      </c>
      <c r="C813" s="666" t="s">
        <v>564</v>
      </c>
      <c r="D813" s="667" t="s">
        <v>2807</v>
      </c>
      <c r="E813" s="666" t="s">
        <v>6380</v>
      </c>
      <c r="F813" s="667" t="s">
        <v>6381</v>
      </c>
      <c r="G813" s="666" t="s">
        <v>6094</v>
      </c>
      <c r="H813" s="666" t="s">
        <v>6095</v>
      </c>
      <c r="I813" s="668">
        <v>106.48</v>
      </c>
      <c r="J813" s="668">
        <v>50</v>
      </c>
      <c r="K813" s="669">
        <v>5324</v>
      </c>
    </row>
    <row r="814" spans="1:11" ht="14.4" customHeight="1" x14ac:dyDescent="0.3">
      <c r="A814" s="664" t="s">
        <v>548</v>
      </c>
      <c r="B814" s="665" t="s">
        <v>549</v>
      </c>
      <c r="C814" s="666" t="s">
        <v>564</v>
      </c>
      <c r="D814" s="667" t="s">
        <v>2807</v>
      </c>
      <c r="E814" s="666" t="s">
        <v>6380</v>
      </c>
      <c r="F814" s="667" t="s">
        <v>6381</v>
      </c>
      <c r="G814" s="666" t="s">
        <v>6096</v>
      </c>
      <c r="H814" s="666" t="s">
        <v>6097</v>
      </c>
      <c r="I814" s="668">
        <v>350.26</v>
      </c>
      <c r="J814" s="668">
        <v>40</v>
      </c>
      <c r="K814" s="669">
        <v>14010.33</v>
      </c>
    </row>
    <row r="815" spans="1:11" ht="14.4" customHeight="1" x14ac:dyDescent="0.3">
      <c r="A815" s="664" t="s">
        <v>548</v>
      </c>
      <c r="B815" s="665" t="s">
        <v>549</v>
      </c>
      <c r="C815" s="666" t="s">
        <v>564</v>
      </c>
      <c r="D815" s="667" t="s">
        <v>2807</v>
      </c>
      <c r="E815" s="666" t="s">
        <v>6380</v>
      </c>
      <c r="F815" s="667" t="s">
        <v>6381</v>
      </c>
      <c r="G815" s="666" t="s">
        <v>5575</v>
      </c>
      <c r="H815" s="666" t="s">
        <v>6098</v>
      </c>
      <c r="I815" s="668">
        <v>1633.5</v>
      </c>
      <c r="J815" s="668">
        <v>24</v>
      </c>
      <c r="K815" s="669">
        <v>39204</v>
      </c>
    </row>
    <row r="816" spans="1:11" ht="14.4" customHeight="1" x14ac:dyDescent="0.3">
      <c r="A816" s="664" t="s">
        <v>548</v>
      </c>
      <c r="B816" s="665" t="s">
        <v>549</v>
      </c>
      <c r="C816" s="666" t="s">
        <v>564</v>
      </c>
      <c r="D816" s="667" t="s">
        <v>2807</v>
      </c>
      <c r="E816" s="666" t="s">
        <v>6380</v>
      </c>
      <c r="F816" s="667" t="s">
        <v>6381</v>
      </c>
      <c r="G816" s="666" t="s">
        <v>6099</v>
      </c>
      <c r="H816" s="666" t="s">
        <v>6100</v>
      </c>
      <c r="I816" s="668">
        <v>106.48</v>
      </c>
      <c r="J816" s="668">
        <v>50</v>
      </c>
      <c r="K816" s="669">
        <v>5324</v>
      </c>
    </row>
    <row r="817" spans="1:11" ht="14.4" customHeight="1" x14ac:dyDescent="0.3">
      <c r="A817" s="664" t="s">
        <v>548</v>
      </c>
      <c r="B817" s="665" t="s">
        <v>549</v>
      </c>
      <c r="C817" s="666" t="s">
        <v>564</v>
      </c>
      <c r="D817" s="667" t="s">
        <v>2807</v>
      </c>
      <c r="E817" s="666" t="s">
        <v>6380</v>
      </c>
      <c r="F817" s="667" t="s">
        <v>6381</v>
      </c>
      <c r="G817" s="666" t="s">
        <v>6101</v>
      </c>
      <c r="H817" s="666" t="s">
        <v>6102</v>
      </c>
      <c r="I817" s="668">
        <v>106.48</v>
      </c>
      <c r="J817" s="668">
        <v>25</v>
      </c>
      <c r="K817" s="669">
        <v>2662</v>
      </c>
    </row>
    <row r="818" spans="1:11" ht="14.4" customHeight="1" x14ac:dyDescent="0.3">
      <c r="A818" s="664" t="s">
        <v>548</v>
      </c>
      <c r="B818" s="665" t="s">
        <v>549</v>
      </c>
      <c r="C818" s="666" t="s">
        <v>564</v>
      </c>
      <c r="D818" s="667" t="s">
        <v>2807</v>
      </c>
      <c r="E818" s="666" t="s">
        <v>6380</v>
      </c>
      <c r="F818" s="667" t="s">
        <v>6381</v>
      </c>
      <c r="G818" s="666" t="s">
        <v>6103</v>
      </c>
      <c r="H818" s="666" t="s">
        <v>6104</v>
      </c>
      <c r="I818" s="668">
        <v>12.77</v>
      </c>
      <c r="J818" s="668">
        <v>5</v>
      </c>
      <c r="K818" s="669">
        <v>63.83</v>
      </c>
    </row>
    <row r="819" spans="1:11" ht="14.4" customHeight="1" x14ac:dyDescent="0.3">
      <c r="A819" s="664" t="s">
        <v>548</v>
      </c>
      <c r="B819" s="665" t="s">
        <v>549</v>
      </c>
      <c r="C819" s="666" t="s">
        <v>564</v>
      </c>
      <c r="D819" s="667" t="s">
        <v>2807</v>
      </c>
      <c r="E819" s="666" t="s">
        <v>6380</v>
      </c>
      <c r="F819" s="667" t="s">
        <v>6381</v>
      </c>
      <c r="G819" s="666" t="s">
        <v>6105</v>
      </c>
      <c r="H819" s="666" t="s">
        <v>6106</v>
      </c>
      <c r="I819" s="668">
        <v>9.32</v>
      </c>
      <c r="J819" s="668">
        <v>5</v>
      </c>
      <c r="K819" s="669">
        <v>46.58</v>
      </c>
    </row>
    <row r="820" spans="1:11" ht="14.4" customHeight="1" x14ac:dyDescent="0.3">
      <c r="A820" s="664" t="s">
        <v>548</v>
      </c>
      <c r="B820" s="665" t="s">
        <v>549</v>
      </c>
      <c r="C820" s="666" t="s">
        <v>564</v>
      </c>
      <c r="D820" s="667" t="s">
        <v>2807</v>
      </c>
      <c r="E820" s="666" t="s">
        <v>6380</v>
      </c>
      <c r="F820" s="667" t="s">
        <v>6381</v>
      </c>
      <c r="G820" s="666" t="s">
        <v>6107</v>
      </c>
      <c r="H820" s="666" t="s">
        <v>6108</v>
      </c>
      <c r="I820" s="668">
        <v>9.32</v>
      </c>
      <c r="J820" s="668">
        <v>5</v>
      </c>
      <c r="K820" s="669">
        <v>46.58</v>
      </c>
    </row>
    <row r="821" spans="1:11" ht="14.4" customHeight="1" x14ac:dyDescent="0.3">
      <c r="A821" s="664" t="s">
        <v>548</v>
      </c>
      <c r="B821" s="665" t="s">
        <v>549</v>
      </c>
      <c r="C821" s="666" t="s">
        <v>564</v>
      </c>
      <c r="D821" s="667" t="s">
        <v>2807</v>
      </c>
      <c r="E821" s="666" t="s">
        <v>6380</v>
      </c>
      <c r="F821" s="667" t="s">
        <v>6381</v>
      </c>
      <c r="G821" s="666" t="s">
        <v>6109</v>
      </c>
      <c r="H821" s="666" t="s">
        <v>6110</v>
      </c>
      <c r="I821" s="668">
        <v>9.32</v>
      </c>
      <c r="J821" s="668">
        <v>5</v>
      </c>
      <c r="K821" s="669">
        <v>46.58</v>
      </c>
    </row>
    <row r="822" spans="1:11" ht="14.4" customHeight="1" x14ac:dyDescent="0.3">
      <c r="A822" s="664" t="s">
        <v>548</v>
      </c>
      <c r="B822" s="665" t="s">
        <v>549</v>
      </c>
      <c r="C822" s="666" t="s">
        <v>564</v>
      </c>
      <c r="D822" s="667" t="s">
        <v>2807</v>
      </c>
      <c r="E822" s="666" t="s">
        <v>6380</v>
      </c>
      <c r="F822" s="667" t="s">
        <v>6381</v>
      </c>
      <c r="G822" s="666" t="s">
        <v>6111</v>
      </c>
      <c r="H822" s="666" t="s">
        <v>6112</v>
      </c>
      <c r="I822" s="668">
        <v>14.38</v>
      </c>
      <c r="J822" s="668">
        <v>5</v>
      </c>
      <c r="K822" s="669">
        <v>71.88</v>
      </c>
    </row>
    <row r="823" spans="1:11" ht="14.4" customHeight="1" x14ac:dyDescent="0.3">
      <c r="A823" s="664" t="s">
        <v>548</v>
      </c>
      <c r="B823" s="665" t="s">
        <v>549</v>
      </c>
      <c r="C823" s="666" t="s">
        <v>564</v>
      </c>
      <c r="D823" s="667" t="s">
        <v>2807</v>
      </c>
      <c r="E823" s="666" t="s">
        <v>6380</v>
      </c>
      <c r="F823" s="667" t="s">
        <v>6381</v>
      </c>
      <c r="G823" s="666" t="s">
        <v>6113</v>
      </c>
      <c r="H823" s="666" t="s">
        <v>6114</v>
      </c>
      <c r="I823" s="668">
        <v>9.32</v>
      </c>
      <c r="J823" s="668">
        <v>5</v>
      </c>
      <c r="K823" s="669">
        <v>46.58</v>
      </c>
    </row>
    <row r="824" spans="1:11" ht="14.4" customHeight="1" x14ac:dyDescent="0.3">
      <c r="A824" s="664" t="s">
        <v>548</v>
      </c>
      <c r="B824" s="665" t="s">
        <v>549</v>
      </c>
      <c r="C824" s="666" t="s">
        <v>564</v>
      </c>
      <c r="D824" s="667" t="s">
        <v>2807</v>
      </c>
      <c r="E824" s="666" t="s">
        <v>6380</v>
      </c>
      <c r="F824" s="667" t="s">
        <v>6381</v>
      </c>
      <c r="G824" s="666" t="s">
        <v>6115</v>
      </c>
      <c r="H824" s="666" t="s">
        <v>6116</v>
      </c>
      <c r="I824" s="668">
        <v>25300</v>
      </c>
      <c r="J824" s="668">
        <v>2</v>
      </c>
      <c r="K824" s="669">
        <v>50600</v>
      </c>
    </row>
    <row r="825" spans="1:11" ht="14.4" customHeight="1" x14ac:dyDescent="0.3">
      <c r="A825" s="664" t="s">
        <v>548</v>
      </c>
      <c r="B825" s="665" t="s">
        <v>549</v>
      </c>
      <c r="C825" s="666" t="s">
        <v>564</v>
      </c>
      <c r="D825" s="667" t="s">
        <v>2807</v>
      </c>
      <c r="E825" s="666" t="s">
        <v>6380</v>
      </c>
      <c r="F825" s="667" t="s">
        <v>6381</v>
      </c>
      <c r="G825" s="666" t="s">
        <v>6117</v>
      </c>
      <c r="H825" s="666" t="s">
        <v>6118</v>
      </c>
      <c r="I825" s="668">
        <v>435.6</v>
      </c>
      <c r="J825" s="668">
        <v>10</v>
      </c>
      <c r="K825" s="669">
        <v>4356</v>
      </c>
    </row>
    <row r="826" spans="1:11" ht="14.4" customHeight="1" x14ac:dyDescent="0.3">
      <c r="A826" s="664" t="s">
        <v>548</v>
      </c>
      <c r="B826" s="665" t="s">
        <v>549</v>
      </c>
      <c r="C826" s="666" t="s">
        <v>564</v>
      </c>
      <c r="D826" s="667" t="s">
        <v>2807</v>
      </c>
      <c r="E826" s="666" t="s">
        <v>6380</v>
      </c>
      <c r="F826" s="667" t="s">
        <v>6381</v>
      </c>
      <c r="G826" s="666" t="s">
        <v>6119</v>
      </c>
      <c r="H826" s="666" t="s">
        <v>6120</v>
      </c>
      <c r="I826" s="668">
        <v>4600</v>
      </c>
      <c r="J826" s="668">
        <v>20</v>
      </c>
      <c r="K826" s="669">
        <v>92000</v>
      </c>
    </row>
    <row r="827" spans="1:11" ht="14.4" customHeight="1" x14ac:dyDescent="0.3">
      <c r="A827" s="664" t="s">
        <v>548</v>
      </c>
      <c r="B827" s="665" t="s">
        <v>549</v>
      </c>
      <c r="C827" s="666" t="s">
        <v>564</v>
      </c>
      <c r="D827" s="667" t="s">
        <v>2807</v>
      </c>
      <c r="E827" s="666" t="s">
        <v>6380</v>
      </c>
      <c r="F827" s="667" t="s">
        <v>6381</v>
      </c>
      <c r="G827" s="666" t="s">
        <v>6121</v>
      </c>
      <c r="H827" s="666" t="s">
        <v>6122</v>
      </c>
      <c r="I827" s="668">
        <v>1169.3</v>
      </c>
      <c r="J827" s="668">
        <v>10</v>
      </c>
      <c r="K827" s="669">
        <v>11692.96</v>
      </c>
    </row>
    <row r="828" spans="1:11" ht="14.4" customHeight="1" x14ac:dyDescent="0.3">
      <c r="A828" s="664" t="s">
        <v>548</v>
      </c>
      <c r="B828" s="665" t="s">
        <v>549</v>
      </c>
      <c r="C828" s="666" t="s">
        <v>564</v>
      </c>
      <c r="D828" s="667" t="s">
        <v>2807</v>
      </c>
      <c r="E828" s="666" t="s">
        <v>6380</v>
      </c>
      <c r="F828" s="667" t="s">
        <v>6381</v>
      </c>
      <c r="G828" s="666" t="s">
        <v>6123</v>
      </c>
      <c r="H828" s="666" t="s">
        <v>6124</v>
      </c>
      <c r="I828" s="668">
        <v>1962.62</v>
      </c>
      <c r="J828" s="668">
        <v>1</v>
      </c>
      <c r="K828" s="669">
        <v>1962.62</v>
      </c>
    </row>
    <row r="829" spans="1:11" ht="14.4" customHeight="1" x14ac:dyDescent="0.3">
      <c r="A829" s="664" t="s">
        <v>548</v>
      </c>
      <c r="B829" s="665" t="s">
        <v>549</v>
      </c>
      <c r="C829" s="666" t="s">
        <v>564</v>
      </c>
      <c r="D829" s="667" t="s">
        <v>2807</v>
      </c>
      <c r="E829" s="666" t="s">
        <v>6380</v>
      </c>
      <c r="F829" s="667" t="s">
        <v>6381</v>
      </c>
      <c r="G829" s="666" t="s">
        <v>6125</v>
      </c>
      <c r="H829" s="666" t="s">
        <v>6126</v>
      </c>
      <c r="I829" s="668">
        <v>960.74</v>
      </c>
      <c r="J829" s="668">
        <v>1</v>
      </c>
      <c r="K829" s="669">
        <v>960.74</v>
      </c>
    </row>
    <row r="830" spans="1:11" ht="14.4" customHeight="1" x14ac:dyDescent="0.3">
      <c r="A830" s="664" t="s">
        <v>548</v>
      </c>
      <c r="B830" s="665" t="s">
        <v>549</v>
      </c>
      <c r="C830" s="666" t="s">
        <v>564</v>
      </c>
      <c r="D830" s="667" t="s">
        <v>2807</v>
      </c>
      <c r="E830" s="666" t="s">
        <v>6380</v>
      </c>
      <c r="F830" s="667" t="s">
        <v>6381</v>
      </c>
      <c r="G830" s="666" t="s">
        <v>6127</v>
      </c>
      <c r="H830" s="666" t="s">
        <v>6128</v>
      </c>
      <c r="I830" s="668">
        <v>4243.5</v>
      </c>
      <c r="J830" s="668">
        <v>1</v>
      </c>
      <c r="K830" s="669">
        <v>4243.5</v>
      </c>
    </row>
    <row r="831" spans="1:11" ht="14.4" customHeight="1" x14ac:dyDescent="0.3">
      <c r="A831" s="664" t="s">
        <v>548</v>
      </c>
      <c r="B831" s="665" t="s">
        <v>549</v>
      </c>
      <c r="C831" s="666" t="s">
        <v>564</v>
      </c>
      <c r="D831" s="667" t="s">
        <v>2807</v>
      </c>
      <c r="E831" s="666" t="s">
        <v>6380</v>
      </c>
      <c r="F831" s="667" t="s">
        <v>6381</v>
      </c>
      <c r="G831" s="666" t="s">
        <v>6129</v>
      </c>
      <c r="H831" s="666" t="s">
        <v>6130</v>
      </c>
      <c r="I831" s="668">
        <v>133400</v>
      </c>
      <c r="J831" s="668">
        <v>1</v>
      </c>
      <c r="K831" s="669">
        <v>133400</v>
      </c>
    </row>
    <row r="832" spans="1:11" ht="14.4" customHeight="1" x14ac:dyDescent="0.3">
      <c r="A832" s="664" t="s">
        <v>548</v>
      </c>
      <c r="B832" s="665" t="s">
        <v>549</v>
      </c>
      <c r="C832" s="666" t="s">
        <v>564</v>
      </c>
      <c r="D832" s="667" t="s">
        <v>2807</v>
      </c>
      <c r="E832" s="666" t="s">
        <v>6380</v>
      </c>
      <c r="F832" s="667" t="s">
        <v>6381</v>
      </c>
      <c r="G832" s="666" t="s">
        <v>6131</v>
      </c>
      <c r="H832" s="666" t="s">
        <v>6132</v>
      </c>
      <c r="I832" s="668">
        <v>44892.55</v>
      </c>
      <c r="J832" s="668">
        <v>1</v>
      </c>
      <c r="K832" s="669">
        <v>44892.55</v>
      </c>
    </row>
    <row r="833" spans="1:11" ht="14.4" customHeight="1" x14ac:dyDescent="0.3">
      <c r="A833" s="664" t="s">
        <v>548</v>
      </c>
      <c r="B833" s="665" t="s">
        <v>549</v>
      </c>
      <c r="C833" s="666" t="s">
        <v>564</v>
      </c>
      <c r="D833" s="667" t="s">
        <v>2807</v>
      </c>
      <c r="E833" s="666" t="s">
        <v>6380</v>
      </c>
      <c r="F833" s="667" t="s">
        <v>6381</v>
      </c>
      <c r="G833" s="666" t="s">
        <v>5587</v>
      </c>
      <c r="H833" s="666" t="s">
        <v>5588</v>
      </c>
      <c r="I833" s="668">
        <v>2502.8200000000002</v>
      </c>
      <c r="J833" s="668">
        <v>5</v>
      </c>
      <c r="K833" s="669">
        <v>12514.12</v>
      </c>
    </row>
    <row r="834" spans="1:11" ht="14.4" customHeight="1" x14ac:dyDescent="0.3">
      <c r="A834" s="664" t="s">
        <v>548</v>
      </c>
      <c r="B834" s="665" t="s">
        <v>549</v>
      </c>
      <c r="C834" s="666" t="s">
        <v>564</v>
      </c>
      <c r="D834" s="667" t="s">
        <v>2807</v>
      </c>
      <c r="E834" s="666" t="s">
        <v>6380</v>
      </c>
      <c r="F834" s="667" t="s">
        <v>6381</v>
      </c>
      <c r="G834" s="666" t="s">
        <v>6133</v>
      </c>
      <c r="H834" s="666" t="s">
        <v>6134</v>
      </c>
      <c r="I834" s="668">
        <v>2174</v>
      </c>
      <c r="J834" s="668">
        <v>1</v>
      </c>
      <c r="K834" s="669">
        <v>2174</v>
      </c>
    </row>
    <row r="835" spans="1:11" ht="14.4" customHeight="1" x14ac:dyDescent="0.3">
      <c r="A835" s="664" t="s">
        <v>548</v>
      </c>
      <c r="B835" s="665" t="s">
        <v>549</v>
      </c>
      <c r="C835" s="666" t="s">
        <v>564</v>
      </c>
      <c r="D835" s="667" t="s">
        <v>2807</v>
      </c>
      <c r="E835" s="666" t="s">
        <v>6380</v>
      </c>
      <c r="F835" s="667" t="s">
        <v>6381</v>
      </c>
      <c r="G835" s="666" t="s">
        <v>6135</v>
      </c>
      <c r="H835" s="666" t="s">
        <v>6136</v>
      </c>
      <c r="I835" s="668">
        <v>3249</v>
      </c>
      <c r="J835" s="668">
        <v>5</v>
      </c>
      <c r="K835" s="669">
        <v>16244.98</v>
      </c>
    </row>
    <row r="836" spans="1:11" ht="14.4" customHeight="1" x14ac:dyDescent="0.3">
      <c r="A836" s="664" t="s">
        <v>548</v>
      </c>
      <c r="B836" s="665" t="s">
        <v>549</v>
      </c>
      <c r="C836" s="666" t="s">
        <v>564</v>
      </c>
      <c r="D836" s="667" t="s">
        <v>2807</v>
      </c>
      <c r="E836" s="666" t="s">
        <v>6386</v>
      </c>
      <c r="F836" s="667" t="s">
        <v>6387</v>
      </c>
      <c r="G836" s="666" t="s">
        <v>6137</v>
      </c>
      <c r="H836" s="666" t="s">
        <v>6138</v>
      </c>
      <c r="I836" s="668">
        <v>287.5</v>
      </c>
      <c r="J836" s="668">
        <v>1</v>
      </c>
      <c r="K836" s="669">
        <v>287.5</v>
      </c>
    </row>
    <row r="837" spans="1:11" ht="14.4" customHeight="1" x14ac:dyDescent="0.3">
      <c r="A837" s="664" t="s">
        <v>548</v>
      </c>
      <c r="B837" s="665" t="s">
        <v>549</v>
      </c>
      <c r="C837" s="666" t="s">
        <v>564</v>
      </c>
      <c r="D837" s="667" t="s">
        <v>2807</v>
      </c>
      <c r="E837" s="666" t="s">
        <v>6386</v>
      </c>
      <c r="F837" s="667" t="s">
        <v>6387</v>
      </c>
      <c r="G837" s="666" t="s">
        <v>6139</v>
      </c>
      <c r="H837" s="666" t="s">
        <v>6140</v>
      </c>
      <c r="I837" s="668">
        <v>2776.95</v>
      </c>
      <c r="J837" s="668">
        <v>3</v>
      </c>
      <c r="K837" s="669">
        <v>8330.85</v>
      </c>
    </row>
    <row r="838" spans="1:11" ht="14.4" customHeight="1" x14ac:dyDescent="0.3">
      <c r="A838" s="664" t="s">
        <v>548</v>
      </c>
      <c r="B838" s="665" t="s">
        <v>549</v>
      </c>
      <c r="C838" s="666" t="s">
        <v>564</v>
      </c>
      <c r="D838" s="667" t="s">
        <v>2807</v>
      </c>
      <c r="E838" s="666" t="s">
        <v>6386</v>
      </c>
      <c r="F838" s="667" t="s">
        <v>6387</v>
      </c>
      <c r="G838" s="666" t="s">
        <v>6141</v>
      </c>
      <c r="H838" s="666" t="s">
        <v>6142</v>
      </c>
      <c r="I838" s="668">
        <v>13540.2</v>
      </c>
      <c r="J838" s="668">
        <v>1</v>
      </c>
      <c r="K838" s="669">
        <v>13540.2</v>
      </c>
    </row>
    <row r="839" spans="1:11" ht="14.4" customHeight="1" x14ac:dyDescent="0.3">
      <c r="A839" s="664" t="s">
        <v>548</v>
      </c>
      <c r="B839" s="665" t="s">
        <v>549</v>
      </c>
      <c r="C839" s="666" t="s">
        <v>564</v>
      </c>
      <c r="D839" s="667" t="s">
        <v>2807</v>
      </c>
      <c r="E839" s="666" t="s">
        <v>6368</v>
      </c>
      <c r="F839" s="667" t="s">
        <v>6369</v>
      </c>
      <c r="G839" s="666" t="s">
        <v>5242</v>
      </c>
      <c r="H839" s="666" t="s">
        <v>5243</v>
      </c>
      <c r="I839" s="668">
        <v>8.1691666666666674</v>
      </c>
      <c r="J839" s="668">
        <v>1600</v>
      </c>
      <c r="K839" s="669">
        <v>13070</v>
      </c>
    </row>
    <row r="840" spans="1:11" ht="14.4" customHeight="1" x14ac:dyDescent="0.3">
      <c r="A840" s="664" t="s">
        <v>548</v>
      </c>
      <c r="B840" s="665" t="s">
        <v>549</v>
      </c>
      <c r="C840" s="666" t="s">
        <v>564</v>
      </c>
      <c r="D840" s="667" t="s">
        <v>2807</v>
      </c>
      <c r="E840" s="666" t="s">
        <v>6368</v>
      </c>
      <c r="F840" s="667" t="s">
        <v>6369</v>
      </c>
      <c r="G840" s="666" t="s">
        <v>5244</v>
      </c>
      <c r="H840" s="666" t="s">
        <v>5245</v>
      </c>
      <c r="I840" s="668">
        <v>150</v>
      </c>
      <c r="J840" s="668">
        <v>670</v>
      </c>
      <c r="K840" s="669">
        <v>100501.54999999999</v>
      </c>
    </row>
    <row r="841" spans="1:11" ht="14.4" customHeight="1" x14ac:dyDescent="0.3">
      <c r="A841" s="664" t="s">
        <v>548</v>
      </c>
      <c r="B841" s="665" t="s">
        <v>549</v>
      </c>
      <c r="C841" s="666" t="s">
        <v>564</v>
      </c>
      <c r="D841" s="667" t="s">
        <v>2807</v>
      </c>
      <c r="E841" s="666" t="s">
        <v>6368</v>
      </c>
      <c r="F841" s="667" t="s">
        <v>6369</v>
      </c>
      <c r="G841" s="666" t="s">
        <v>5246</v>
      </c>
      <c r="H841" s="666" t="s">
        <v>5247</v>
      </c>
      <c r="I841" s="668">
        <v>15.98875</v>
      </c>
      <c r="J841" s="668">
        <v>725</v>
      </c>
      <c r="K841" s="669">
        <v>11837.05</v>
      </c>
    </row>
    <row r="842" spans="1:11" ht="14.4" customHeight="1" x14ac:dyDescent="0.3">
      <c r="A842" s="664" t="s">
        <v>548</v>
      </c>
      <c r="B842" s="665" t="s">
        <v>549</v>
      </c>
      <c r="C842" s="666" t="s">
        <v>564</v>
      </c>
      <c r="D842" s="667" t="s">
        <v>2807</v>
      </c>
      <c r="E842" s="666" t="s">
        <v>6368</v>
      </c>
      <c r="F842" s="667" t="s">
        <v>6369</v>
      </c>
      <c r="G842" s="666" t="s">
        <v>6143</v>
      </c>
      <c r="H842" s="666" t="s">
        <v>6144</v>
      </c>
      <c r="I842" s="668">
        <v>60.5</v>
      </c>
      <c r="J842" s="668">
        <v>350</v>
      </c>
      <c r="K842" s="669">
        <v>21175</v>
      </c>
    </row>
    <row r="843" spans="1:11" ht="14.4" customHeight="1" x14ac:dyDescent="0.3">
      <c r="A843" s="664" t="s">
        <v>548</v>
      </c>
      <c r="B843" s="665" t="s">
        <v>549</v>
      </c>
      <c r="C843" s="666" t="s">
        <v>564</v>
      </c>
      <c r="D843" s="667" t="s">
        <v>2807</v>
      </c>
      <c r="E843" s="666" t="s">
        <v>6368</v>
      </c>
      <c r="F843" s="667" t="s">
        <v>6369</v>
      </c>
      <c r="G843" s="666" t="s">
        <v>6145</v>
      </c>
      <c r="H843" s="666" t="s">
        <v>6146</v>
      </c>
      <c r="I843" s="668">
        <v>1010.35</v>
      </c>
      <c r="J843" s="668">
        <v>20</v>
      </c>
      <c r="K843" s="669">
        <v>20207</v>
      </c>
    </row>
    <row r="844" spans="1:11" ht="14.4" customHeight="1" x14ac:dyDescent="0.3">
      <c r="A844" s="664" t="s">
        <v>548</v>
      </c>
      <c r="B844" s="665" t="s">
        <v>549</v>
      </c>
      <c r="C844" s="666" t="s">
        <v>564</v>
      </c>
      <c r="D844" s="667" t="s">
        <v>2807</v>
      </c>
      <c r="E844" s="666" t="s">
        <v>6368</v>
      </c>
      <c r="F844" s="667" t="s">
        <v>6369</v>
      </c>
      <c r="G844" s="666" t="s">
        <v>6147</v>
      </c>
      <c r="H844" s="666" t="s">
        <v>6148</v>
      </c>
      <c r="I844" s="668">
        <v>5770.4836363636359</v>
      </c>
      <c r="J844" s="668">
        <v>39</v>
      </c>
      <c r="K844" s="669">
        <v>225048.99</v>
      </c>
    </row>
    <row r="845" spans="1:11" ht="14.4" customHeight="1" x14ac:dyDescent="0.3">
      <c r="A845" s="664" t="s">
        <v>548</v>
      </c>
      <c r="B845" s="665" t="s">
        <v>549</v>
      </c>
      <c r="C845" s="666" t="s">
        <v>564</v>
      </c>
      <c r="D845" s="667" t="s">
        <v>2807</v>
      </c>
      <c r="E845" s="666" t="s">
        <v>6368</v>
      </c>
      <c r="F845" s="667" t="s">
        <v>6369</v>
      </c>
      <c r="G845" s="666" t="s">
        <v>6149</v>
      </c>
      <c r="H845" s="666" t="s">
        <v>6150</v>
      </c>
      <c r="I845" s="668">
        <v>1652.8600000000004</v>
      </c>
      <c r="J845" s="668">
        <v>17</v>
      </c>
      <c r="K845" s="669">
        <v>28098.620000000003</v>
      </c>
    </row>
    <row r="846" spans="1:11" ht="14.4" customHeight="1" x14ac:dyDescent="0.3">
      <c r="A846" s="664" t="s">
        <v>548</v>
      </c>
      <c r="B846" s="665" t="s">
        <v>549</v>
      </c>
      <c r="C846" s="666" t="s">
        <v>564</v>
      </c>
      <c r="D846" s="667" t="s">
        <v>2807</v>
      </c>
      <c r="E846" s="666" t="s">
        <v>6368</v>
      </c>
      <c r="F846" s="667" t="s">
        <v>6369</v>
      </c>
      <c r="G846" s="666" t="s">
        <v>6151</v>
      </c>
      <c r="H846" s="666" t="s">
        <v>6152</v>
      </c>
      <c r="I846" s="668">
        <v>2407.9124999999999</v>
      </c>
      <c r="J846" s="668">
        <v>14</v>
      </c>
      <c r="K846" s="669">
        <v>33710.400000000001</v>
      </c>
    </row>
    <row r="847" spans="1:11" ht="14.4" customHeight="1" x14ac:dyDescent="0.3">
      <c r="A847" s="664" t="s">
        <v>548</v>
      </c>
      <c r="B847" s="665" t="s">
        <v>549</v>
      </c>
      <c r="C847" s="666" t="s">
        <v>564</v>
      </c>
      <c r="D847" s="667" t="s">
        <v>2807</v>
      </c>
      <c r="E847" s="666" t="s">
        <v>6368</v>
      </c>
      <c r="F847" s="667" t="s">
        <v>6369</v>
      </c>
      <c r="G847" s="666" t="s">
        <v>6153</v>
      </c>
      <c r="H847" s="666" t="s">
        <v>6154</v>
      </c>
      <c r="I847" s="668">
        <v>4800.68</v>
      </c>
      <c r="J847" s="668">
        <v>30</v>
      </c>
      <c r="K847" s="669">
        <v>144020.25</v>
      </c>
    </row>
    <row r="848" spans="1:11" ht="14.4" customHeight="1" x14ac:dyDescent="0.3">
      <c r="A848" s="664" t="s">
        <v>548</v>
      </c>
      <c r="B848" s="665" t="s">
        <v>549</v>
      </c>
      <c r="C848" s="666" t="s">
        <v>564</v>
      </c>
      <c r="D848" s="667" t="s">
        <v>2807</v>
      </c>
      <c r="E848" s="666" t="s">
        <v>6368</v>
      </c>
      <c r="F848" s="667" t="s">
        <v>6369</v>
      </c>
      <c r="G848" s="666" t="s">
        <v>6155</v>
      </c>
      <c r="H848" s="666" t="s">
        <v>6156</v>
      </c>
      <c r="I848" s="668">
        <v>1884.849999999999</v>
      </c>
      <c r="J848" s="668">
        <v>400</v>
      </c>
      <c r="K848" s="669">
        <v>753940</v>
      </c>
    </row>
    <row r="849" spans="1:11" ht="14.4" customHeight="1" x14ac:dyDescent="0.3">
      <c r="A849" s="664" t="s">
        <v>548</v>
      </c>
      <c r="B849" s="665" t="s">
        <v>549</v>
      </c>
      <c r="C849" s="666" t="s">
        <v>564</v>
      </c>
      <c r="D849" s="667" t="s">
        <v>2807</v>
      </c>
      <c r="E849" s="666" t="s">
        <v>6368</v>
      </c>
      <c r="F849" s="667" t="s">
        <v>6369</v>
      </c>
      <c r="G849" s="666" t="s">
        <v>6157</v>
      </c>
      <c r="H849" s="666" t="s">
        <v>6158</v>
      </c>
      <c r="I849" s="668">
        <v>1403</v>
      </c>
      <c r="J849" s="668">
        <v>180</v>
      </c>
      <c r="K849" s="669">
        <v>252540</v>
      </c>
    </row>
    <row r="850" spans="1:11" ht="14.4" customHeight="1" x14ac:dyDescent="0.3">
      <c r="A850" s="664" t="s">
        <v>548</v>
      </c>
      <c r="B850" s="665" t="s">
        <v>549</v>
      </c>
      <c r="C850" s="666" t="s">
        <v>564</v>
      </c>
      <c r="D850" s="667" t="s">
        <v>2807</v>
      </c>
      <c r="E850" s="666" t="s">
        <v>6368</v>
      </c>
      <c r="F850" s="667" t="s">
        <v>6369</v>
      </c>
      <c r="G850" s="666" t="s">
        <v>6159</v>
      </c>
      <c r="H850" s="666" t="s">
        <v>6160</v>
      </c>
      <c r="I850" s="668">
        <v>1896.0557142857142</v>
      </c>
      <c r="J850" s="668">
        <v>24</v>
      </c>
      <c r="K850" s="669">
        <v>45505.24</v>
      </c>
    </row>
    <row r="851" spans="1:11" ht="14.4" customHeight="1" x14ac:dyDescent="0.3">
      <c r="A851" s="664" t="s">
        <v>548</v>
      </c>
      <c r="B851" s="665" t="s">
        <v>549</v>
      </c>
      <c r="C851" s="666" t="s">
        <v>564</v>
      </c>
      <c r="D851" s="667" t="s">
        <v>2807</v>
      </c>
      <c r="E851" s="666" t="s">
        <v>6368</v>
      </c>
      <c r="F851" s="667" t="s">
        <v>6369</v>
      </c>
      <c r="G851" s="666" t="s">
        <v>6161</v>
      </c>
      <c r="H851" s="666" t="s">
        <v>6162</v>
      </c>
      <c r="I851" s="668">
        <v>1010.35</v>
      </c>
      <c r="J851" s="668">
        <v>10</v>
      </c>
      <c r="K851" s="669">
        <v>10103.5</v>
      </c>
    </row>
    <row r="852" spans="1:11" ht="14.4" customHeight="1" x14ac:dyDescent="0.3">
      <c r="A852" s="664" t="s">
        <v>548</v>
      </c>
      <c r="B852" s="665" t="s">
        <v>549</v>
      </c>
      <c r="C852" s="666" t="s">
        <v>564</v>
      </c>
      <c r="D852" s="667" t="s">
        <v>2807</v>
      </c>
      <c r="E852" s="666" t="s">
        <v>6368</v>
      </c>
      <c r="F852" s="667" t="s">
        <v>6369</v>
      </c>
      <c r="G852" s="666" t="s">
        <v>6163</v>
      </c>
      <c r="H852" s="666" t="s">
        <v>6164</v>
      </c>
      <c r="I852" s="668">
        <v>9576</v>
      </c>
      <c r="J852" s="668">
        <v>2</v>
      </c>
      <c r="K852" s="669">
        <v>19152</v>
      </c>
    </row>
    <row r="853" spans="1:11" ht="14.4" customHeight="1" x14ac:dyDescent="0.3">
      <c r="A853" s="664" t="s">
        <v>548</v>
      </c>
      <c r="B853" s="665" t="s">
        <v>549</v>
      </c>
      <c r="C853" s="666" t="s">
        <v>564</v>
      </c>
      <c r="D853" s="667" t="s">
        <v>2807</v>
      </c>
      <c r="E853" s="666" t="s">
        <v>6388</v>
      </c>
      <c r="F853" s="667" t="s">
        <v>6389</v>
      </c>
      <c r="G853" s="666" t="s">
        <v>6165</v>
      </c>
      <c r="H853" s="666" t="s">
        <v>6166</v>
      </c>
      <c r="I853" s="668">
        <v>28.06</v>
      </c>
      <c r="J853" s="668">
        <v>36</v>
      </c>
      <c r="K853" s="669">
        <v>1010.16</v>
      </c>
    </row>
    <row r="854" spans="1:11" ht="14.4" customHeight="1" x14ac:dyDescent="0.3">
      <c r="A854" s="664" t="s">
        <v>548</v>
      </c>
      <c r="B854" s="665" t="s">
        <v>549</v>
      </c>
      <c r="C854" s="666" t="s">
        <v>564</v>
      </c>
      <c r="D854" s="667" t="s">
        <v>2807</v>
      </c>
      <c r="E854" s="666" t="s">
        <v>6388</v>
      </c>
      <c r="F854" s="667" t="s">
        <v>6389</v>
      </c>
      <c r="G854" s="666" t="s">
        <v>6167</v>
      </c>
      <c r="H854" s="666" t="s">
        <v>6168</v>
      </c>
      <c r="I854" s="668">
        <v>56.02999999999998</v>
      </c>
      <c r="J854" s="668">
        <v>1080</v>
      </c>
      <c r="K854" s="669">
        <v>60516.480000000003</v>
      </c>
    </row>
    <row r="855" spans="1:11" ht="14.4" customHeight="1" x14ac:dyDescent="0.3">
      <c r="A855" s="664" t="s">
        <v>548</v>
      </c>
      <c r="B855" s="665" t="s">
        <v>549</v>
      </c>
      <c r="C855" s="666" t="s">
        <v>564</v>
      </c>
      <c r="D855" s="667" t="s">
        <v>2807</v>
      </c>
      <c r="E855" s="666" t="s">
        <v>6388</v>
      </c>
      <c r="F855" s="667" t="s">
        <v>6389</v>
      </c>
      <c r="G855" s="666" t="s">
        <v>6169</v>
      </c>
      <c r="H855" s="666" t="s">
        <v>6170</v>
      </c>
      <c r="I855" s="668">
        <v>191.51</v>
      </c>
      <c r="J855" s="668">
        <v>900</v>
      </c>
      <c r="K855" s="669">
        <v>172356.22999999998</v>
      </c>
    </row>
    <row r="856" spans="1:11" ht="14.4" customHeight="1" x14ac:dyDescent="0.3">
      <c r="A856" s="664" t="s">
        <v>548</v>
      </c>
      <c r="B856" s="665" t="s">
        <v>549</v>
      </c>
      <c r="C856" s="666" t="s">
        <v>564</v>
      </c>
      <c r="D856" s="667" t="s">
        <v>2807</v>
      </c>
      <c r="E856" s="666" t="s">
        <v>6388</v>
      </c>
      <c r="F856" s="667" t="s">
        <v>6389</v>
      </c>
      <c r="G856" s="666" t="s">
        <v>6171</v>
      </c>
      <c r="H856" s="666" t="s">
        <v>6172</v>
      </c>
      <c r="I856" s="668">
        <v>153.47</v>
      </c>
      <c r="J856" s="668">
        <v>828</v>
      </c>
      <c r="K856" s="669">
        <v>127071.09000000001</v>
      </c>
    </row>
    <row r="857" spans="1:11" ht="14.4" customHeight="1" x14ac:dyDescent="0.3">
      <c r="A857" s="664" t="s">
        <v>548</v>
      </c>
      <c r="B857" s="665" t="s">
        <v>549</v>
      </c>
      <c r="C857" s="666" t="s">
        <v>564</v>
      </c>
      <c r="D857" s="667" t="s">
        <v>2807</v>
      </c>
      <c r="E857" s="666" t="s">
        <v>6388</v>
      </c>
      <c r="F857" s="667" t="s">
        <v>6389</v>
      </c>
      <c r="G857" s="666" t="s">
        <v>6173</v>
      </c>
      <c r="H857" s="666" t="s">
        <v>6174</v>
      </c>
      <c r="I857" s="668">
        <v>297.15999999999997</v>
      </c>
      <c r="J857" s="668">
        <v>1404</v>
      </c>
      <c r="K857" s="669">
        <v>417212.64</v>
      </c>
    </row>
    <row r="858" spans="1:11" ht="14.4" customHeight="1" x14ac:dyDescent="0.3">
      <c r="A858" s="664" t="s">
        <v>548</v>
      </c>
      <c r="B858" s="665" t="s">
        <v>549</v>
      </c>
      <c r="C858" s="666" t="s">
        <v>564</v>
      </c>
      <c r="D858" s="667" t="s">
        <v>2807</v>
      </c>
      <c r="E858" s="666" t="s">
        <v>6388</v>
      </c>
      <c r="F858" s="667" t="s">
        <v>6389</v>
      </c>
      <c r="G858" s="666" t="s">
        <v>6175</v>
      </c>
      <c r="H858" s="666" t="s">
        <v>6176</v>
      </c>
      <c r="I858" s="668">
        <v>133.91999999999999</v>
      </c>
      <c r="J858" s="668">
        <v>648</v>
      </c>
      <c r="K858" s="669">
        <v>86778.54</v>
      </c>
    </row>
    <row r="859" spans="1:11" ht="14.4" customHeight="1" x14ac:dyDescent="0.3">
      <c r="A859" s="664" t="s">
        <v>548</v>
      </c>
      <c r="B859" s="665" t="s">
        <v>549</v>
      </c>
      <c r="C859" s="666" t="s">
        <v>564</v>
      </c>
      <c r="D859" s="667" t="s">
        <v>2807</v>
      </c>
      <c r="E859" s="666" t="s">
        <v>6388</v>
      </c>
      <c r="F859" s="667" t="s">
        <v>6389</v>
      </c>
      <c r="G859" s="666" t="s">
        <v>6177</v>
      </c>
      <c r="H859" s="666" t="s">
        <v>6178</v>
      </c>
      <c r="I859" s="668">
        <v>28.862000000000002</v>
      </c>
      <c r="J859" s="668">
        <v>216</v>
      </c>
      <c r="K859" s="669">
        <v>6234.63</v>
      </c>
    </row>
    <row r="860" spans="1:11" ht="14.4" customHeight="1" x14ac:dyDescent="0.3">
      <c r="A860" s="664" t="s">
        <v>548</v>
      </c>
      <c r="B860" s="665" t="s">
        <v>549</v>
      </c>
      <c r="C860" s="666" t="s">
        <v>564</v>
      </c>
      <c r="D860" s="667" t="s">
        <v>2807</v>
      </c>
      <c r="E860" s="666" t="s">
        <v>6388</v>
      </c>
      <c r="F860" s="667" t="s">
        <v>6389</v>
      </c>
      <c r="G860" s="666" t="s">
        <v>6179</v>
      </c>
      <c r="H860" s="666" t="s">
        <v>6180</v>
      </c>
      <c r="I860" s="668">
        <v>39.74</v>
      </c>
      <c r="J860" s="668">
        <v>972</v>
      </c>
      <c r="K860" s="669">
        <v>38625.960000000006</v>
      </c>
    </row>
    <row r="861" spans="1:11" ht="14.4" customHeight="1" x14ac:dyDescent="0.3">
      <c r="A861" s="664" t="s">
        <v>548</v>
      </c>
      <c r="B861" s="665" t="s">
        <v>549</v>
      </c>
      <c r="C861" s="666" t="s">
        <v>564</v>
      </c>
      <c r="D861" s="667" t="s">
        <v>2807</v>
      </c>
      <c r="E861" s="666" t="s">
        <v>6388</v>
      </c>
      <c r="F861" s="667" t="s">
        <v>6389</v>
      </c>
      <c r="G861" s="666" t="s">
        <v>6181</v>
      </c>
      <c r="H861" s="666" t="s">
        <v>6182</v>
      </c>
      <c r="I861" s="668">
        <v>42.51</v>
      </c>
      <c r="J861" s="668">
        <v>288</v>
      </c>
      <c r="K861" s="669">
        <v>12242.479999999998</v>
      </c>
    </row>
    <row r="862" spans="1:11" ht="14.4" customHeight="1" x14ac:dyDescent="0.3">
      <c r="A862" s="664" t="s">
        <v>548</v>
      </c>
      <c r="B862" s="665" t="s">
        <v>549</v>
      </c>
      <c r="C862" s="666" t="s">
        <v>564</v>
      </c>
      <c r="D862" s="667" t="s">
        <v>2807</v>
      </c>
      <c r="E862" s="666" t="s">
        <v>6388</v>
      </c>
      <c r="F862" s="667" t="s">
        <v>6389</v>
      </c>
      <c r="G862" s="666" t="s">
        <v>6183</v>
      </c>
      <c r="H862" s="666" t="s">
        <v>6184</v>
      </c>
      <c r="I862" s="668">
        <v>35.08</v>
      </c>
      <c r="J862" s="668">
        <v>36</v>
      </c>
      <c r="K862" s="669">
        <v>1262.7</v>
      </c>
    </row>
    <row r="863" spans="1:11" ht="14.4" customHeight="1" x14ac:dyDescent="0.3">
      <c r="A863" s="664" t="s">
        <v>548</v>
      </c>
      <c r="B863" s="665" t="s">
        <v>549</v>
      </c>
      <c r="C863" s="666" t="s">
        <v>564</v>
      </c>
      <c r="D863" s="667" t="s">
        <v>2807</v>
      </c>
      <c r="E863" s="666" t="s">
        <v>6388</v>
      </c>
      <c r="F863" s="667" t="s">
        <v>6389</v>
      </c>
      <c r="G863" s="666" t="s">
        <v>6185</v>
      </c>
      <c r="H863" s="666" t="s">
        <v>6186</v>
      </c>
      <c r="I863" s="668">
        <v>33.35</v>
      </c>
      <c r="J863" s="668">
        <v>720</v>
      </c>
      <c r="K863" s="669">
        <v>24012</v>
      </c>
    </row>
    <row r="864" spans="1:11" ht="14.4" customHeight="1" x14ac:dyDescent="0.3">
      <c r="A864" s="664" t="s">
        <v>548</v>
      </c>
      <c r="B864" s="665" t="s">
        <v>549</v>
      </c>
      <c r="C864" s="666" t="s">
        <v>564</v>
      </c>
      <c r="D864" s="667" t="s">
        <v>2807</v>
      </c>
      <c r="E864" s="666" t="s">
        <v>6388</v>
      </c>
      <c r="F864" s="667" t="s">
        <v>6389</v>
      </c>
      <c r="G864" s="666" t="s">
        <v>6185</v>
      </c>
      <c r="H864" s="666" t="s">
        <v>6187</v>
      </c>
      <c r="I864" s="668">
        <v>33.350000000000009</v>
      </c>
      <c r="J864" s="668">
        <v>1080</v>
      </c>
      <c r="K864" s="669">
        <v>36018</v>
      </c>
    </row>
    <row r="865" spans="1:11" ht="14.4" customHeight="1" x14ac:dyDescent="0.3">
      <c r="A865" s="664" t="s">
        <v>548</v>
      </c>
      <c r="B865" s="665" t="s">
        <v>549</v>
      </c>
      <c r="C865" s="666" t="s">
        <v>564</v>
      </c>
      <c r="D865" s="667" t="s">
        <v>2807</v>
      </c>
      <c r="E865" s="666" t="s">
        <v>6388</v>
      </c>
      <c r="F865" s="667" t="s">
        <v>6389</v>
      </c>
      <c r="G865" s="666" t="s">
        <v>6188</v>
      </c>
      <c r="H865" s="666" t="s">
        <v>6189</v>
      </c>
      <c r="I865" s="668">
        <v>67.850000000000009</v>
      </c>
      <c r="J865" s="668">
        <v>1296</v>
      </c>
      <c r="K865" s="669">
        <v>87933.6</v>
      </c>
    </row>
    <row r="866" spans="1:11" ht="14.4" customHeight="1" x14ac:dyDescent="0.3">
      <c r="A866" s="664" t="s">
        <v>548</v>
      </c>
      <c r="B866" s="665" t="s">
        <v>549</v>
      </c>
      <c r="C866" s="666" t="s">
        <v>564</v>
      </c>
      <c r="D866" s="667" t="s">
        <v>2807</v>
      </c>
      <c r="E866" s="666" t="s">
        <v>6388</v>
      </c>
      <c r="F866" s="667" t="s">
        <v>6389</v>
      </c>
      <c r="G866" s="666" t="s">
        <v>6190</v>
      </c>
      <c r="H866" s="666" t="s">
        <v>6191</v>
      </c>
      <c r="I866" s="668">
        <v>69</v>
      </c>
      <c r="J866" s="668">
        <v>324</v>
      </c>
      <c r="K866" s="669">
        <v>22356</v>
      </c>
    </row>
    <row r="867" spans="1:11" ht="14.4" customHeight="1" x14ac:dyDescent="0.3">
      <c r="A867" s="664" t="s">
        <v>548</v>
      </c>
      <c r="B867" s="665" t="s">
        <v>549</v>
      </c>
      <c r="C867" s="666" t="s">
        <v>564</v>
      </c>
      <c r="D867" s="667" t="s">
        <v>2807</v>
      </c>
      <c r="E867" s="666" t="s">
        <v>6388</v>
      </c>
      <c r="F867" s="667" t="s">
        <v>6389</v>
      </c>
      <c r="G867" s="666" t="s">
        <v>6190</v>
      </c>
      <c r="H867" s="666" t="s">
        <v>6192</v>
      </c>
      <c r="I867" s="668">
        <v>69</v>
      </c>
      <c r="J867" s="668">
        <v>216</v>
      </c>
      <c r="K867" s="669">
        <v>14904</v>
      </c>
    </row>
    <row r="868" spans="1:11" ht="14.4" customHeight="1" x14ac:dyDescent="0.3">
      <c r="A868" s="664" t="s">
        <v>548</v>
      </c>
      <c r="B868" s="665" t="s">
        <v>549</v>
      </c>
      <c r="C868" s="666" t="s">
        <v>564</v>
      </c>
      <c r="D868" s="667" t="s">
        <v>2807</v>
      </c>
      <c r="E868" s="666" t="s">
        <v>6388</v>
      </c>
      <c r="F868" s="667" t="s">
        <v>6389</v>
      </c>
      <c r="G868" s="666" t="s">
        <v>6193</v>
      </c>
      <c r="H868" s="666" t="s">
        <v>6194</v>
      </c>
      <c r="I868" s="668">
        <v>134.90000000000003</v>
      </c>
      <c r="J868" s="668">
        <v>420</v>
      </c>
      <c r="K868" s="669">
        <v>56655.900000000009</v>
      </c>
    </row>
    <row r="869" spans="1:11" ht="14.4" customHeight="1" x14ac:dyDescent="0.3">
      <c r="A869" s="664" t="s">
        <v>548</v>
      </c>
      <c r="B869" s="665" t="s">
        <v>549</v>
      </c>
      <c r="C869" s="666" t="s">
        <v>564</v>
      </c>
      <c r="D869" s="667" t="s">
        <v>2807</v>
      </c>
      <c r="E869" s="666" t="s">
        <v>6388</v>
      </c>
      <c r="F869" s="667" t="s">
        <v>6389</v>
      </c>
      <c r="G869" s="666" t="s">
        <v>6195</v>
      </c>
      <c r="H869" s="666" t="s">
        <v>6196</v>
      </c>
      <c r="I869" s="668">
        <v>376.48</v>
      </c>
      <c r="J869" s="668">
        <v>360</v>
      </c>
      <c r="K869" s="669">
        <v>135533.19999999998</v>
      </c>
    </row>
    <row r="870" spans="1:11" ht="14.4" customHeight="1" x14ac:dyDescent="0.3">
      <c r="A870" s="664" t="s">
        <v>548</v>
      </c>
      <c r="B870" s="665" t="s">
        <v>549</v>
      </c>
      <c r="C870" s="666" t="s">
        <v>564</v>
      </c>
      <c r="D870" s="667" t="s">
        <v>2807</v>
      </c>
      <c r="E870" s="666" t="s">
        <v>6388</v>
      </c>
      <c r="F870" s="667" t="s">
        <v>6389</v>
      </c>
      <c r="G870" s="666" t="s">
        <v>6197</v>
      </c>
      <c r="H870" s="666" t="s">
        <v>6198</v>
      </c>
      <c r="I870" s="668">
        <v>337.24</v>
      </c>
      <c r="J870" s="668">
        <v>12</v>
      </c>
      <c r="K870" s="669">
        <v>4046.85</v>
      </c>
    </row>
    <row r="871" spans="1:11" ht="14.4" customHeight="1" x14ac:dyDescent="0.3">
      <c r="A871" s="664" t="s">
        <v>548</v>
      </c>
      <c r="B871" s="665" t="s">
        <v>549</v>
      </c>
      <c r="C871" s="666" t="s">
        <v>564</v>
      </c>
      <c r="D871" s="667" t="s">
        <v>2807</v>
      </c>
      <c r="E871" s="666" t="s">
        <v>6388</v>
      </c>
      <c r="F871" s="667" t="s">
        <v>6389</v>
      </c>
      <c r="G871" s="666" t="s">
        <v>6199</v>
      </c>
      <c r="H871" s="666" t="s">
        <v>6200</v>
      </c>
      <c r="I871" s="668">
        <v>131.96</v>
      </c>
      <c r="J871" s="668">
        <v>492</v>
      </c>
      <c r="K871" s="669">
        <v>64925.549999999996</v>
      </c>
    </row>
    <row r="872" spans="1:11" ht="14.4" customHeight="1" x14ac:dyDescent="0.3">
      <c r="A872" s="664" t="s">
        <v>548</v>
      </c>
      <c r="B872" s="665" t="s">
        <v>549</v>
      </c>
      <c r="C872" s="666" t="s">
        <v>564</v>
      </c>
      <c r="D872" s="667" t="s">
        <v>2807</v>
      </c>
      <c r="E872" s="666" t="s">
        <v>6388</v>
      </c>
      <c r="F872" s="667" t="s">
        <v>6389</v>
      </c>
      <c r="G872" s="666" t="s">
        <v>6201</v>
      </c>
      <c r="H872" s="666" t="s">
        <v>6202</v>
      </c>
      <c r="I872" s="668">
        <v>108.21</v>
      </c>
      <c r="J872" s="668">
        <v>96</v>
      </c>
      <c r="K872" s="669">
        <v>10388.64</v>
      </c>
    </row>
    <row r="873" spans="1:11" ht="14.4" customHeight="1" x14ac:dyDescent="0.3">
      <c r="A873" s="664" t="s">
        <v>548</v>
      </c>
      <c r="B873" s="665" t="s">
        <v>549</v>
      </c>
      <c r="C873" s="666" t="s">
        <v>564</v>
      </c>
      <c r="D873" s="667" t="s">
        <v>2807</v>
      </c>
      <c r="E873" s="666" t="s">
        <v>6388</v>
      </c>
      <c r="F873" s="667" t="s">
        <v>6389</v>
      </c>
      <c r="G873" s="666" t="s">
        <v>6203</v>
      </c>
      <c r="H873" s="666" t="s">
        <v>6204</v>
      </c>
      <c r="I873" s="668">
        <v>52.899999999999984</v>
      </c>
      <c r="J873" s="668">
        <v>1344</v>
      </c>
      <c r="K873" s="669">
        <v>71097.600000000006</v>
      </c>
    </row>
    <row r="874" spans="1:11" ht="14.4" customHeight="1" x14ac:dyDescent="0.3">
      <c r="A874" s="664" t="s">
        <v>548</v>
      </c>
      <c r="B874" s="665" t="s">
        <v>549</v>
      </c>
      <c r="C874" s="666" t="s">
        <v>564</v>
      </c>
      <c r="D874" s="667" t="s">
        <v>2807</v>
      </c>
      <c r="E874" s="666" t="s">
        <v>6388</v>
      </c>
      <c r="F874" s="667" t="s">
        <v>6389</v>
      </c>
      <c r="G874" s="666" t="s">
        <v>6205</v>
      </c>
      <c r="H874" s="666" t="s">
        <v>6206</v>
      </c>
      <c r="I874" s="668">
        <v>65.55</v>
      </c>
      <c r="J874" s="668">
        <v>360</v>
      </c>
      <c r="K874" s="669">
        <v>23597.999999999996</v>
      </c>
    </row>
    <row r="875" spans="1:11" ht="14.4" customHeight="1" x14ac:dyDescent="0.3">
      <c r="A875" s="664" t="s">
        <v>548</v>
      </c>
      <c r="B875" s="665" t="s">
        <v>549</v>
      </c>
      <c r="C875" s="666" t="s">
        <v>564</v>
      </c>
      <c r="D875" s="667" t="s">
        <v>2807</v>
      </c>
      <c r="E875" s="666" t="s">
        <v>6388</v>
      </c>
      <c r="F875" s="667" t="s">
        <v>6389</v>
      </c>
      <c r="G875" s="666" t="s">
        <v>6207</v>
      </c>
      <c r="H875" s="666" t="s">
        <v>6208</v>
      </c>
      <c r="I875" s="668">
        <v>47.74</v>
      </c>
      <c r="J875" s="668">
        <v>72</v>
      </c>
      <c r="K875" s="669">
        <v>3437.58</v>
      </c>
    </row>
    <row r="876" spans="1:11" ht="14.4" customHeight="1" x14ac:dyDescent="0.3">
      <c r="A876" s="664" t="s">
        <v>548</v>
      </c>
      <c r="B876" s="665" t="s">
        <v>549</v>
      </c>
      <c r="C876" s="666" t="s">
        <v>564</v>
      </c>
      <c r="D876" s="667" t="s">
        <v>2807</v>
      </c>
      <c r="E876" s="666" t="s">
        <v>6388</v>
      </c>
      <c r="F876" s="667" t="s">
        <v>6389</v>
      </c>
      <c r="G876" s="666" t="s">
        <v>6209</v>
      </c>
      <c r="H876" s="666" t="s">
        <v>6210</v>
      </c>
      <c r="I876" s="668">
        <v>52.9</v>
      </c>
      <c r="J876" s="668">
        <v>600</v>
      </c>
      <c r="K876" s="669">
        <v>31740</v>
      </c>
    </row>
    <row r="877" spans="1:11" ht="14.4" customHeight="1" x14ac:dyDescent="0.3">
      <c r="A877" s="664" t="s">
        <v>548</v>
      </c>
      <c r="B877" s="665" t="s">
        <v>549</v>
      </c>
      <c r="C877" s="666" t="s">
        <v>564</v>
      </c>
      <c r="D877" s="667" t="s">
        <v>2807</v>
      </c>
      <c r="E877" s="666" t="s">
        <v>6388</v>
      </c>
      <c r="F877" s="667" t="s">
        <v>6389</v>
      </c>
      <c r="G877" s="666" t="s">
        <v>6209</v>
      </c>
      <c r="H877" s="666" t="s">
        <v>6211</v>
      </c>
      <c r="I877" s="668">
        <v>52.899999999999991</v>
      </c>
      <c r="J877" s="668">
        <v>720</v>
      </c>
      <c r="K877" s="669">
        <v>38088</v>
      </c>
    </row>
    <row r="878" spans="1:11" ht="14.4" customHeight="1" x14ac:dyDescent="0.3">
      <c r="A878" s="664" t="s">
        <v>548</v>
      </c>
      <c r="B878" s="665" t="s">
        <v>549</v>
      </c>
      <c r="C878" s="666" t="s">
        <v>564</v>
      </c>
      <c r="D878" s="667" t="s">
        <v>2807</v>
      </c>
      <c r="E878" s="666" t="s">
        <v>6388</v>
      </c>
      <c r="F878" s="667" t="s">
        <v>6389</v>
      </c>
      <c r="G878" s="666" t="s">
        <v>6212</v>
      </c>
      <c r="H878" s="666" t="s">
        <v>6213</v>
      </c>
      <c r="I878" s="668">
        <v>125.12</v>
      </c>
      <c r="J878" s="668">
        <v>24</v>
      </c>
      <c r="K878" s="669">
        <v>3002.88</v>
      </c>
    </row>
    <row r="879" spans="1:11" ht="14.4" customHeight="1" x14ac:dyDescent="0.3">
      <c r="A879" s="664" t="s">
        <v>548</v>
      </c>
      <c r="B879" s="665" t="s">
        <v>549</v>
      </c>
      <c r="C879" s="666" t="s">
        <v>564</v>
      </c>
      <c r="D879" s="667" t="s">
        <v>2807</v>
      </c>
      <c r="E879" s="666" t="s">
        <v>6388</v>
      </c>
      <c r="F879" s="667" t="s">
        <v>6389</v>
      </c>
      <c r="G879" s="666" t="s">
        <v>6214</v>
      </c>
      <c r="H879" s="666" t="s">
        <v>6215</v>
      </c>
      <c r="I879" s="668">
        <v>639.28</v>
      </c>
      <c r="J879" s="668">
        <v>84</v>
      </c>
      <c r="K879" s="669">
        <v>53699.94</v>
      </c>
    </row>
    <row r="880" spans="1:11" ht="14.4" customHeight="1" x14ac:dyDescent="0.3">
      <c r="A880" s="664" t="s">
        <v>548</v>
      </c>
      <c r="B880" s="665" t="s">
        <v>549</v>
      </c>
      <c r="C880" s="666" t="s">
        <v>564</v>
      </c>
      <c r="D880" s="667" t="s">
        <v>2807</v>
      </c>
      <c r="E880" s="666" t="s">
        <v>6388</v>
      </c>
      <c r="F880" s="667" t="s">
        <v>6389</v>
      </c>
      <c r="G880" s="666" t="s">
        <v>6216</v>
      </c>
      <c r="H880" s="666" t="s">
        <v>6217</v>
      </c>
      <c r="I880" s="668">
        <v>330.47</v>
      </c>
      <c r="J880" s="668">
        <v>120</v>
      </c>
      <c r="K880" s="669">
        <v>39656.050000000003</v>
      </c>
    </row>
    <row r="881" spans="1:11" ht="14.4" customHeight="1" x14ac:dyDescent="0.3">
      <c r="A881" s="664" t="s">
        <v>548</v>
      </c>
      <c r="B881" s="665" t="s">
        <v>549</v>
      </c>
      <c r="C881" s="666" t="s">
        <v>564</v>
      </c>
      <c r="D881" s="667" t="s">
        <v>2807</v>
      </c>
      <c r="E881" s="666" t="s">
        <v>6388</v>
      </c>
      <c r="F881" s="667" t="s">
        <v>6389</v>
      </c>
      <c r="G881" s="666" t="s">
        <v>6218</v>
      </c>
      <c r="H881" s="666" t="s">
        <v>6219</v>
      </c>
      <c r="I881" s="668">
        <v>157.38</v>
      </c>
      <c r="J881" s="668">
        <v>204</v>
      </c>
      <c r="K881" s="669">
        <v>32105.010000000002</v>
      </c>
    </row>
    <row r="882" spans="1:11" ht="14.4" customHeight="1" x14ac:dyDescent="0.3">
      <c r="A882" s="664" t="s">
        <v>548</v>
      </c>
      <c r="B882" s="665" t="s">
        <v>549</v>
      </c>
      <c r="C882" s="666" t="s">
        <v>564</v>
      </c>
      <c r="D882" s="667" t="s">
        <v>2807</v>
      </c>
      <c r="E882" s="666" t="s">
        <v>6388</v>
      </c>
      <c r="F882" s="667" t="s">
        <v>6389</v>
      </c>
      <c r="G882" s="666" t="s">
        <v>6220</v>
      </c>
      <c r="H882" s="666" t="s">
        <v>6221</v>
      </c>
      <c r="I882" s="668">
        <v>164.22</v>
      </c>
      <c r="J882" s="668">
        <v>384</v>
      </c>
      <c r="K882" s="669">
        <v>63060.479999999996</v>
      </c>
    </row>
    <row r="883" spans="1:11" ht="14.4" customHeight="1" x14ac:dyDescent="0.3">
      <c r="A883" s="664" t="s">
        <v>548</v>
      </c>
      <c r="B883" s="665" t="s">
        <v>549</v>
      </c>
      <c r="C883" s="666" t="s">
        <v>564</v>
      </c>
      <c r="D883" s="667" t="s">
        <v>2807</v>
      </c>
      <c r="E883" s="666" t="s">
        <v>6388</v>
      </c>
      <c r="F883" s="667" t="s">
        <v>6389</v>
      </c>
      <c r="G883" s="666" t="s">
        <v>6222</v>
      </c>
      <c r="H883" s="666" t="s">
        <v>6223</v>
      </c>
      <c r="I883" s="668">
        <v>167.15</v>
      </c>
      <c r="J883" s="668">
        <v>36</v>
      </c>
      <c r="K883" s="669">
        <v>6017.49</v>
      </c>
    </row>
    <row r="884" spans="1:11" ht="14.4" customHeight="1" x14ac:dyDescent="0.3">
      <c r="A884" s="664" t="s">
        <v>548</v>
      </c>
      <c r="B884" s="665" t="s">
        <v>549</v>
      </c>
      <c r="C884" s="666" t="s">
        <v>564</v>
      </c>
      <c r="D884" s="667" t="s">
        <v>2807</v>
      </c>
      <c r="E884" s="666" t="s">
        <v>6388</v>
      </c>
      <c r="F884" s="667" t="s">
        <v>6389</v>
      </c>
      <c r="G884" s="666" t="s">
        <v>6224</v>
      </c>
      <c r="H884" s="666" t="s">
        <v>6225</v>
      </c>
      <c r="I884" s="668">
        <v>378.29</v>
      </c>
      <c r="J884" s="668">
        <v>84</v>
      </c>
      <c r="K884" s="669">
        <v>31776.570000000003</v>
      </c>
    </row>
    <row r="885" spans="1:11" ht="14.4" customHeight="1" x14ac:dyDescent="0.3">
      <c r="A885" s="664" t="s">
        <v>548</v>
      </c>
      <c r="B885" s="665" t="s">
        <v>549</v>
      </c>
      <c r="C885" s="666" t="s">
        <v>564</v>
      </c>
      <c r="D885" s="667" t="s">
        <v>2807</v>
      </c>
      <c r="E885" s="666" t="s">
        <v>6388</v>
      </c>
      <c r="F885" s="667" t="s">
        <v>6389</v>
      </c>
      <c r="G885" s="666" t="s">
        <v>6226</v>
      </c>
      <c r="H885" s="666" t="s">
        <v>6227</v>
      </c>
      <c r="I885" s="668">
        <v>78.48</v>
      </c>
      <c r="J885" s="668">
        <v>216</v>
      </c>
      <c r="K885" s="669">
        <v>16951.920000000002</v>
      </c>
    </row>
    <row r="886" spans="1:11" ht="14.4" customHeight="1" x14ac:dyDescent="0.3">
      <c r="A886" s="664" t="s">
        <v>548</v>
      </c>
      <c r="B886" s="665" t="s">
        <v>549</v>
      </c>
      <c r="C886" s="666" t="s">
        <v>564</v>
      </c>
      <c r="D886" s="667" t="s">
        <v>2807</v>
      </c>
      <c r="E886" s="666" t="s">
        <v>6388</v>
      </c>
      <c r="F886" s="667" t="s">
        <v>6389</v>
      </c>
      <c r="G886" s="666" t="s">
        <v>6228</v>
      </c>
      <c r="H886" s="666" t="s">
        <v>6229</v>
      </c>
      <c r="I886" s="668">
        <v>76.44</v>
      </c>
      <c r="J886" s="668">
        <v>36</v>
      </c>
      <c r="K886" s="669">
        <v>2751.72</v>
      </c>
    </row>
    <row r="887" spans="1:11" ht="14.4" customHeight="1" x14ac:dyDescent="0.3">
      <c r="A887" s="664" t="s">
        <v>548</v>
      </c>
      <c r="B887" s="665" t="s">
        <v>549</v>
      </c>
      <c r="C887" s="666" t="s">
        <v>564</v>
      </c>
      <c r="D887" s="667" t="s">
        <v>2807</v>
      </c>
      <c r="E887" s="666" t="s">
        <v>6388</v>
      </c>
      <c r="F887" s="667" t="s">
        <v>6389</v>
      </c>
      <c r="G887" s="666" t="s">
        <v>6230</v>
      </c>
      <c r="H887" s="666" t="s">
        <v>6231</v>
      </c>
      <c r="I887" s="668">
        <v>210.16</v>
      </c>
      <c r="J887" s="668">
        <v>36</v>
      </c>
      <c r="K887" s="669">
        <v>7565.85</v>
      </c>
    </row>
    <row r="888" spans="1:11" ht="14.4" customHeight="1" x14ac:dyDescent="0.3">
      <c r="A888" s="664" t="s">
        <v>548</v>
      </c>
      <c r="B888" s="665" t="s">
        <v>549</v>
      </c>
      <c r="C888" s="666" t="s">
        <v>564</v>
      </c>
      <c r="D888" s="667" t="s">
        <v>2807</v>
      </c>
      <c r="E888" s="666" t="s">
        <v>6388</v>
      </c>
      <c r="F888" s="667" t="s">
        <v>6389</v>
      </c>
      <c r="G888" s="666" t="s">
        <v>6232</v>
      </c>
      <c r="H888" s="666" t="s">
        <v>6233</v>
      </c>
      <c r="I888" s="668">
        <v>39.729999999999997</v>
      </c>
      <c r="J888" s="668">
        <v>72</v>
      </c>
      <c r="K888" s="669">
        <v>2860.28</v>
      </c>
    </row>
    <row r="889" spans="1:11" ht="14.4" customHeight="1" x14ac:dyDescent="0.3">
      <c r="A889" s="664" t="s">
        <v>548</v>
      </c>
      <c r="B889" s="665" t="s">
        <v>549</v>
      </c>
      <c r="C889" s="666" t="s">
        <v>564</v>
      </c>
      <c r="D889" s="667" t="s">
        <v>2807</v>
      </c>
      <c r="E889" s="666" t="s">
        <v>6388</v>
      </c>
      <c r="F889" s="667" t="s">
        <v>6389</v>
      </c>
      <c r="G889" s="666" t="s">
        <v>6234</v>
      </c>
      <c r="H889" s="666" t="s">
        <v>6235</v>
      </c>
      <c r="I889" s="668">
        <v>40.130000000000003</v>
      </c>
      <c r="J889" s="668">
        <v>36</v>
      </c>
      <c r="K889" s="669">
        <v>1444.86</v>
      </c>
    </row>
    <row r="890" spans="1:11" ht="14.4" customHeight="1" x14ac:dyDescent="0.3">
      <c r="A890" s="664" t="s">
        <v>548</v>
      </c>
      <c r="B890" s="665" t="s">
        <v>549</v>
      </c>
      <c r="C890" s="666" t="s">
        <v>564</v>
      </c>
      <c r="D890" s="667" t="s">
        <v>2807</v>
      </c>
      <c r="E890" s="666" t="s">
        <v>6388</v>
      </c>
      <c r="F890" s="667" t="s">
        <v>6389</v>
      </c>
      <c r="G890" s="666" t="s">
        <v>6236</v>
      </c>
      <c r="H890" s="666" t="s">
        <v>6237</v>
      </c>
      <c r="I890" s="668">
        <v>67.849999999999994</v>
      </c>
      <c r="J890" s="668">
        <v>36</v>
      </c>
      <c r="K890" s="669">
        <v>2442.6</v>
      </c>
    </row>
    <row r="891" spans="1:11" ht="14.4" customHeight="1" x14ac:dyDescent="0.3">
      <c r="A891" s="664" t="s">
        <v>548</v>
      </c>
      <c r="B891" s="665" t="s">
        <v>549</v>
      </c>
      <c r="C891" s="666" t="s">
        <v>564</v>
      </c>
      <c r="D891" s="667" t="s">
        <v>2807</v>
      </c>
      <c r="E891" s="666" t="s">
        <v>6388</v>
      </c>
      <c r="F891" s="667" t="s">
        <v>6389</v>
      </c>
      <c r="G891" s="666" t="s">
        <v>6238</v>
      </c>
      <c r="H891" s="666" t="s">
        <v>6239</v>
      </c>
      <c r="I891" s="668">
        <v>65.55</v>
      </c>
      <c r="J891" s="668">
        <v>72</v>
      </c>
      <c r="K891" s="669">
        <v>4719.6000000000004</v>
      </c>
    </row>
    <row r="892" spans="1:11" ht="14.4" customHeight="1" x14ac:dyDescent="0.3">
      <c r="A892" s="664" t="s">
        <v>548</v>
      </c>
      <c r="B892" s="665" t="s">
        <v>549</v>
      </c>
      <c r="C892" s="666" t="s">
        <v>564</v>
      </c>
      <c r="D892" s="667" t="s">
        <v>2807</v>
      </c>
      <c r="E892" s="666" t="s">
        <v>6388</v>
      </c>
      <c r="F892" s="667" t="s">
        <v>6389</v>
      </c>
      <c r="G892" s="666" t="s">
        <v>6238</v>
      </c>
      <c r="H892" s="666" t="s">
        <v>6240</v>
      </c>
      <c r="I892" s="668">
        <v>65.55</v>
      </c>
      <c r="J892" s="668">
        <v>72</v>
      </c>
      <c r="K892" s="669">
        <v>4719.6000000000004</v>
      </c>
    </row>
    <row r="893" spans="1:11" ht="14.4" customHeight="1" x14ac:dyDescent="0.3">
      <c r="A893" s="664" t="s">
        <v>548</v>
      </c>
      <c r="B893" s="665" t="s">
        <v>549</v>
      </c>
      <c r="C893" s="666" t="s">
        <v>564</v>
      </c>
      <c r="D893" s="667" t="s">
        <v>2807</v>
      </c>
      <c r="E893" s="666" t="s">
        <v>6388</v>
      </c>
      <c r="F893" s="667" t="s">
        <v>6389</v>
      </c>
      <c r="G893" s="666" t="s">
        <v>6241</v>
      </c>
      <c r="H893" s="666" t="s">
        <v>6242</v>
      </c>
      <c r="I893" s="668">
        <v>210.16</v>
      </c>
      <c r="J893" s="668">
        <v>12</v>
      </c>
      <c r="K893" s="669">
        <v>2521.92</v>
      </c>
    </row>
    <row r="894" spans="1:11" ht="14.4" customHeight="1" x14ac:dyDescent="0.3">
      <c r="A894" s="664" t="s">
        <v>548</v>
      </c>
      <c r="B894" s="665" t="s">
        <v>549</v>
      </c>
      <c r="C894" s="666" t="s">
        <v>564</v>
      </c>
      <c r="D894" s="667" t="s">
        <v>2807</v>
      </c>
      <c r="E894" s="666" t="s">
        <v>6388</v>
      </c>
      <c r="F894" s="667" t="s">
        <v>6389</v>
      </c>
      <c r="G894" s="666" t="s">
        <v>6243</v>
      </c>
      <c r="H894" s="666" t="s">
        <v>6244</v>
      </c>
      <c r="I894" s="668">
        <v>130.97999999999999</v>
      </c>
      <c r="J894" s="668">
        <v>84</v>
      </c>
      <c r="K894" s="669">
        <v>11002.74</v>
      </c>
    </row>
    <row r="895" spans="1:11" ht="14.4" customHeight="1" x14ac:dyDescent="0.3">
      <c r="A895" s="664" t="s">
        <v>548</v>
      </c>
      <c r="B895" s="665" t="s">
        <v>549</v>
      </c>
      <c r="C895" s="666" t="s">
        <v>564</v>
      </c>
      <c r="D895" s="667" t="s">
        <v>2807</v>
      </c>
      <c r="E895" s="666" t="s">
        <v>6388</v>
      </c>
      <c r="F895" s="667" t="s">
        <v>6389</v>
      </c>
      <c r="G895" s="666" t="s">
        <v>6245</v>
      </c>
      <c r="H895" s="666" t="s">
        <v>6246</v>
      </c>
      <c r="I895" s="668">
        <v>52.9</v>
      </c>
      <c r="J895" s="668">
        <v>120</v>
      </c>
      <c r="K895" s="669">
        <v>6348</v>
      </c>
    </row>
    <row r="896" spans="1:11" ht="14.4" customHeight="1" x14ac:dyDescent="0.3">
      <c r="A896" s="664" t="s">
        <v>548</v>
      </c>
      <c r="B896" s="665" t="s">
        <v>549</v>
      </c>
      <c r="C896" s="666" t="s">
        <v>564</v>
      </c>
      <c r="D896" s="667" t="s">
        <v>2807</v>
      </c>
      <c r="E896" s="666" t="s">
        <v>6388</v>
      </c>
      <c r="F896" s="667" t="s">
        <v>6389</v>
      </c>
      <c r="G896" s="666" t="s">
        <v>6245</v>
      </c>
      <c r="H896" s="666" t="s">
        <v>6247</v>
      </c>
      <c r="I896" s="668">
        <v>52.9</v>
      </c>
      <c r="J896" s="668">
        <v>120</v>
      </c>
      <c r="K896" s="669">
        <v>6348</v>
      </c>
    </row>
    <row r="897" spans="1:11" ht="14.4" customHeight="1" x14ac:dyDescent="0.3">
      <c r="A897" s="664" t="s">
        <v>548</v>
      </c>
      <c r="B897" s="665" t="s">
        <v>549</v>
      </c>
      <c r="C897" s="666" t="s">
        <v>564</v>
      </c>
      <c r="D897" s="667" t="s">
        <v>2807</v>
      </c>
      <c r="E897" s="666" t="s">
        <v>6388</v>
      </c>
      <c r="F897" s="667" t="s">
        <v>6389</v>
      </c>
      <c r="G897" s="666" t="s">
        <v>6248</v>
      </c>
      <c r="H897" s="666" t="s">
        <v>6249</v>
      </c>
      <c r="I897" s="668">
        <v>139.78</v>
      </c>
      <c r="J897" s="668">
        <v>36</v>
      </c>
      <c r="K897" s="669">
        <v>5032.17</v>
      </c>
    </row>
    <row r="898" spans="1:11" ht="14.4" customHeight="1" x14ac:dyDescent="0.3">
      <c r="A898" s="664" t="s">
        <v>548</v>
      </c>
      <c r="B898" s="665" t="s">
        <v>549</v>
      </c>
      <c r="C898" s="666" t="s">
        <v>564</v>
      </c>
      <c r="D898" s="667" t="s">
        <v>2807</v>
      </c>
      <c r="E898" s="666" t="s">
        <v>6388</v>
      </c>
      <c r="F898" s="667" t="s">
        <v>6389</v>
      </c>
      <c r="G898" s="666" t="s">
        <v>6250</v>
      </c>
      <c r="H898" s="666" t="s">
        <v>6251</v>
      </c>
      <c r="I898" s="668">
        <v>171.23</v>
      </c>
      <c r="J898" s="668">
        <v>36</v>
      </c>
      <c r="K898" s="669">
        <v>6164.13</v>
      </c>
    </row>
    <row r="899" spans="1:11" ht="14.4" customHeight="1" x14ac:dyDescent="0.3">
      <c r="A899" s="664" t="s">
        <v>548</v>
      </c>
      <c r="B899" s="665" t="s">
        <v>549</v>
      </c>
      <c r="C899" s="666" t="s">
        <v>564</v>
      </c>
      <c r="D899" s="667" t="s">
        <v>2807</v>
      </c>
      <c r="E899" s="666" t="s">
        <v>6388</v>
      </c>
      <c r="F899" s="667" t="s">
        <v>6389</v>
      </c>
      <c r="G899" s="666" t="s">
        <v>6252</v>
      </c>
      <c r="H899" s="666" t="s">
        <v>6253</v>
      </c>
      <c r="I899" s="668">
        <v>113.85</v>
      </c>
      <c r="J899" s="668">
        <v>72</v>
      </c>
      <c r="K899" s="669">
        <v>8197.2000000000007</v>
      </c>
    </row>
    <row r="900" spans="1:11" ht="14.4" customHeight="1" x14ac:dyDescent="0.3">
      <c r="A900" s="664" t="s">
        <v>548</v>
      </c>
      <c r="B900" s="665" t="s">
        <v>549</v>
      </c>
      <c r="C900" s="666" t="s">
        <v>564</v>
      </c>
      <c r="D900" s="667" t="s">
        <v>2807</v>
      </c>
      <c r="E900" s="666" t="s">
        <v>6388</v>
      </c>
      <c r="F900" s="667" t="s">
        <v>6389</v>
      </c>
      <c r="G900" s="666" t="s">
        <v>6254</v>
      </c>
      <c r="H900" s="666" t="s">
        <v>6255</v>
      </c>
      <c r="I900" s="668">
        <v>37.54</v>
      </c>
      <c r="J900" s="668">
        <v>36</v>
      </c>
      <c r="K900" s="669">
        <v>1351.37</v>
      </c>
    </row>
    <row r="901" spans="1:11" ht="14.4" customHeight="1" x14ac:dyDescent="0.3">
      <c r="A901" s="664" t="s">
        <v>548</v>
      </c>
      <c r="B901" s="665" t="s">
        <v>549</v>
      </c>
      <c r="C901" s="666" t="s">
        <v>564</v>
      </c>
      <c r="D901" s="667" t="s">
        <v>2807</v>
      </c>
      <c r="E901" s="666" t="s">
        <v>6388</v>
      </c>
      <c r="F901" s="667" t="s">
        <v>6389</v>
      </c>
      <c r="G901" s="666" t="s">
        <v>6256</v>
      </c>
      <c r="H901" s="666" t="s">
        <v>6257</v>
      </c>
      <c r="I901" s="668">
        <v>556.85</v>
      </c>
      <c r="J901" s="668">
        <v>24</v>
      </c>
      <c r="K901" s="669">
        <v>13364.36</v>
      </c>
    </row>
    <row r="902" spans="1:11" ht="14.4" customHeight="1" x14ac:dyDescent="0.3">
      <c r="A902" s="664" t="s">
        <v>548</v>
      </c>
      <c r="B902" s="665" t="s">
        <v>549</v>
      </c>
      <c r="C902" s="666" t="s">
        <v>564</v>
      </c>
      <c r="D902" s="667" t="s">
        <v>2807</v>
      </c>
      <c r="E902" s="666" t="s">
        <v>6388</v>
      </c>
      <c r="F902" s="667" t="s">
        <v>6389</v>
      </c>
      <c r="G902" s="666" t="s">
        <v>6258</v>
      </c>
      <c r="H902" s="666" t="s">
        <v>6259</v>
      </c>
      <c r="I902" s="668">
        <v>513.91999999999996</v>
      </c>
      <c r="J902" s="668">
        <v>48</v>
      </c>
      <c r="K902" s="669">
        <v>24667.96</v>
      </c>
    </row>
    <row r="903" spans="1:11" ht="14.4" customHeight="1" x14ac:dyDescent="0.3">
      <c r="A903" s="664" t="s">
        <v>548</v>
      </c>
      <c r="B903" s="665" t="s">
        <v>549</v>
      </c>
      <c r="C903" s="666" t="s">
        <v>564</v>
      </c>
      <c r="D903" s="667" t="s">
        <v>2807</v>
      </c>
      <c r="E903" s="666" t="s">
        <v>6388</v>
      </c>
      <c r="F903" s="667" t="s">
        <v>6389</v>
      </c>
      <c r="G903" s="666" t="s">
        <v>6260</v>
      </c>
      <c r="H903" s="666" t="s">
        <v>6261</v>
      </c>
      <c r="I903" s="668">
        <v>208.21</v>
      </c>
      <c r="J903" s="668">
        <v>60</v>
      </c>
      <c r="K903" s="669">
        <v>12492.449999999999</v>
      </c>
    </row>
    <row r="904" spans="1:11" ht="14.4" customHeight="1" x14ac:dyDescent="0.3">
      <c r="A904" s="664" t="s">
        <v>548</v>
      </c>
      <c r="B904" s="665" t="s">
        <v>549</v>
      </c>
      <c r="C904" s="666" t="s">
        <v>564</v>
      </c>
      <c r="D904" s="667" t="s">
        <v>2807</v>
      </c>
      <c r="E904" s="666" t="s">
        <v>6388</v>
      </c>
      <c r="F904" s="667" t="s">
        <v>6389</v>
      </c>
      <c r="G904" s="666" t="s">
        <v>6262</v>
      </c>
      <c r="H904" s="666" t="s">
        <v>6263</v>
      </c>
      <c r="I904" s="668">
        <v>90.64</v>
      </c>
      <c r="J904" s="668">
        <v>36</v>
      </c>
      <c r="K904" s="669">
        <v>3262.9</v>
      </c>
    </row>
    <row r="905" spans="1:11" ht="14.4" customHeight="1" x14ac:dyDescent="0.3">
      <c r="A905" s="664" t="s">
        <v>548</v>
      </c>
      <c r="B905" s="665" t="s">
        <v>549</v>
      </c>
      <c r="C905" s="666" t="s">
        <v>564</v>
      </c>
      <c r="D905" s="667" t="s">
        <v>2807</v>
      </c>
      <c r="E905" s="666" t="s">
        <v>6370</v>
      </c>
      <c r="F905" s="667" t="s">
        <v>6371</v>
      </c>
      <c r="G905" s="666" t="s">
        <v>6264</v>
      </c>
      <c r="H905" s="666" t="s">
        <v>6265</v>
      </c>
      <c r="I905" s="668">
        <v>0.3</v>
      </c>
      <c r="J905" s="668">
        <v>200</v>
      </c>
      <c r="K905" s="669">
        <v>60</v>
      </c>
    </row>
    <row r="906" spans="1:11" ht="14.4" customHeight="1" x14ac:dyDescent="0.3">
      <c r="A906" s="664" t="s">
        <v>548</v>
      </c>
      <c r="B906" s="665" t="s">
        <v>549</v>
      </c>
      <c r="C906" s="666" t="s">
        <v>564</v>
      </c>
      <c r="D906" s="667" t="s">
        <v>2807</v>
      </c>
      <c r="E906" s="666" t="s">
        <v>6370</v>
      </c>
      <c r="F906" s="667" t="s">
        <v>6371</v>
      </c>
      <c r="G906" s="666" t="s">
        <v>6266</v>
      </c>
      <c r="H906" s="666" t="s">
        <v>6267</v>
      </c>
      <c r="I906" s="668">
        <v>11.54</v>
      </c>
      <c r="J906" s="668">
        <v>100</v>
      </c>
      <c r="K906" s="669">
        <v>1154.3399999999999</v>
      </c>
    </row>
    <row r="907" spans="1:11" ht="14.4" customHeight="1" x14ac:dyDescent="0.3">
      <c r="A907" s="664" t="s">
        <v>548</v>
      </c>
      <c r="B907" s="665" t="s">
        <v>549</v>
      </c>
      <c r="C907" s="666" t="s">
        <v>564</v>
      </c>
      <c r="D907" s="667" t="s">
        <v>2807</v>
      </c>
      <c r="E907" s="666" t="s">
        <v>6370</v>
      </c>
      <c r="F907" s="667" t="s">
        <v>6371</v>
      </c>
      <c r="G907" s="666" t="s">
        <v>6268</v>
      </c>
      <c r="H907" s="666" t="s">
        <v>6269</v>
      </c>
      <c r="I907" s="668">
        <v>11.54</v>
      </c>
      <c r="J907" s="668">
        <v>50</v>
      </c>
      <c r="K907" s="669">
        <v>577.16999999999996</v>
      </c>
    </row>
    <row r="908" spans="1:11" ht="14.4" customHeight="1" x14ac:dyDescent="0.3">
      <c r="A908" s="664" t="s">
        <v>548</v>
      </c>
      <c r="B908" s="665" t="s">
        <v>549</v>
      </c>
      <c r="C908" s="666" t="s">
        <v>564</v>
      </c>
      <c r="D908" s="667" t="s">
        <v>2807</v>
      </c>
      <c r="E908" s="666" t="s">
        <v>6370</v>
      </c>
      <c r="F908" s="667" t="s">
        <v>6371</v>
      </c>
      <c r="G908" s="666" t="s">
        <v>6270</v>
      </c>
      <c r="H908" s="666" t="s">
        <v>6271</v>
      </c>
      <c r="I908" s="668">
        <v>10.99</v>
      </c>
      <c r="J908" s="668">
        <v>50</v>
      </c>
      <c r="K908" s="669">
        <v>549.5</v>
      </c>
    </row>
    <row r="909" spans="1:11" ht="14.4" customHeight="1" x14ac:dyDescent="0.3">
      <c r="A909" s="664" t="s">
        <v>548</v>
      </c>
      <c r="B909" s="665" t="s">
        <v>549</v>
      </c>
      <c r="C909" s="666" t="s">
        <v>564</v>
      </c>
      <c r="D909" s="667" t="s">
        <v>2807</v>
      </c>
      <c r="E909" s="666" t="s">
        <v>6370</v>
      </c>
      <c r="F909" s="667" t="s">
        <v>6371</v>
      </c>
      <c r="G909" s="666" t="s">
        <v>6272</v>
      </c>
      <c r="H909" s="666" t="s">
        <v>6273</v>
      </c>
      <c r="I909" s="668">
        <v>11.54</v>
      </c>
      <c r="J909" s="668">
        <v>50</v>
      </c>
      <c r="K909" s="669">
        <v>577.16999999999996</v>
      </c>
    </row>
    <row r="910" spans="1:11" ht="14.4" customHeight="1" x14ac:dyDescent="0.3">
      <c r="A910" s="664" t="s">
        <v>548</v>
      </c>
      <c r="B910" s="665" t="s">
        <v>549</v>
      </c>
      <c r="C910" s="666" t="s">
        <v>564</v>
      </c>
      <c r="D910" s="667" t="s">
        <v>2807</v>
      </c>
      <c r="E910" s="666" t="s">
        <v>6370</v>
      </c>
      <c r="F910" s="667" t="s">
        <v>6371</v>
      </c>
      <c r="G910" s="666" t="s">
        <v>5260</v>
      </c>
      <c r="H910" s="666" t="s">
        <v>5261</v>
      </c>
      <c r="I910" s="668">
        <v>0.48111111111111132</v>
      </c>
      <c r="J910" s="668">
        <v>12200</v>
      </c>
      <c r="K910" s="669">
        <v>5878</v>
      </c>
    </row>
    <row r="911" spans="1:11" ht="14.4" customHeight="1" x14ac:dyDescent="0.3">
      <c r="A911" s="664" t="s">
        <v>548</v>
      </c>
      <c r="B911" s="665" t="s">
        <v>549</v>
      </c>
      <c r="C911" s="666" t="s">
        <v>564</v>
      </c>
      <c r="D911" s="667" t="s">
        <v>2807</v>
      </c>
      <c r="E911" s="666" t="s">
        <v>6370</v>
      </c>
      <c r="F911" s="667" t="s">
        <v>6371</v>
      </c>
      <c r="G911" s="666" t="s">
        <v>6274</v>
      </c>
      <c r="H911" s="666" t="s">
        <v>6275</v>
      </c>
      <c r="I911" s="668">
        <v>7.72</v>
      </c>
      <c r="J911" s="668">
        <v>100</v>
      </c>
      <c r="K911" s="669">
        <v>771.98</v>
      </c>
    </row>
    <row r="912" spans="1:11" ht="14.4" customHeight="1" x14ac:dyDescent="0.3">
      <c r="A912" s="664" t="s">
        <v>548</v>
      </c>
      <c r="B912" s="665" t="s">
        <v>549</v>
      </c>
      <c r="C912" s="666" t="s">
        <v>564</v>
      </c>
      <c r="D912" s="667" t="s">
        <v>2807</v>
      </c>
      <c r="E912" s="666" t="s">
        <v>6370</v>
      </c>
      <c r="F912" s="667" t="s">
        <v>6371</v>
      </c>
      <c r="G912" s="666" t="s">
        <v>6276</v>
      </c>
      <c r="H912" s="666" t="s">
        <v>6277</v>
      </c>
      <c r="I912" s="668">
        <v>11.54</v>
      </c>
      <c r="J912" s="668">
        <v>100</v>
      </c>
      <c r="K912" s="669">
        <v>1154.3399999999999</v>
      </c>
    </row>
    <row r="913" spans="1:11" ht="14.4" customHeight="1" x14ac:dyDescent="0.3">
      <c r="A913" s="664" t="s">
        <v>548</v>
      </c>
      <c r="B913" s="665" t="s">
        <v>549</v>
      </c>
      <c r="C913" s="666" t="s">
        <v>564</v>
      </c>
      <c r="D913" s="667" t="s">
        <v>2807</v>
      </c>
      <c r="E913" s="666" t="s">
        <v>6370</v>
      </c>
      <c r="F913" s="667" t="s">
        <v>6371</v>
      </c>
      <c r="G913" s="666" t="s">
        <v>6278</v>
      </c>
      <c r="H913" s="666" t="s">
        <v>6279</v>
      </c>
      <c r="I913" s="668">
        <v>51.38</v>
      </c>
      <c r="J913" s="668">
        <v>20</v>
      </c>
      <c r="K913" s="669">
        <v>1027.53</v>
      </c>
    </row>
    <row r="914" spans="1:11" ht="14.4" customHeight="1" x14ac:dyDescent="0.3">
      <c r="A914" s="664" t="s">
        <v>548</v>
      </c>
      <c r="B914" s="665" t="s">
        <v>549</v>
      </c>
      <c r="C914" s="666" t="s">
        <v>564</v>
      </c>
      <c r="D914" s="667" t="s">
        <v>2807</v>
      </c>
      <c r="E914" s="666" t="s">
        <v>6370</v>
      </c>
      <c r="F914" s="667" t="s">
        <v>6371</v>
      </c>
      <c r="G914" s="666" t="s">
        <v>6280</v>
      </c>
      <c r="H914" s="666" t="s">
        <v>6281</v>
      </c>
      <c r="I914" s="668">
        <v>372.26</v>
      </c>
      <c r="J914" s="668">
        <v>4</v>
      </c>
      <c r="K914" s="669">
        <v>1489.03</v>
      </c>
    </row>
    <row r="915" spans="1:11" ht="14.4" customHeight="1" x14ac:dyDescent="0.3">
      <c r="A915" s="664" t="s">
        <v>548</v>
      </c>
      <c r="B915" s="665" t="s">
        <v>549</v>
      </c>
      <c r="C915" s="666" t="s">
        <v>564</v>
      </c>
      <c r="D915" s="667" t="s">
        <v>2807</v>
      </c>
      <c r="E915" s="666" t="s">
        <v>6370</v>
      </c>
      <c r="F915" s="667" t="s">
        <v>6371</v>
      </c>
      <c r="G915" s="666" t="s">
        <v>6282</v>
      </c>
      <c r="H915" s="666" t="s">
        <v>6283</v>
      </c>
      <c r="I915" s="668">
        <v>6.88</v>
      </c>
      <c r="J915" s="668">
        <v>50</v>
      </c>
      <c r="K915" s="669">
        <v>344.25</v>
      </c>
    </row>
    <row r="916" spans="1:11" ht="14.4" customHeight="1" x14ac:dyDescent="0.3">
      <c r="A916" s="664" t="s">
        <v>548</v>
      </c>
      <c r="B916" s="665" t="s">
        <v>549</v>
      </c>
      <c r="C916" s="666" t="s">
        <v>564</v>
      </c>
      <c r="D916" s="667" t="s">
        <v>2807</v>
      </c>
      <c r="E916" s="666" t="s">
        <v>6370</v>
      </c>
      <c r="F916" s="667" t="s">
        <v>6371</v>
      </c>
      <c r="G916" s="666" t="s">
        <v>6284</v>
      </c>
      <c r="H916" s="666" t="s">
        <v>6285</v>
      </c>
      <c r="I916" s="668">
        <v>7.72</v>
      </c>
      <c r="J916" s="668">
        <v>50</v>
      </c>
      <c r="K916" s="669">
        <v>385.99</v>
      </c>
    </row>
    <row r="917" spans="1:11" ht="14.4" customHeight="1" x14ac:dyDescent="0.3">
      <c r="A917" s="664" t="s">
        <v>548</v>
      </c>
      <c r="B917" s="665" t="s">
        <v>549</v>
      </c>
      <c r="C917" s="666" t="s">
        <v>564</v>
      </c>
      <c r="D917" s="667" t="s">
        <v>2807</v>
      </c>
      <c r="E917" s="666" t="s">
        <v>6370</v>
      </c>
      <c r="F917" s="667" t="s">
        <v>6371</v>
      </c>
      <c r="G917" s="666" t="s">
        <v>6286</v>
      </c>
      <c r="H917" s="666" t="s">
        <v>6287</v>
      </c>
      <c r="I917" s="668">
        <v>6.88</v>
      </c>
      <c r="J917" s="668">
        <v>50</v>
      </c>
      <c r="K917" s="669">
        <v>344.25</v>
      </c>
    </row>
    <row r="918" spans="1:11" ht="14.4" customHeight="1" x14ac:dyDescent="0.3">
      <c r="A918" s="664" t="s">
        <v>548</v>
      </c>
      <c r="B918" s="665" t="s">
        <v>549</v>
      </c>
      <c r="C918" s="666" t="s">
        <v>564</v>
      </c>
      <c r="D918" s="667" t="s">
        <v>2807</v>
      </c>
      <c r="E918" s="666" t="s">
        <v>6372</v>
      </c>
      <c r="F918" s="667" t="s">
        <v>6373</v>
      </c>
      <c r="G918" s="666" t="s">
        <v>5595</v>
      </c>
      <c r="H918" s="666" t="s">
        <v>5596</v>
      </c>
      <c r="I918" s="668">
        <v>16.213333333333335</v>
      </c>
      <c r="J918" s="668">
        <v>550</v>
      </c>
      <c r="K918" s="669">
        <v>8917.2999999999993</v>
      </c>
    </row>
    <row r="919" spans="1:11" ht="14.4" customHeight="1" x14ac:dyDescent="0.3">
      <c r="A919" s="664" t="s">
        <v>548</v>
      </c>
      <c r="B919" s="665" t="s">
        <v>549</v>
      </c>
      <c r="C919" s="666" t="s">
        <v>564</v>
      </c>
      <c r="D919" s="667" t="s">
        <v>2807</v>
      </c>
      <c r="E919" s="666" t="s">
        <v>6372</v>
      </c>
      <c r="F919" s="667" t="s">
        <v>6373</v>
      </c>
      <c r="G919" s="666" t="s">
        <v>5595</v>
      </c>
      <c r="H919" s="666" t="s">
        <v>5597</v>
      </c>
      <c r="I919" s="668">
        <v>16.211428571428574</v>
      </c>
      <c r="J919" s="668">
        <v>750</v>
      </c>
      <c r="K919" s="669">
        <v>12159.2</v>
      </c>
    </row>
    <row r="920" spans="1:11" ht="14.4" customHeight="1" x14ac:dyDescent="0.3">
      <c r="A920" s="664" t="s">
        <v>548</v>
      </c>
      <c r="B920" s="665" t="s">
        <v>549</v>
      </c>
      <c r="C920" s="666" t="s">
        <v>564</v>
      </c>
      <c r="D920" s="667" t="s">
        <v>2807</v>
      </c>
      <c r="E920" s="666" t="s">
        <v>6372</v>
      </c>
      <c r="F920" s="667" t="s">
        <v>6373</v>
      </c>
      <c r="G920" s="666" t="s">
        <v>6288</v>
      </c>
      <c r="H920" s="666" t="s">
        <v>6289</v>
      </c>
      <c r="I920" s="668">
        <v>16.21</v>
      </c>
      <c r="J920" s="668">
        <v>250</v>
      </c>
      <c r="K920" s="669">
        <v>4053.3</v>
      </c>
    </row>
    <row r="921" spans="1:11" ht="14.4" customHeight="1" x14ac:dyDescent="0.3">
      <c r="A921" s="664" t="s">
        <v>548</v>
      </c>
      <c r="B921" s="665" t="s">
        <v>549</v>
      </c>
      <c r="C921" s="666" t="s">
        <v>564</v>
      </c>
      <c r="D921" s="667" t="s">
        <v>2807</v>
      </c>
      <c r="E921" s="666" t="s">
        <v>6372</v>
      </c>
      <c r="F921" s="667" t="s">
        <v>6373</v>
      </c>
      <c r="G921" s="666" t="s">
        <v>6290</v>
      </c>
      <c r="H921" s="666" t="s">
        <v>6291</v>
      </c>
      <c r="I921" s="668">
        <v>10.55</v>
      </c>
      <c r="J921" s="668">
        <v>80</v>
      </c>
      <c r="K921" s="669">
        <v>844</v>
      </c>
    </row>
    <row r="922" spans="1:11" ht="14.4" customHeight="1" x14ac:dyDescent="0.3">
      <c r="A922" s="664" t="s">
        <v>548</v>
      </c>
      <c r="B922" s="665" t="s">
        <v>549</v>
      </c>
      <c r="C922" s="666" t="s">
        <v>564</v>
      </c>
      <c r="D922" s="667" t="s">
        <v>2807</v>
      </c>
      <c r="E922" s="666" t="s">
        <v>6372</v>
      </c>
      <c r="F922" s="667" t="s">
        <v>6373</v>
      </c>
      <c r="G922" s="666" t="s">
        <v>6292</v>
      </c>
      <c r="H922" s="666" t="s">
        <v>6293</v>
      </c>
      <c r="I922" s="668">
        <v>16.212857142857143</v>
      </c>
      <c r="J922" s="668">
        <v>300</v>
      </c>
      <c r="K922" s="669">
        <v>4864</v>
      </c>
    </row>
    <row r="923" spans="1:11" ht="14.4" customHeight="1" x14ac:dyDescent="0.3">
      <c r="A923" s="664" t="s">
        <v>548</v>
      </c>
      <c r="B923" s="665" t="s">
        <v>549</v>
      </c>
      <c r="C923" s="666" t="s">
        <v>564</v>
      </c>
      <c r="D923" s="667" t="s">
        <v>2807</v>
      </c>
      <c r="E923" s="666" t="s">
        <v>6372</v>
      </c>
      <c r="F923" s="667" t="s">
        <v>6373</v>
      </c>
      <c r="G923" s="666" t="s">
        <v>5273</v>
      </c>
      <c r="H923" s="666" t="s">
        <v>5274</v>
      </c>
      <c r="I923" s="668">
        <v>0.70714285714285707</v>
      </c>
      <c r="J923" s="668">
        <v>14600</v>
      </c>
      <c r="K923" s="669">
        <v>10330</v>
      </c>
    </row>
    <row r="924" spans="1:11" ht="14.4" customHeight="1" x14ac:dyDescent="0.3">
      <c r="A924" s="664" t="s">
        <v>548</v>
      </c>
      <c r="B924" s="665" t="s">
        <v>549</v>
      </c>
      <c r="C924" s="666" t="s">
        <v>564</v>
      </c>
      <c r="D924" s="667" t="s">
        <v>2807</v>
      </c>
      <c r="E924" s="666" t="s">
        <v>6372</v>
      </c>
      <c r="F924" s="667" t="s">
        <v>6373</v>
      </c>
      <c r="G924" s="666" t="s">
        <v>6294</v>
      </c>
      <c r="H924" s="666" t="s">
        <v>6295</v>
      </c>
      <c r="I924" s="668">
        <v>0.7</v>
      </c>
      <c r="J924" s="668">
        <v>1080</v>
      </c>
      <c r="K924" s="669">
        <v>756</v>
      </c>
    </row>
    <row r="925" spans="1:11" ht="14.4" customHeight="1" x14ac:dyDescent="0.3">
      <c r="A925" s="664" t="s">
        <v>548</v>
      </c>
      <c r="B925" s="665" t="s">
        <v>549</v>
      </c>
      <c r="C925" s="666" t="s">
        <v>564</v>
      </c>
      <c r="D925" s="667" t="s">
        <v>2807</v>
      </c>
      <c r="E925" s="666" t="s">
        <v>6372</v>
      </c>
      <c r="F925" s="667" t="s">
        <v>6373</v>
      </c>
      <c r="G925" s="666" t="s">
        <v>5275</v>
      </c>
      <c r="H925" s="666" t="s">
        <v>5276</v>
      </c>
      <c r="I925" s="668">
        <v>0.70666666666666667</v>
      </c>
      <c r="J925" s="668">
        <v>5000</v>
      </c>
      <c r="K925" s="669">
        <v>3530</v>
      </c>
    </row>
    <row r="926" spans="1:11" ht="14.4" customHeight="1" x14ac:dyDescent="0.3">
      <c r="A926" s="664" t="s">
        <v>548</v>
      </c>
      <c r="B926" s="665" t="s">
        <v>549</v>
      </c>
      <c r="C926" s="666" t="s">
        <v>564</v>
      </c>
      <c r="D926" s="667" t="s">
        <v>2807</v>
      </c>
      <c r="E926" s="666" t="s">
        <v>6372</v>
      </c>
      <c r="F926" s="667" t="s">
        <v>6373</v>
      </c>
      <c r="G926" s="666" t="s">
        <v>5277</v>
      </c>
      <c r="H926" s="666" t="s">
        <v>5278</v>
      </c>
      <c r="I926" s="668">
        <v>0.70636363636363619</v>
      </c>
      <c r="J926" s="668">
        <v>4400</v>
      </c>
      <c r="K926" s="669">
        <v>3108</v>
      </c>
    </row>
    <row r="927" spans="1:11" ht="14.4" customHeight="1" x14ac:dyDescent="0.3">
      <c r="A927" s="664" t="s">
        <v>548</v>
      </c>
      <c r="B927" s="665" t="s">
        <v>549</v>
      </c>
      <c r="C927" s="666" t="s">
        <v>564</v>
      </c>
      <c r="D927" s="667" t="s">
        <v>2807</v>
      </c>
      <c r="E927" s="666" t="s">
        <v>6372</v>
      </c>
      <c r="F927" s="667" t="s">
        <v>6373</v>
      </c>
      <c r="G927" s="666" t="s">
        <v>6296</v>
      </c>
      <c r="H927" s="666" t="s">
        <v>6297</v>
      </c>
      <c r="I927" s="668">
        <v>12.5825</v>
      </c>
      <c r="J927" s="668">
        <v>300</v>
      </c>
      <c r="K927" s="669">
        <v>3775</v>
      </c>
    </row>
    <row r="928" spans="1:11" ht="14.4" customHeight="1" x14ac:dyDescent="0.3">
      <c r="A928" s="664" t="s">
        <v>548</v>
      </c>
      <c r="B928" s="665" t="s">
        <v>549</v>
      </c>
      <c r="C928" s="666" t="s">
        <v>564</v>
      </c>
      <c r="D928" s="667" t="s">
        <v>2807</v>
      </c>
      <c r="E928" s="666" t="s">
        <v>6372</v>
      </c>
      <c r="F928" s="667" t="s">
        <v>6373</v>
      </c>
      <c r="G928" s="666" t="s">
        <v>6296</v>
      </c>
      <c r="H928" s="666" t="s">
        <v>6298</v>
      </c>
      <c r="I928" s="668">
        <v>12.61</v>
      </c>
      <c r="J928" s="668">
        <v>219</v>
      </c>
      <c r="K928" s="669">
        <v>2757.8199999999997</v>
      </c>
    </row>
    <row r="929" spans="1:11" ht="14.4" customHeight="1" x14ac:dyDescent="0.3">
      <c r="A929" s="664" t="s">
        <v>548</v>
      </c>
      <c r="B929" s="665" t="s">
        <v>549</v>
      </c>
      <c r="C929" s="666" t="s">
        <v>564</v>
      </c>
      <c r="D929" s="667" t="s">
        <v>2807</v>
      </c>
      <c r="E929" s="666" t="s">
        <v>6372</v>
      </c>
      <c r="F929" s="667" t="s">
        <v>6373</v>
      </c>
      <c r="G929" s="666" t="s">
        <v>5600</v>
      </c>
      <c r="H929" s="666" t="s">
        <v>5601</v>
      </c>
      <c r="I929" s="668">
        <v>12.583333333333334</v>
      </c>
      <c r="J929" s="668">
        <v>300</v>
      </c>
      <c r="K929" s="669">
        <v>3774.8</v>
      </c>
    </row>
    <row r="930" spans="1:11" ht="14.4" customHeight="1" x14ac:dyDescent="0.3">
      <c r="A930" s="664" t="s">
        <v>548</v>
      </c>
      <c r="B930" s="665" t="s">
        <v>549</v>
      </c>
      <c r="C930" s="666" t="s">
        <v>564</v>
      </c>
      <c r="D930" s="667" t="s">
        <v>2807</v>
      </c>
      <c r="E930" s="666" t="s">
        <v>6372</v>
      </c>
      <c r="F930" s="667" t="s">
        <v>6373</v>
      </c>
      <c r="G930" s="666" t="s">
        <v>5600</v>
      </c>
      <c r="H930" s="666" t="s">
        <v>5602</v>
      </c>
      <c r="I930" s="668">
        <v>12.585000000000001</v>
      </c>
      <c r="J930" s="668">
        <v>200</v>
      </c>
      <c r="K930" s="669">
        <v>2517</v>
      </c>
    </row>
    <row r="931" spans="1:11" ht="14.4" customHeight="1" x14ac:dyDescent="0.3">
      <c r="A931" s="664" t="s">
        <v>548</v>
      </c>
      <c r="B931" s="665" t="s">
        <v>549</v>
      </c>
      <c r="C931" s="666" t="s">
        <v>564</v>
      </c>
      <c r="D931" s="667" t="s">
        <v>2807</v>
      </c>
      <c r="E931" s="666" t="s">
        <v>6372</v>
      </c>
      <c r="F931" s="667" t="s">
        <v>6373</v>
      </c>
      <c r="G931" s="666" t="s">
        <v>6299</v>
      </c>
      <c r="H931" s="666" t="s">
        <v>6300</v>
      </c>
      <c r="I931" s="668">
        <v>12.58</v>
      </c>
      <c r="J931" s="668">
        <v>100</v>
      </c>
      <c r="K931" s="669">
        <v>1258</v>
      </c>
    </row>
    <row r="932" spans="1:11" ht="14.4" customHeight="1" x14ac:dyDescent="0.3">
      <c r="A932" s="664" t="s">
        <v>548</v>
      </c>
      <c r="B932" s="665" t="s">
        <v>549</v>
      </c>
      <c r="C932" s="666" t="s">
        <v>564</v>
      </c>
      <c r="D932" s="667" t="s">
        <v>2807</v>
      </c>
      <c r="E932" s="666" t="s">
        <v>6372</v>
      </c>
      <c r="F932" s="667" t="s">
        <v>6373</v>
      </c>
      <c r="G932" s="666" t="s">
        <v>6299</v>
      </c>
      <c r="H932" s="666" t="s">
        <v>6301</v>
      </c>
      <c r="I932" s="668">
        <v>12.579999999999998</v>
      </c>
      <c r="J932" s="668">
        <v>150</v>
      </c>
      <c r="K932" s="669">
        <v>1887</v>
      </c>
    </row>
    <row r="933" spans="1:11" ht="14.4" customHeight="1" x14ac:dyDescent="0.3">
      <c r="A933" s="664" t="s">
        <v>548</v>
      </c>
      <c r="B933" s="665" t="s">
        <v>549</v>
      </c>
      <c r="C933" s="666" t="s">
        <v>564</v>
      </c>
      <c r="D933" s="667" t="s">
        <v>2807</v>
      </c>
      <c r="E933" s="666" t="s">
        <v>6372</v>
      </c>
      <c r="F933" s="667" t="s">
        <v>6373</v>
      </c>
      <c r="G933" s="666" t="s">
        <v>5603</v>
      </c>
      <c r="H933" s="666" t="s">
        <v>6302</v>
      </c>
      <c r="I933" s="668">
        <v>12.574999999999999</v>
      </c>
      <c r="J933" s="668">
        <v>190</v>
      </c>
      <c r="K933" s="669">
        <v>2389.34</v>
      </c>
    </row>
    <row r="934" spans="1:11" ht="14.4" customHeight="1" x14ac:dyDescent="0.3">
      <c r="A934" s="664" t="s">
        <v>548</v>
      </c>
      <c r="B934" s="665" t="s">
        <v>549</v>
      </c>
      <c r="C934" s="666" t="s">
        <v>564</v>
      </c>
      <c r="D934" s="667" t="s">
        <v>2807</v>
      </c>
      <c r="E934" s="666" t="s">
        <v>6372</v>
      </c>
      <c r="F934" s="667" t="s">
        <v>6373</v>
      </c>
      <c r="G934" s="666" t="s">
        <v>5603</v>
      </c>
      <c r="H934" s="666" t="s">
        <v>5604</v>
      </c>
      <c r="I934" s="668">
        <v>12.581999999999999</v>
      </c>
      <c r="J934" s="668">
        <v>250</v>
      </c>
      <c r="K934" s="669">
        <v>3145.5</v>
      </c>
    </row>
    <row r="935" spans="1:11" ht="14.4" customHeight="1" x14ac:dyDescent="0.3">
      <c r="A935" s="664" t="s">
        <v>548</v>
      </c>
      <c r="B935" s="665" t="s">
        <v>549</v>
      </c>
      <c r="C935" s="666" t="s">
        <v>564</v>
      </c>
      <c r="D935" s="667" t="s">
        <v>2807</v>
      </c>
      <c r="E935" s="666" t="s">
        <v>6372</v>
      </c>
      <c r="F935" s="667" t="s">
        <v>6373</v>
      </c>
      <c r="G935" s="666" t="s">
        <v>5605</v>
      </c>
      <c r="H935" s="666" t="s">
        <v>6303</v>
      </c>
      <c r="I935" s="668">
        <v>12.585000000000001</v>
      </c>
      <c r="J935" s="668">
        <v>450</v>
      </c>
      <c r="K935" s="669">
        <v>5663.3</v>
      </c>
    </row>
    <row r="936" spans="1:11" ht="14.4" customHeight="1" x14ac:dyDescent="0.3">
      <c r="A936" s="664" t="s">
        <v>548</v>
      </c>
      <c r="B936" s="665" t="s">
        <v>549</v>
      </c>
      <c r="C936" s="666" t="s">
        <v>564</v>
      </c>
      <c r="D936" s="667" t="s">
        <v>2807</v>
      </c>
      <c r="E936" s="666" t="s">
        <v>6372</v>
      </c>
      <c r="F936" s="667" t="s">
        <v>6373</v>
      </c>
      <c r="G936" s="666" t="s">
        <v>5605</v>
      </c>
      <c r="H936" s="666" t="s">
        <v>5606</v>
      </c>
      <c r="I936" s="668">
        <v>12.584</v>
      </c>
      <c r="J936" s="668">
        <v>450</v>
      </c>
      <c r="K936" s="669">
        <v>5663</v>
      </c>
    </row>
    <row r="937" spans="1:11" ht="14.4" customHeight="1" x14ac:dyDescent="0.3">
      <c r="A937" s="664" t="s">
        <v>548</v>
      </c>
      <c r="B937" s="665" t="s">
        <v>549</v>
      </c>
      <c r="C937" s="666" t="s">
        <v>564</v>
      </c>
      <c r="D937" s="667" t="s">
        <v>2807</v>
      </c>
      <c r="E937" s="666" t="s">
        <v>6372</v>
      </c>
      <c r="F937" s="667" t="s">
        <v>6373</v>
      </c>
      <c r="G937" s="666" t="s">
        <v>5607</v>
      </c>
      <c r="H937" s="666" t="s">
        <v>5608</v>
      </c>
      <c r="I937" s="668">
        <v>16.215714285714284</v>
      </c>
      <c r="J937" s="668">
        <v>325</v>
      </c>
      <c r="K937" s="669">
        <v>5270.04</v>
      </c>
    </row>
    <row r="938" spans="1:11" ht="14.4" customHeight="1" x14ac:dyDescent="0.3">
      <c r="A938" s="664" t="s">
        <v>548</v>
      </c>
      <c r="B938" s="665" t="s">
        <v>549</v>
      </c>
      <c r="C938" s="666" t="s">
        <v>564</v>
      </c>
      <c r="D938" s="667" t="s">
        <v>2807</v>
      </c>
      <c r="E938" s="666" t="s">
        <v>6372</v>
      </c>
      <c r="F938" s="667" t="s">
        <v>6373</v>
      </c>
      <c r="G938" s="666" t="s">
        <v>6304</v>
      </c>
      <c r="H938" s="666" t="s">
        <v>6305</v>
      </c>
      <c r="I938" s="668">
        <v>16.212</v>
      </c>
      <c r="J938" s="668">
        <v>250</v>
      </c>
      <c r="K938" s="669">
        <v>4053.8999999999996</v>
      </c>
    </row>
    <row r="939" spans="1:11" ht="14.4" customHeight="1" x14ac:dyDescent="0.3">
      <c r="A939" s="664" t="s">
        <v>548</v>
      </c>
      <c r="B939" s="665" t="s">
        <v>549</v>
      </c>
      <c r="C939" s="666" t="s">
        <v>564</v>
      </c>
      <c r="D939" s="667" t="s">
        <v>2807</v>
      </c>
      <c r="E939" s="666" t="s">
        <v>6374</v>
      </c>
      <c r="F939" s="667" t="s">
        <v>6375</v>
      </c>
      <c r="G939" s="666" t="s">
        <v>5285</v>
      </c>
      <c r="H939" s="666" t="s">
        <v>5286</v>
      </c>
      <c r="I939" s="668">
        <v>142.78</v>
      </c>
      <c r="J939" s="668">
        <v>10</v>
      </c>
      <c r="K939" s="669">
        <v>1427.8000000000002</v>
      </c>
    </row>
    <row r="940" spans="1:11" ht="14.4" customHeight="1" x14ac:dyDescent="0.3">
      <c r="A940" s="664" t="s">
        <v>548</v>
      </c>
      <c r="B940" s="665" t="s">
        <v>549</v>
      </c>
      <c r="C940" s="666" t="s">
        <v>564</v>
      </c>
      <c r="D940" s="667" t="s">
        <v>2807</v>
      </c>
      <c r="E940" s="666" t="s">
        <v>6374</v>
      </c>
      <c r="F940" s="667" t="s">
        <v>6375</v>
      </c>
      <c r="G940" s="666" t="s">
        <v>5615</v>
      </c>
      <c r="H940" s="666" t="s">
        <v>5616</v>
      </c>
      <c r="I940" s="668">
        <v>5445</v>
      </c>
      <c r="J940" s="668">
        <v>5</v>
      </c>
      <c r="K940" s="669">
        <v>27225</v>
      </c>
    </row>
    <row r="941" spans="1:11" ht="14.4" customHeight="1" x14ac:dyDescent="0.3">
      <c r="A941" s="664" t="s">
        <v>548</v>
      </c>
      <c r="B941" s="665" t="s">
        <v>549</v>
      </c>
      <c r="C941" s="666" t="s">
        <v>564</v>
      </c>
      <c r="D941" s="667" t="s">
        <v>2807</v>
      </c>
      <c r="E941" s="666" t="s">
        <v>6374</v>
      </c>
      <c r="F941" s="667" t="s">
        <v>6375</v>
      </c>
      <c r="G941" s="666" t="s">
        <v>5617</v>
      </c>
      <c r="H941" s="666" t="s">
        <v>5618</v>
      </c>
      <c r="I941" s="668">
        <v>3035.3100000000004</v>
      </c>
      <c r="J941" s="668">
        <v>7</v>
      </c>
      <c r="K941" s="669">
        <v>21247.170000000002</v>
      </c>
    </row>
    <row r="942" spans="1:11" ht="14.4" customHeight="1" x14ac:dyDescent="0.3">
      <c r="A942" s="664" t="s">
        <v>548</v>
      </c>
      <c r="B942" s="665" t="s">
        <v>549</v>
      </c>
      <c r="C942" s="666" t="s">
        <v>564</v>
      </c>
      <c r="D942" s="667" t="s">
        <v>2807</v>
      </c>
      <c r="E942" s="666" t="s">
        <v>6374</v>
      </c>
      <c r="F942" s="667" t="s">
        <v>6375</v>
      </c>
      <c r="G942" s="666" t="s">
        <v>5621</v>
      </c>
      <c r="H942" s="666" t="s">
        <v>5622</v>
      </c>
      <c r="I942" s="668">
        <v>2722.5012500000003</v>
      </c>
      <c r="J942" s="668">
        <v>23</v>
      </c>
      <c r="K942" s="669">
        <v>62617.51</v>
      </c>
    </row>
    <row r="943" spans="1:11" ht="14.4" customHeight="1" x14ac:dyDescent="0.3">
      <c r="A943" s="664" t="s">
        <v>548</v>
      </c>
      <c r="B943" s="665" t="s">
        <v>549</v>
      </c>
      <c r="C943" s="666" t="s">
        <v>564</v>
      </c>
      <c r="D943" s="667" t="s">
        <v>2807</v>
      </c>
      <c r="E943" s="666" t="s">
        <v>6374</v>
      </c>
      <c r="F943" s="667" t="s">
        <v>6375</v>
      </c>
      <c r="G943" s="666" t="s">
        <v>5623</v>
      </c>
      <c r="H943" s="666" t="s">
        <v>5624</v>
      </c>
      <c r="I943" s="668">
        <v>5445</v>
      </c>
      <c r="J943" s="668">
        <v>4</v>
      </c>
      <c r="K943" s="669">
        <v>21780</v>
      </c>
    </row>
    <row r="944" spans="1:11" ht="14.4" customHeight="1" x14ac:dyDescent="0.3">
      <c r="A944" s="664" t="s">
        <v>548</v>
      </c>
      <c r="B944" s="665" t="s">
        <v>549</v>
      </c>
      <c r="C944" s="666" t="s">
        <v>564</v>
      </c>
      <c r="D944" s="667" t="s">
        <v>2807</v>
      </c>
      <c r="E944" s="666" t="s">
        <v>6374</v>
      </c>
      <c r="F944" s="667" t="s">
        <v>6375</v>
      </c>
      <c r="G944" s="666" t="s">
        <v>5625</v>
      </c>
      <c r="H944" s="666" t="s">
        <v>5626</v>
      </c>
      <c r="I944" s="668">
        <v>5445</v>
      </c>
      <c r="J944" s="668">
        <v>4</v>
      </c>
      <c r="K944" s="669">
        <v>21780</v>
      </c>
    </row>
    <row r="945" spans="1:11" ht="14.4" customHeight="1" x14ac:dyDescent="0.3">
      <c r="A945" s="664" t="s">
        <v>548</v>
      </c>
      <c r="B945" s="665" t="s">
        <v>549</v>
      </c>
      <c r="C945" s="666" t="s">
        <v>564</v>
      </c>
      <c r="D945" s="667" t="s">
        <v>2807</v>
      </c>
      <c r="E945" s="666" t="s">
        <v>6374</v>
      </c>
      <c r="F945" s="667" t="s">
        <v>6375</v>
      </c>
      <c r="G945" s="666" t="s">
        <v>5629</v>
      </c>
      <c r="H945" s="666" t="s">
        <v>5630</v>
      </c>
      <c r="I945" s="668">
        <v>3130.75</v>
      </c>
      <c r="J945" s="668">
        <v>5</v>
      </c>
      <c r="K945" s="669">
        <v>15653.75</v>
      </c>
    </row>
    <row r="946" spans="1:11" ht="14.4" customHeight="1" x14ac:dyDescent="0.3">
      <c r="A946" s="664" t="s">
        <v>548</v>
      </c>
      <c r="B946" s="665" t="s">
        <v>549</v>
      </c>
      <c r="C946" s="666" t="s">
        <v>564</v>
      </c>
      <c r="D946" s="667" t="s">
        <v>2807</v>
      </c>
      <c r="E946" s="666" t="s">
        <v>6374</v>
      </c>
      <c r="F946" s="667" t="s">
        <v>6375</v>
      </c>
      <c r="G946" s="666" t="s">
        <v>5633</v>
      </c>
      <c r="H946" s="666" t="s">
        <v>5634</v>
      </c>
      <c r="I946" s="668">
        <v>3035.31</v>
      </c>
      <c r="J946" s="668">
        <v>2</v>
      </c>
      <c r="K946" s="669">
        <v>6070.62</v>
      </c>
    </row>
    <row r="947" spans="1:11" ht="14.4" customHeight="1" x14ac:dyDescent="0.3">
      <c r="A947" s="664" t="s">
        <v>548</v>
      </c>
      <c r="B947" s="665" t="s">
        <v>549</v>
      </c>
      <c r="C947" s="666" t="s">
        <v>564</v>
      </c>
      <c r="D947" s="667" t="s">
        <v>2807</v>
      </c>
      <c r="E947" s="666" t="s">
        <v>6374</v>
      </c>
      <c r="F947" s="667" t="s">
        <v>6375</v>
      </c>
      <c r="G947" s="666" t="s">
        <v>5635</v>
      </c>
      <c r="H947" s="666" t="s">
        <v>5636</v>
      </c>
      <c r="I947" s="668">
        <v>213.34571428571425</v>
      </c>
      <c r="J947" s="668">
        <v>21</v>
      </c>
      <c r="K947" s="669">
        <v>4480.2800000000007</v>
      </c>
    </row>
    <row r="948" spans="1:11" ht="14.4" customHeight="1" x14ac:dyDescent="0.3">
      <c r="A948" s="664" t="s">
        <v>548</v>
      </c>
      <c r="B948" s="665" t="s">
        <v>549</v>
      </c>
      <c r="C948" s="666" t="s">
        <v>564</v>
      </c>
      <c r="D948" s="667" t="s">
        <v>2807</v>
      </c>
      <c r="E948" s="666" t="s">
        <v>6374</v>
      </c>
      <c r="F948" s="667" t="s">
        <v>6375</v>
      </c>
      <c r="G948" s="666" t="s">
        <v>5639</v>
      </c>
      <c r="H948" s="666" t="s">
        <v>5640</v>
      </c>
      <c r="I948" s="668">
        <v>5445</v>
      </c>
      <c r="J948" s="668">
        <v>1</v>
      </c>
      <c r="K948" s="669">
        <v>5445</v>
      </c>
    </row>
    <row r="949" spans="1:11" ht="14.4" customHeight="1" x14ac:dyDescent="0.3">
      <c r="A949" s="664" t="s">
        <v>548</v>
      </c>
      <c r="B949" s="665" t="s">
        <v>549</v>
      </c>
      <c r="C949" s="666" t="s">
        <v>564</v>
      </c>
      <c r="D949" s="667" t="s">
        <v>2807</v>
      </c>
      <c r="E949" s="666" t="s">
        <v>6390</v>
      </c>
      <c r="F949" s="667" t="s">
        <v>6391</v>
      </c>
      <c r="G949" s="666" t="s">
        <v>6306</v>
      </c>
      <c r="H949" s="666" t="s">
        <v>6307</v>
      </c>
      <c r="I949" s="668">
        <v>64.799999999999983</v>
      </c>
      <c r="J949" s="668">
        <v>456</v>
      </c>
      <c r="K949" s="669">
        <v>29549.940000000002</v>
      </c>
    </row>
    <row r="950" spans="1:11" ht="14.4" customHeight="1" x14ac:dyDescent="0.3">
      <c r="A950" s="664" t="s">
        <v>548</v>
      </c>
      <c r="B950" s="665" t="s">
        <v>549</v>
      </c>
      <c r="C950" s="666" t="s">
        <v>564</v>
      </c>
      <c r="D950" s="667" t="s">
        <v>2807</v>
      </c>
      <c r="E950" s="666" t="s">
        <v>6390</v>
      </c>
      <c r="F950" s="667" t="s">
        <v>6391</v>
      </c>
      <c r="G950" s="666" t="s">
        <v>6308</v>
      </c>
      <c r="H950" s="666" t="s">
        <v>6309</v>
      </c>
      <c r="I950" s="668">
        <v>27014.5</v>
      </c>
      <c r="J950" s="668">
        <v>1</v>
      </c>
      <c r="K950" s="669">
        <v>27014.5</v>
      </c>
    </row>
    <row r="951" spans="1:11" ht="14.4" customHeight="1" x14ac:dyDescent="0.3">
      <c r="A951" s="664" t="s">
        <v>548</v>
      </c>
      <c r="B951" s="665" t="s">
        <v>549</v>
      </c>
      <c r="C951" s="666" t="s">
        <v>564</v>
      </c>
      <c r="D951" s="667" t="s">
        <v>2807</v>
      </c>
      <c r="E951" s="666" t="s">
        <v>6390</v>
      </c>
      <c r="F951" s="667" t="s">
        <v>6391</v>
      </c>
      <c r="G951" s="666" t="s">
        <v>6310</v>
      </c>
      <c r="H951" s="666" t="s">
        <v>6311</v>
      </c>
      <c r="I951" s="668">
        <v>4630</v>
      </c>
      <c r="J951" s="668">
        <v>3</v>
      </c>
      <c r="K951" s="669">
        <v>13890</v>
      </c>
    </row>
    <row r="952" spans="1:11" ht="14.4" customHeight="1" x14ac:dyDescent="0.3">
      <c r="A952" s="664" t="s">
        <v>548</v>
      </c>
      <c r="B952" s="665" t="s">
        <v>549</v>
      </c>
      <c r="C952" s="666" t="s">
        <v>564</v>
      </c>
      <c r="D952" s="667" t="s">
        <v>2807</v>
      </c>
      <c r="E952" s="666" t="s">
        <v>6390</v>
      </c>
      <c r="F952" s="667" t="s">
        <v>6391</v>
      </c>
      <c r="G952" s="666" t="s">
        <v>6312</v>
      </c>
      <c r="H952" s="666" t="s">
        <v>6313</v>
      </c>
      <c r="I952" s="668">
        <v>9744.2924999999996</v>
      </c>
      <c r="J952" s="668">
        <v>4</v>
      </c>
      <c r="K952" s="669">
        <v>38977.17</v>
      </c>
    </row>
    <row r="953" spans="1:11" ht="14.4" customHeight="1" x14ac:dyDescent="0.3">
      <c r="A953" s="664" t="s">
        <v>548</v>
      </c>
      <c r="B953" s="665" t="s">
        <v>549</v>
      </c>
      <c r="C953" s="666" t="s">
        <v>564</v>
      </c>
      <c r="D953" s="667" t="s">
        <v>2807</v>
      </c>
      <c r="E953" s="666" t="s">
        <v>6390</v>
      </c>
      <c r="F953" s="667" t="s">
        <v>6391</v>
      </c>
      <c r="G953" s="666" t="s">
        <v>6314</v>
      </c>
      <c r="H953" s="666" t="s">
        <v>6315</v>
      </c>
      <c r="I953" s="668">
        <v>9851.3950000000004</v>
      </c>
      <c r="J953" s="668">
        <v>3</v>
      </c>
      <c r="K953" s="669">
        <v>29554.18</v>
      </c>
    </row>
    <row r="954" spans="1:11" ht="14.4" customHeight="1" x14ac:dyDescent="0.3">
      <c r="A954" s="664" t="s">
        <v>548</v>
      </c>
      <c r="B954" s="665" t="s">
        <v>549</v>
      </c>
      <c r="C954" s="666" t="s">
        <v>564</v>
      </c>
      <c r="D954" s="667" t="s">
        <v>2807</v>
      </c>
      <c r="E954" s="666" t="s">
        <v>6390</v>
      </c>
      <c r="F954" s="667" t="s">
        <v>6391</v>
      </c>
      <c r="G954" s="666" t="s">
        <v>6316</v>
      </c>
      <c r="H954" s="666" t="s">
        <v>6317</v>
      </c>
      <c r="I954" s="668">
        <v>6959.4599999999991</v>
      </c>
      <c r="J954" s="668">
        <v>3</v>
      </c>
      <c r="K954" s="669">
        <v>20908.86</v>
      </c>
    </row>
    <row r="955" spans="1:11" ht="14.4" customHeight="1" x14ac:dyDescent="0.3">
      <c r="A955" s="664" t="s">
        <v>548</v>
      </c>
      <c r="B955" s="665" t="s">
        <v>549</v>
      </c>
      <c r="C955" s="666" t="s">
        <v>564</v>
      </c>
      <c r="D955" s="667" t="s">
        <v>2807</v>
      </c>
      <c r="E955" s="666" t="s">
        <v>6390</v>
      </c>
      <c r="F955" s="667" t="s">
        <v>6391</v>
      </c>
      <c r="G955" s="666" t="s">
        <v>6318</v>
      </c>
      <c r="H955" s="666" t="s">
        <v>6319</v>
      </c>
      <c r="I955" s="668">
        <v>6989.94</v>
      </c>
      <c r="J955" s="668">
        <v>6</v>
      </c>
      <c r="K955" s="669">
        <v>41939.64</v>
      </c>
    </row>
    <row r="956" spans="1:11" ht="14.4" customHeight="1" x14ac:dyDescent="0.3">
      <c r="A956" s="664" t="s">
        <v>548</v>
      </c>
      <c r="B956" s="665" t="s">
        <v>549</v>
      </c>
      <c r="C956" s="666" t="s">
        <v>564</v>
      </c>
      <c r="D956" s="667" t="s">
        <v>2807</v>
      </c>
      <c r="E956" s="666" t="s">
        <v>6390</v>
      </c>
      <c r="F956" s="667" t="s">
        <v>6391</v>
      </c>
      <c r="G956" s="666" t="s">
        <v>6320</v>
      </c>
      <c r="H956" s="666" t="s">
        <v>6321</v>
      </c>
      <c r="I956" s="668">
        <v>9851.3919999999998</v>
      </c>
      <c r="J956" s="668">
        <v>5</v>
      </c>
      <c r="K956" s="669">
        <v>49256.959999999999</v>
      </c>
    </row>
    <row r="957" spans="1:11" ht="14.4" customHeight="1" x14ac:dyDescent="0.3">
      <c r="A957" s="664" t="s">
        <v>548</v>
      </c>
      <c r="B957" s="665" t="s">
        <v>549</v>
      </c>
      <c r="C957" s="666" t="s">
        <v>564</v>
      </c>
      <c r="D957" s="667" t="s">
        <v>2807</v>
      </c>
      <c r="E957" s="666" t="s">
        <v>6390</v>
      </c>
      <c r="F957" s="667" t="s">
        <v>6391</v>
      </c>
      <c r="G957" s="666" t="s">
        <v>6322</v>
      </c>
      <c r="H957" s="666" t="s">
        <v>6323</v>
      </c>
      <c r="I957" s="668">
        <v>16680</v>
      </c>
      <c r="J957" s="668">
        <v>2</v>
      </c>
      <c r="K957" s="669">
        <v>33360</v>
      </c>
    </row>
    <row r="958" spans="1:11" ht="14.4" customHeight="1" x14ac:dyDescent="0.3">
      <c r="A958" s="664" t="s">
        <v>548</v>
      </c>
      <c r="B958" s="665" t="s">
        <v>549</v>
      </c>
      <c r="C958" s="666" t="s">
        <v>564</v>
      </c>
      <c r="D958" s="667" t="s">
        <v>2807</v>
      </c>
      <c r="E958" s="666" t="s">
        <v>6390</v>
      </c>
      <c r="F958" s="667" t="s">
        <v>6391</v>
      </c>
      <c r="G958" s="666" t="s">
        <v>6324</v>
      </c>
      <c r="H958" s="666" t="s">
        <v>6325</v>
      </c>
      <c r="I958" s="668">
        <v>1725</v>
      </c>
      <c r="J958" s="668">
        <v>10</v>
      </c>
      <c r="K958" s="669">
        <v>17250</v>
      </c>
    </row>
    <row r="959" spans="1:11" ht="14.4" customHeight="1" x14ac:dyDescent="0.3">
      <c r="A959" s="664" t="s">
        <v>548</v>
      </c>
      <c r="B959" s="665" t="s">
        <v>549</v>
      </c>
      <c r="C959" s="666" t="s">
        <v>564</v>
      </c>
      <c r="D959" s="667" t="s">
        <v>2807</v>
      </c>
      <c r="E959" s="666" t="s">
        <v>6390</v>
      </c>
      <c r="F959" s="667" t="s">
        <v>6391</v>
      </c>
      <c r="G959" s="666" t="s">
        <v>6326</v>
      </c>
      <c r="H959" s="666" t="s">
        <v>6327</v>
      </c>
      <c r="I959" s="668">
        <v>9851.3950000000004</v>
      </c>
      <c r="J959" s="668">
        <v>7</v>
      </c>
      <c r="K959" s="669">
        <v>68959.760000000009</v>
      </c>
    </row>
    <row r="960" spans="1:11" ht="14.4" customHeight="1" x14ac:dyDescent="0.3">
      <c r="A960" s="664" t="s">
        <v>548</v>
      </c>
      <c r="B960" s="665" t="s">
        <v>549</v>
      </c>
      <c r="C960" s="666" t="s">
        <v>564</v>
      </c>
      <c r="D960" s="667" t="s">
        <v>2807</v>
      </c>
      <c r="E960" s="666" t="s">
        <v>6390</v>
      </c>
      <c r="F960" s="667" t="s">
        <v>6391</v>
      </c>
      <c r="G960" s="666" t="s">
        <v>6328</v>
      </c>
      <c r="H960" s="666" t="s">
        <v>6329</v>
      </c>
      <c r="I960" s="668">
        <v>15180</v>
      </c>
      <c r="J960" s="668">
        <v>3</v>
      </c>
      <c r="K960" s="669">
        <v>45540</v>
      </c>
    </row>
    <row r="961" spans="1:11" ht="14.4" customHeight="1" x14ac:dyDescent="0.3">
      <c r="A961" s="664" t="s">
        <v>548</v>
      </c>
      <c r="B961" s="665" t="s">
        <v>549</v>
      </c>
      <c r="C961" s="666" t="s">
        <v>564</v>
      </c>
      <c r="D961" s="667" t="s">
        <v>2807</v>
      </c>
      <c r="E961" s="666" t="s">
        <v>6390</v>
      </c>
      <c r="F961" s="667" t="s">
        <v>6391</v>
      </c>
      <c r="G961" s="666" t="s">
        <v>6330</v>
      </c>
      <c r="H961" s="666" t="s">
        <v>6331</v>
      </c>
      <c r="I961" s="668">
        <v>15180</v>
      </c>
      <c r="J961" s="668">
        <v>4</v>
      </c>
      <c r="K961" s="669">
        <v>60720</v>
      </c>
    </row>
    <row r="962" spans="1:11" ht="14.4" customHeight="1" x14ac:dyDescent="0.3">
      <c r="A962" s="664" t="s">
        <v>548</v>
      </c>
      <c r="B962" s="665" t="s">
        <v>549</v>
      </c>
      <c r="C962" s="666" t="s">
        <v>564</v>
      </c>
      <c r="D962" s="667" t="s">
        <v>2807</v>
      </c>
      <c r="E962" s="666" t="s">
        <v>6390</v>
      </c>
      <c r="F962" s="667" t="s">
        <v>6391</v>
      </c>
      <c r="G962" s="666" t="s">
        <v>6332</v>
      </c>
      <c r="H962" s="666" t="s">
        <v>6333</v>
      </c>
      <c r="I962" s="668">
        <v>27014.52</v>
      </c>
      <c r="J962" s="668">
        <v>2</v>
      </c>
      <c r="K962" s="669">
        <v>54029.04</v>
      </c>
    </row>
    <row r="963" spans="1:11" ht="14.4" customHeight="1" x14ac:dyDescent="0.3">
      <c r="A963" s="664" t="s">
        <v>548</v>
      </c>
      <c r="B963" s="665" t="s">
        <v>549</v>
      </c>
      <c r="C963" s="666" t="s">
        <v>564</v>
      </c>
      <c r="D963" s="667" t="s">
        <v>2807</v>
      </c>
      <c r="E963" s="666" t="s">
        <v>6390</v>
      </c>
      <c r="F963" s="667" t="s">
        <v>6391</v>
      </c>
      <c r="G963" s="666" t="s">
        <v>6334</v>
      </c>
      <c r="H963" s="666" t="s">
        <v>6335</v>
      </c>
      <c r="I963" s="668">
        <v>15180</v>
      </c>
      <c r="J963" s="668">
        <v>2</v>
      </c>
      <c r="K963" s="669">
        <v>30360</v>
      </c>
    </row>
    <row r="964" spans="1:11" ht="14.4" customHeight="1" x14ac:dyDescent="0.3">
      <c r="A964" s="664" t="s">
        <v>548</v>
      </c>
      <c r="B964" s="665" t="s">
        <v>549</v>
      </c>
      <c r="C964" s="666" t="s">
        <v>564</v>
      </c>
      <c r="D964" s="667" t="s">
        <v>2807</v>
      </c>
      <c r="E964" s="666" t="s">
        <v>6390</v>
      </c>
      <c r="F964" s="667" t="s">
        <v>6391</v>
      </c>
      <c r="G964" s="666" t="s">
        <v>6336</v>
      </c>
      <c r="H964" s="666" t="s">
        <v>6337</v>
      </c>
      <c r="I964" s="668">
        <v>41371.730000000003</v>
      </c>
      <c r="J964" s="668">
        <v>2</v>
      </c>
      <c r="K964" s="669">
        <v>82743.460000000006</v>
      </c>
    </row>
    <row r="965" spans="1:11" ht="14.4" customHeight="1" x14ac:dyDescent="0.3">
      <c r="A965" s="664" t="s">
        <v>548</v>
      </c>
      <c r="B965" s="665" t="s">
        <v>549</v>
      </c>
      <c r="C965" s="666" t="s">
        <v>564</v>
      </c>
      <c r="D965" s="667" t="s">
        <v>2807</v>
      </c>
      <c r="E965" s="666" t="s">
        <v>6390</v>
      </c>
      <c r="F965" s="667" t="s">
        <v>6391</v>
      </c>
      <c r="G965" s="666" t="s">
        <v>6338</v>
      </c>
      <c r="H965" s="666" t="s">
        <v>6339</v>
      </c>
      <c r="I965" s="668">
        <v>86792.8</v>
      </c>
      <c r="J965" s="668">
        <v>1</v>
      </c>
      <c r="K965" s="669">
        <v>86792.8</v>
      </c>
    </row>
    <row r="966" spans="1:11" ht="14.4" customHeight="1" x14ac:dyDescent="0.3">
      <c r="A966" s="664" t="s">
        <v>548</v>
      </c>
      <c r="B966" s="665" t="s">
        <v>549</v>
      </c>
      <c r="C966" s="666" t="s">
        <v>564</v>
      </c>
      <c r="D966" s="667" t="s">
        <v>2807</v>
      </c>
      <c r="E966" s="666" t="s">
        <v>6390</v>
      </c>
      <c r="F966" s="667" t="s">
        <v>6391</v>
      </c>
      <c r="G966" s="666" t="s">
        <v>6340</v>
      </c>
      <c r="H966" s="666" t="s">
        <v>6341</v>
      </c>
      <c r="I966" s="668">
        <v>9851.4</v>
      </c>
      <c r="J966" s="668">
        <v>3</v>
      </c>
      <c r="K966" s="669">
        <v>29554.199999999997</v>
      </c>
    </row>
    <row r="967" spans="1:11" ht="14.4" customHeight="1" x14ac:dyDescent="0.3">
      <c r="A967" s="664" t="s">
        <v>548</v>
      </c>
      <c r="B967" s="665" t="s">
        <v>549</v>
      </c>
      <c r="C967" s="666" t="s">
        <v>564</v>
      </c>
      <c r="D967" s="667" t="s">
        <v>2807</v>
      </c>
      <c r="E967" s="666" t="s">
        <v>6390</v>
      </c>
      <c r="F967" s="667" t="s">
        <v>6391</v>
      </c>
      <c r="G967" s="666" t="s">
        <v>6342</v>
      </c>
      <c r="H967" s="666" t="s">
        <v>6343</v>
      </c>
      <c r="I967" s="668">
        <v>41371.730000000003</v>
      </c>
      <c r="J967" s="668">
        <v>2</v>
      </c>
      <c r="K967" s="669">
        <v>82743.460000000006</v>
      </c>
    </row>
    <row r="968" spans="1:11" ht="14.4" customHeight="1" x14ac:dyDescent="0.3">
      <c r="A968" s="664" t="s">
        <v>548</v>
      </c>
      <c r="B968" s="665" t="s">
        <v>549</v>
      </c>
      <c r="C968" s="666" t="s">
        <v>564</v>
      </c>
      <c r="D968" s="667" t="s">
        <v>2807</v>
      </c>
      <c r="E968" s="666" t="s">
        <v>6390</v>
      </c>
      <c r="F968" s="667" t="s">
        <v>6391</v>
      </c>
      <c r="G968" s="666" t="s">
        <v>6344</v>
      </c>
      <c r="H968" s="666" t="s">
        <v>6345</v>
      </c>
      <c r="I968" s="668">
        <v>41371.730000000003</v>
      </c>
      <c r="J968" s="668">
        <v>1</v>
      </c>
      <c r="K968" s="669">
        <v>41371.730000000003</v>
      </c>
    </row>
    <row r="969" spans="1:11" ht="14.4" customHeight="1" x14ac:dyDescent="0.3">
      <c r="A969" s="664" t="s">
        <v>548</v>
      </c>
      <c r="B969" s="665" t="s">
        <v>549</v>
      </c>
      <c r="C969" s="666" t="s">
        <v>564</v>
      </c>
      <c r="D969" s="667" t="s">
        <v>2807</v>
      </c>
      <c r="E969" s="666" t="s">
        <v>6390</v>
      </c>
      <c r="F969" s="667" t="s">
        <v>6391</v>
      </c>
      <c r="G969" s="666" t="s">
        <v>6346</v>
      </c>
      <c r="H969" s="666" t="s">
        <v>6347</v>
      </c>
      <c r="I969" s="668">
        <v>41371.730000000003</v>
      </c>
      <c r="J969" s="668">
        <v>1</v>
      </c>
      <c r="K969" s="669">
        <v>41371.730000000003</v>
      </c>
    </row>
    <row r="970" spans="1:11" ht="14.4" customHeight="1" x14ac:dyDescent="0.3">
      <c r="A970" s="664" t="s">
        <v>548</v>
      </c>
      <c r="B970" s="665" t="s">
        <v>549</v>
      </c>
      <c r="C970" s="666" t="s">
        <v>564</v>
      </c>
      <c r="D970" s="667" t="s">
        <v>2807</v>
      </c>
      <c r="E970" s="666" t="s">
        <v>6390</v>
      </c>
      <c r="F970" s="667" t="s">
        <v>6391</v>
      </c>
      <c r="G970" s="666" t="s">
        <v>6348</v>
      </c>
      <c r="H970" s="666" t="s">
        <v>6349</v>
      </c>
      <c r="I970" s="668">
        <v>38530</v>
      </c>
      <c r="J970" s="668">
        <v>1</v>
      </c>
      <c r="K970" s="669">
        <v>38530</v>
      </c>
    </row>
    <row r="971" spans="1:11" ht="14.4" customHeight="1" x14ac:dyDescent="0.3">
      <c r="A971" s="664" t="s">
        <v>548</v>
      </c>
      <c r="B971" s="665" t="s">
        <v>549</v>
      </c>
      <c r="C971" s="666" t="s">
        <v>564</v>
      </c>
      <c r="D971" s="667" t="s">
        <v>2807</v>
      </c>
      <c r="E971" s="666" t="s">
        <v>6390</v>
      </c>
      <c r="F971" s="667" t="s">
        <v>6391</v>
      </c>
      <c r="G971" s="666" t="s">
        <v>6350</v>
      </c>
      <c r="H971" s="666" t="s">
        <v>6351</v>
      </c>
      <c r="I971" s="668">
        <v>41371.730000000003</v>
      </c>
      <c r="J971" s="668">
        <v>2</v>
      </c>
      <c r="K971" s="669">
        <v>82743.460000000006</v>
      </c>
    </row>
    <row r="972" spans="1:11" ht="14.4" customHeight="1" x14ac:dyDescent="0.3">
      <c r="A972" s="664" t="s">
        <v>548</v>
      </c>
      <c r="B972" s="665" t="s">
        <v>549</v>
      </c>
      <c r="C972" s="666" t="s">
        <v>564</v>
      </c>
      <c r="D972" s="667" t="s">
        <v>2807</v>
      </c>
      <c r="E972" s="666" t="s">
        <v>6376</v>
      </c>
      <c r="F972" s="667" t="s">
        <v>6377</v>
      </c>
      <c r="G972" s="666" t="s">
        <v>5287</v>
      </c>
      <c r="H972" s="666" t="s">
        <v>5288</v>
      </c>
      <c r="I972" s="668">
        <v>23.4725</v>
      </c>
      <c r="J972" s="668">
        <v>120</v>
      </c>
      <c r="K972" s="669">
        <v>2816.7</v>
      </c>
    </row>
    <row r="973" spans="1:11" ht="14.4" customHeight="1" x14ac:dyDescent="0.3">
      <c r="A973" s="664" t="s">
        <v>548</v>
      </c>
      <c r="B973" s="665" t="s">
        <v>549</v>
      </c>
      <c r="C973" s="666" t="s">
        <v>564</v>
      </c>
      <c r="D973" s="667" t="s">
        <v>2807</v>
      </c>
      <c r="E973" s="666" t="s">
        <v>6376</v>
      </c>
      <c r="F973" s="667" t="s">
        <v>6377</v>
      </c>
      <c r="G973" s="666" t="s">
        <v>6352</v>
      </c>
      <c r="H973" s="666" t="s">
        <v>6353</v>
      </c>
      <c r="I973" s="668">
        <v>149.99</v>
      </c>
      <c r="J973" s="668">
        <v>494</v>
      </c>
      <c r="K973" s="669">
        <v>74095.849999999991</v>
      </c>
    </row>
    <row r="974" spans="1:11" ht="14.4" customHeight="1" x14ac:dyDescent="0.3">
      <c r="A974" s="664" t="s">
        <v>548</v>
      </c>
      <c r="B974" s="665" t="s">
        <v>549</v>
      </c>
      <c r="C974" s="666" t="s">
        <v>564</v>
      </c>
      <c r="D974" s="667" t="s">
        <v>2807</v>
      </c>
      <c r="E974" s="666" t="s">
        <v>6376</v>
      </c>
      <c r="F974" s="667" t="s">
        <v>6377</v>
      </c>
      <c r="G974" s="666" t="s">
        <v>5289</v>
      </c>
      <c r="H974" s="666" t="s">
        <v>5665</v>
      </c>
      <c r="I974" s="668">
        <v>220.22</v>
      </c>
      <c r="J974" s="668">
        <v>60</v>
      </c>
      <c r="K974" s="669">
        <v>13213.199999999999</v>
      </c>
    </row>
    <row r="975" spans="1:11" ht="14.4" customHeight="1" x14ac:dyDescent="0.3">
      <c r="A975" s="664" t="s">
        <v>548</v>
      </c>
      <c r="B975" s="665" t="s">
        <v>549</v>
      </c>
      <c r="C975" s="666" t="s">
        <v>564</v>
      </c>
      <c r="D975" s="667" t="s">
        <v>2807</v>
      </c>
      <c r="E975" s="666" t="s">
        <v>6376</v>
      </c>
      <c r="F975" s="667" t="s">
        <v>6377</v>
      </c>
      <c r="G975" s="666" t="s">
        <v>5671</v>
      </c>
      <c r="H975" s="666" t="s">
        <v>5672</v>
      </c>
      <c r="I975" s="668">
        <v>695.75</v>
      </c>
      <c r="J975" s="668">
        <v>680</v>
      </c>
      <c r="K975" s="669">
        <v>473110</v>
      </c>
    </row>
    <row r="976" spans="1:11" ht="14.4" customHeight="1" x14ac:dyDescent="0.3">
      <c r="A976" s="664" t="s">
        <v>548</v>
      </c>
      <c r="B976" s="665" t="s">
        <v>549</v>
      </c>
      <c r="C976" s="666" t="s">
        <v>564</v>
      </c>
      <c r="D976" s="667" t="s">
        <v>2807</v>
      </c>
      <c r="E976" s="666" t="s">
        <v>6376</v>
      </c>
      <c r="F976" s="667" t="s">
        <v>6377</v>
      </c>
      <c r="G976" s="666" t="s">
        <v>6354</v>
      </c>
      <c r="H976" s="666" t="s">
        <v>6355</v>
      </c>
      <c r="I976" s="668">
        <v>120</v>
      </c>
      <c r="J976" s="668">
        <v>90</v>
      </c>
      <c r="K976" s="669">
        <v>10799.61</v>
      </c>
    </row>
    <row r="977" spans="1:11" ht="14.4" customHeight="1" x14ac:dyDescent="0.3">
      <c r="A977" s="664" t="s">
        <v>548</v>
      </c>
      <c r="B977" s="665" t="s">
        <v>549</v>
      </c>
      <c r="C977" s="666" t="s">
        <v>564</v>
      </c>
      <c r="D977" s="667" t="s">
        <v>2807</v>
      </c>
      <c r="E977" s="666" t="s">
        <v>6376</v>
      </c>
      <c r="F977" s="667" t="s">
        <v>6377</v>
      </c>
      <c r="G977" s="666" t="s">
        <v>5673</v>
      </c>
      <c r="H977" s="666" t="s">
        <v>5674</v>
      </c>
      <c r="I977" s="668">
        <v>15.39</v>
      </c>
      <c r="J977" s="668">
        <v>200</v>
      </c>
      <c r="K977" s="669">
        <v>3078</v>
      </c>
    </row>
    <row r="978" spans="1:11" ht="14.4" customHeight="1" x14ac:dyDescent="0.3">
      <c r="A978" s="664" t="s">
        <v>548</v>
      </c>
      <c r="B978" s="665" t="s">
        <v>549</v>
      </c>
      <c r="C978" s="666" t="s">
        <v>564</v>
      </c>
      <c r="D978" s="667" t="s">
        <v>2807</v>
      </c>
      <c r="E978" s="666" t="s">
        <v>6376</v>
      </c>
      <c r="F978" s="667" t="s">
        <v>6377</v>
      </c>
      <c r="G978" s="666" t="s">
        <v>6356</v>
      </c>
      <c r="H978" s="666" t="s">
        <v>6357</v>
      </c>
      <c r="I978" s="668">
        <v>209.36999999999995</v>
      </c>
      <c r="J978" s="668">
        <v>81</v>
      </c>
      <c r="K978" s="669">
        <v>16958.689999999999</v>
      </c>
    </row>
    <row r="979" spans="1:11" ht="14.4" customHeight="1" x14ac:dyDescent="0.3">
      <c r="A979" s="664" t="s">
        <v>548</v>
      </c>
      <c r="B979" s="665" t="s">
        <v>549</v>
      </c>
      <c r="C979" s="666" t="s">
        <v>564</v>
      </c>
      <c r="D979" s="667" t="s">
        <v>2807</v>
      </c>
      <c r="E979" s="666" t="s">
        <v>6376</v>
      </c>
      <c r="F979" s="667" t="s">
        <v>6377</v>
      </c>
      <c r="G979" s="666" t="s">
        <v>6358</v>
      </c>
      <c r="H979" s="666" t="s">
        <v>6359</v>
      </c>
      <c r="I979" s="668">
        <v>209.37</v>
      </c>
      <c r="J979" s="668">
        <v>2</v>
      </c>
      <c r="K979" s="669">
        <v>418.73</v>
      </c>
    </row>
    <row r="980" spans="1:11" ht="14.4" customHeight="1" x14ac:dyDescent="0.3">
      <c r="A980" s="664" t="s">
        <v>548</v>
      </c>
      <c r="B980" s="665" t="s">
        <v>549</v>
      </c>
      <c r="C980" s="666" t="s">
        <v>564</v>
      </c>
      <c r="D980" s="667" t="s">
        <v>2807</v>
      </c>
      <c r="E980" s="666" t="s">
        <v>6376</v>
      </c>
      <c r="F980" s="667" t="s">
        <v>6377</v>
      </c>
      <c r="G980" s="666" t="s">
        <v>6360</v>
      </c>
      <c r="H980" s="666" t="s">
        <v>6361</v>
      </c>
      <c r="I980" s="668">
        <v>209.36999999999998</v>
      </c>
      <c r="J980" s="668">
        <v>45</v>
      </c>
      <c r="K980" s="669">
        <v>9421.4699999999993</v>
      </c>
    </row>
    <row r="981" spans="1:11" ht="14.4" customHeight="1" x14ac:dyDescent="0.3">
      <c r="A981" s="664" t="s">
        <v>548</v>
      </c>
      <c r="B981" s="665" t="s">
        <v>549</v>
      </c>
      <c r="C981" s="666" t="s">
        <v>564</v>
      </c>
      <c r="D981" s="667" t="s">
        <v>2807</v>
      </c>
      <c r="E981" s="666" t="s">
        <v>6376</v>
      </c>
      <c r="F981" s="667" t="s">
        <v>6377</v>
      </c>
      <c r="G981" s="666" t="s">
        <v>5291</v>
      </c>
      <c r="H981" s="666" t="s">
        <v>5677</v>
      </c>
      <c r="I981" s="668">
        <v>41.77</v>
      </c>
      <c r="J981" s="668">
        <v>50</v>
      </c>
      <c r="K981" s="669">
        <v>2088.46</v>
      </c>
    </row>
    <row r="982" spans="1:11" ht="14.4" customHeight="1" x14ac:dyDescent="0.3">
      <c r="A982" s="664" t="s">
        <v>548</v>
      </c>
      <c r="B982" s="665" t="s">
        <v>549</v>
      </c>
      <c r="C982" s="666" t="s">
        <v>564</v>
      </c>
      <c r="D982" s="667" t="s">
        <v>2807</v>
      </c>
      <c r="E982" s="666" t="s">
        <v>6376</v>
      </c>
      <c r="F982" s="667" t="s">
        <v>6377</v>
      </c>
      <c r="G982" s="666" t="s">
        <v>5291</v>
      </c>
      <c r="H982" s="666" t="s">
        <v>5292</v>
      </c>
      <c r="I982" s="668">
        <v>41.77</v>
      </c>
      <c r="J982" s="668">
        <v>50</v>
      </c>
      <c r="K982" s="669">
        <v>2088.46</v>
      </c>
    </row>
    <row r="983" spans="1:11" ht="14.4" customHeight="1" x14ac:dyDescent="0.3">
      <c r="A983" s="664" t="s">
        <v>548</v>
      </c>
      <c r="B983" s="665" t="s">
        <v>549</v>
      </c>
      <c r="C983" s="666" t="s">
        <v>564</v>
      </c>
      <c r="D983" s="667" t="s">
        <v>2807</v>
      </c>
      <c r="E983" s="666" t="s">
        <v>6376</v>
      </c>
      <c r="F983" s="667" t="s">
        <v>6377</v>
      </c>
      <c r="G983" s="666" t="s">
        <v>6362</v>
      </c>
      <c r="H983" s="666" t="s">
        <v>6363</v>
      </c>
      <c r="I983" s="668">
        <v>11.13</v>
      </c>
      <c r="J983" s="668">
        <v>100</v>
      </c>
      <c r="K983" s="669">
        <v>1113.2</v>
      </c>
    </row>
    <row r="984" spans="1:11" ht="14.4" customHeight="1" thickBot="1" x14ac:dyDescent="0.35">
      <c r="A984" s="670" t="s">
        <v>548</v>
      </c>
      <c r="B984" s="671" t="s">
        <v>549</v>
      </c>
      <c r="C984" s="672" t="s">
        <v>4921</v>
      </c>
      <c r="D984" s="673" t="s">
        <v>6392</v>
      </c>
      <c r="E984" s="672" t="s">
        <v>6366</v>
      </c>
      <c r="F984" s="673" t="s">
        <v>6367</v>
      </c>
      <c r="G984" s="672" t="s">
        <v>5838</v>
      </c>
      <c r="H984" s="672" t="s">
        <v>5839</v>
      </c>
      <c r="I984" s="674">
        <v>66799.900000000009</v>
      </c>
      <c r="J984" s="674">
        <v>11</v>
      </c>
      <c r="K984" s="675">
        <v>734798.90000000014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P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O1"/>
    </sheetView>
  </sheetViews>
  <sheetFormatPr defaultRowHeight="14.4" outlineLevelRow="1" x14ac:dyDescent="0.3"/>
  <cols>
    <col min="1" max="1" width="37.21875" customWidth="1"/>
    <col min="2" max="15" width="13.109375" customWidth="1"/>
  </cols>
  <sheetData>
    <row r="1" spans="1:16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</row>
    <row r="2" spans="1:16" ht="15" thickBot="1" x14ac:dyDescent="0.35">
      <c r="A2" s="382" t="s">
        <v>312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</row>
    <row r="3" spans="1:16" x14ac:dyDescent="0.3">
      <c r="A3" s="401" t="s">
        <v>245</v>
      </c>
      <c r="B3" s="550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385">
        <v>629</v>
      </c>
      <c r="L3" s="385">
        <v>636</v>
      </c>
      <c r="M3" s="385">
        <v>642</v>
      </c>
      <c r="N3" s="385">
        <v>746</v>
      </c>
      <c r="O3" s="773">
        <v>930</v>
      </c>
      <c r="P3" s="788"/>
    </row>
    <row r="4" spans="1:16" ht="36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278</v>
      </c>
      <c r="F4" s="405" t="s">
        <v>279</v>
      </c>
      <c r="G4" s="405" t="s">
        <v>280</v>
      </c>
      <c r="H4" s="405" t="s">
        <v>281</v>
      </c>
      <c r="I4" s="405" t="s">
        <v>282</v>
      </c>
      <c r="J4" s="405" t="s">
        <v>283</v>
      </c>
      <c r="K4" s="387" t="s">
        <v>254</v>
      </c>
      <c r="L4" s="387" t="s">
        <v>255</v>
      </c>
      <c r="M4" s="387" t="s">
        <v>256</v>
      </c>
      <c r="N4" s="387" t="s">
        <v>257</v>
      </c>
      <c r="O4" s="774" t="s">
        <v>247</v>
      </c>
      <c r="P4" s="788"/>
    </row>
    <row r="5" spans="1:16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775"/>
      <c r="P5" s="788"/>
    </row>
    <row r="6" spans="1:16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95.3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1.4</v>
      </c>
      <c r="E6" s="431">
        <f xml:space="preserve">
TRUNC(IF($A$4&lt;=12,SUMIFS('ON Data'!J:J,'ON Data'!$D:$D,$A$4,'ON Data'!$E:$E,1),SUMIFS('ON Data'!J:J,'ON Data'!$E:$E,1)/'ON Data'!$D$3),1)</f>
        <v>3.5</v>
      </c>
      <c r="F6" s="431">
        <f xml:space="preserve">
TRUNC(IF($A$4&lt;=12,SUMIFS('ON Data'!K:K,'ON Data'!$D:$D,$A$4,'ON Data'!$E:$E,1),SUMIFS('ON Data'!K:K,'ON Data'!$E:$E,1)/'ON Data'!$D$3),1)</f>
        <v>15.4</v>
      </c>
      <c r="G6" s="431">
        <f xml:space="preserve">
TRUNC(IF($A$4&lt;=12,SUMIFS('ON Data'!O:O,'ON Data'!$D:$D,$A$4,'ON Data'!$E:$E,1),SUMIFS('ON Data'!O:O,'ON Data'!$E:$E,1)/'ON Data'!$D$3),1)</f>
        <v>1.2</v>
      </c>
      <c r="H6" s="431">
        <f xml:space="preserve">
TRUNC(IF($A$4&lt;=12,SUMIFS('ON Data'!P:P,'ON Data'!$D:$D,$A$4,'ON Data'!$E:$E,1),SUMIFS('ON Data'!P:P,'ON Data'!$E:$E,1)/'ON Data'!$D$3),1)</f>
        <v>14.6</v>
      </c>
      <c r="I6" s="431">
        <f xml:space="preserve">
TRUNC(IF($A$4&lt;=12,SUMIFS('ON Data'!Q:Q,'ON Data'!$D:$D,$A$4,'ON Data'!$E:$E,1),SUMIFS('ON Data'!Q:Q,'ON Data'!$E:$E,1)/'ON Data'!$D$3),1)</f>
        <v>30.4</v>
      </c>
      <c r="J6" s="431">
        <f xml:space="preserve">
TRUNC(IF($A$4&lt;=12,SUMIFS('ON Data'!R:R,'ON Data'!$D:$D,$A$4,'ON Data'!$E:$E,1),SUMIFS('ON Data'!R:R,'ON Data'!$E:$E,1)/'ON Data'!$D$3),1)</f>
        <v>13.7</v>
      </c>
      <c r="K6" s="431">
        <f xml:space="preserve">
TRUNC(IF($A$4&lt;=12,SUMIFS('ON Data'!AM:AM,'ON Data'!$D:$D,$A$4,'ON Data'!$E:$E,1),SUMIFS('ON Data'!AM:AM,'ON Data'!$E:$E,1)/'ON Data'!$D$3),1)</f>
        <v>4</v>
      </c>
      <c r="L6" s="431">
        <f xml:space="preserve">
TRUNC(IF($A$4&lt;=12,SUMIFS('ON Data'!AO:AO,'ON Data'!$D:$D,$A$4,'ON Data'!$E:$E,1),SUMIFS('ON Data'!AO:AO,'ON Data'!$E:$E,1)/'ON Data'!$D$3),1)</f>
        <v>2</v>
      </c>
      <c r="M6" s="431">
        <f xml:space="preserve">
TRUNC(IF($A$4&lt;=12,SUMIFS('ON Data'!AR:AR,'ON Data'!$D:$D,$A$4,'ON Data'!$E:$E,1),SUMIFS('ON Data'!AR:AR,'ON Data'!$E:$E,1)/'ON Data'!$D$3),1)</f>
        <v>5.7</v>
      </c>
      <c r="N6" s="431">
        <f xml:space="preserve">
TRUNC(IF($A$4&lt;=12,SUMIFS('ON Data'!AU:AU,'ON Data'!$D:$D,$A$4,'ON Data'!$E:$E,1),SUMIFS('ON Data'!AU:AU,'ON Data'!$E:$E,1)/'ON Data'!$D$3),1)</f>
        <v>1</v>
      </c>
      <c r="O6" s="776">
        <f xml:space="preserve">
TRUNC(IF($A$4&lt;=12,SUMIFS('ON Data'!AW:AW,'ON Data'!$D:$D,$A$4,'ON Data'!$E:$E,1),SUMIFS('ON Data'!AW:AW,'ON Data'!$E:$E,1)/'ON Data'!$D$3),1)</f>
        <v>2</v>
      </c>
      <c r="P6" s="788"/>
    </row>
    <row r="7" spans="1:16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776"/>
      <c r="P7" s="788"/>
    </row>
    <row r="8" spans="1:16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776"/>
      <c r="P8" s="788"/>
    </row>
    <row r="9" spans="1:16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777"/>
      <c r="P9" s="788"/>
    </row>
    <row r="10" spans="1:16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778"/>
      <c r="P10" s="788"/>
    </row>
    <row r="11" spans="1:16" x14ac:dyDescent="0.3">
      <c r="A11" s="392" t="s">
        <v>232</v>
      </c>
      <c r="B11" s="409">
        <f xml:space="preserve">
IF($A$4&lt;=12,SUMIFS('ON Data'!F:F,'ON Data'!$D:$D,$A$4,'ON Data'!$E:$E,2),SUMIFS('ON Data'!F:F,'ON Data'!$E:$E,2))</f>
        <v>167171.36000000002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2656</v>
      </c>
      <c r="E11" s="411">
        <f xml:space="preserve">
IF($A$4&lt;=12,SUMIFS('ON Data'!J:J,'ON Data'!$D:$D,$A$4,'ON Data'!$E:$E,2),SUMIFS('ON Data'!J:J,'ON Data'!$E:$E,2))</f>
        <v>6800</v>
      </c>
      <c r="F11" s="411">
        <f xml:space="preserve">
IF($A$4&lt;=12,SUMIFS('ON Data'!K:K,'ON Data'!$D:$D,$A$4,'ON Data'!$E:$E,2),SUMIFS('ON Data'!K:K,'ON Data'!$E:$E,2))</f>
        <v>28640</v>
      </c>
      <c r="G11" s="411">
        <f xml:space="preserve">
IF($A$4&lt;=12,SUMIFS('ON Data'!O:O,'ON Data'!$D:$D,$A$4,'ON Data'!$E:$E,2),SUMIFS('ON Data'!O:O,'ON Data'!$E:$E,2))</f>
        <v>2337.5</v>
      </c>
      <c r="H11" s="411">
        <f xml:space="preserve">
IF($A$4&lt;=12,SUMIFS('ON Data'!P:P,'ON Data'!$D:$D,$A$4,'ON Data'!$E:$E,2),SUMIFS('ON Data'!P:P,'ON Data'!$E:$E,2))</f>
        <v>24443</v>
      </c>
      <c r="I11" s="411">
        <f xml:space="preserve">
IF($A$4&lt;=12,SUMIFS('ON Data'!Q:Q,'ON Data'!$D:$D,$A$4,'ON Data'!$E:$E,2),SUMIFS('ON Data'!Q:Q,'ON Data'!$E:$E,2))</f>
        <v>52907.97</v>
      </c>
      <c r="J11" s="411">
        <f xml:space="preserve">
IF($A$4&lt;=12,SUMIFS('ON Data'!R:R,'ON Data'!$D:$D,$A$4,'ON Data'!$E:$E,2),SUMIFS('ON Data'!R:R,'ON Data'!$E:$E,2))</f>
        <v>24080.52</v>
      </c>
      <c r="K11" s="411">
        <f xml:space="preserve">
IF($A$4&lt;=12,SUMIFS('ON Data'!AM:AM,'ON Data'!$D:$D,$A$4,'ON Data'!$E:$E,2),SUMIFS('ON Data'!AM:AM,'ON Data'!$E:$E,2))</f>
        <v>6408.5</v>
      </c>
      <c r="L11" s="411">
        <f xml:space="preserve">
IF($A$4&lt;=12,SUMIFS('ON Data'!AO:AO,'ON Data'!$D:$D,$A$4,'ON Data'!$E:$E,2),SUMIFS('ON Data'!AO:AO,'ON Data'!$E:$E,2))</f>
        <v>3675</v>
      </c>
      <c r="M11" s="411">
        <f xml:space="preserve">
IF($A$4&lt;=12,SUMIFS('ON Data'!AR:AR,'ON Data'!$D:$D,$A$4,'ON Data'!$E:$E,2),SUMIFS('ON Data'!AR:AR,'ON Data'!$E:$E,2))</f>
        <v>9611.119999999999</v>
      </c>
      <c r="N11" s="411">
        <f xml:space="preserve">
IF($A$4&lt;=12,SUMIFS('ON Data'!AU:AU,'ON Data'!$D:$D,$A$4,'ON Data'!$E:$E,2),SUMIFS('ON Data'!AU:AU,'ON Data'!$E:$E,2))</f>
        <v>1867.75</v>
      </c>
      <c r="O11" s="779">
        <f xml:space="preserve">
IF($A$4&lt;=12,SUMIFS('ON Data'!AW:AW,'ON Data'!$D:$D,$A$4,'ON Data'!$E:$E,2),SUMIFS('ON Data'!AW:AW,'ON Data'!$E:$E,2))</f>
        <v>3744</v>
      </c>
      <c r="P11" s="788"/>
    </row>
    <row r="12" spans="1:16" x14ac:dyDescent="0.3">
      <c r="A12" s="392" t="s">
        <v>233</v>
      </c>
      <c r="B12" s="409">
        <f xml:space="preserve">
IF($A$4&lt;=12,SUMIFS('ON Data'!F:F,'ON Data'!$D:$D,$A$4,'ON Data'!$E:$E,3),SUMIFS('ON Data'!F:F,'ON Data'!$E:$E,3))</f>
        <v>654.04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5</v>
      </c>
      <c r="E12" s="411">
        <f xml:space="preserve">
IF($A$4&lt;=12,SUMIFS('ON Data'!J:J,'ON Data'!$D:$D,$A$4,'ON Data'!$E:$E,3),SUMIFS('ON Data'!J:J,'ON Data'!$E:$E,3))</f>
        <v>0</v>
      </c>
      <c r="F12" s="411">
        <f xml:space="preserve">
IF($A$4&lt;=12,SUMIFS('ON Data'!K:K,'ON Data'!$D:$D,$A$4,'ON Data'!$E:$E,3),SUMIFS('ON Data'!K:K,'ON Data'!$E:$E,3))</f>
        <v>0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297.13</v>
      </c>
      <c r="I12" s="411">
        <f xml:space="preserve">
IF($A$4&lt;=12,SUMIFS('ON Data'!Q:Q,'ON Data'!$D:$D,$A$4,'ON Data'!$E:$E,3),SUMIFS('ON Data'!Q:Q,'ON Data'!$E:$E,3))</f>
        <v>246.38</v>
      </c>
      <c r="J12" s="411">
        <f xml:space="preserve">
IF($A$4&lt;=12,SUMIFS('ON Data'!R:R,'ON Data'!$D:$D,$A$4,'ON Data'!$E:$E,3),SUMIFS('ON Data'!R:R,'ON Data'!$E:$E,3))</f>
        <v>32.36</v>
      </c>
      <c r="K12" s="411">
        <f xml:space="preserve">
IF($A$4&lt;=12,SUMIFS('ON Data'!AM:AM,'ON Data'!$D:$D,$A$4,'ON Data'!$E:$E,3),SUMIFS('ON Data'!AM:AM,'ON Data'!$E:$E,3))</f>
        <v>0</v>
      </c>
      <c r="L12" s="411">
        <f xml:space="preserve">
IF($A$4&lt;=12,SUMIFS('ON Data'!AO:AO,'ON Data'!$D:$D,$A$4,'ON Data'!$E:$E,3),SUMIFS('ON Data'!AO:AO,'ON Data'!$E:$E,3))</f>
        <v>0</v>
      </c>
      <c r="M12" s="411">
        <f xml:space="preserve">
IF($A$4&lt;=12,SUMIFS('ON Data'!AR:AR,'ON Data'!$D:$D,$A$4,'ON Data'!$E:$E,3),SUMIFS('ON Data'!AR:AR,'ON Data'!$E:$E,3))</f>
        <v>73.17</v>
      </c>
      <c r="N12" s="411">
        <f xml:space="preserve">
IF($A$4&lt;=12,SUMIFS('ON Data'!AU:AU,'ON Data'!$D:$D,$A$4,'ON Data'!$E:$E,3),SUMIFS('ON Data'!AU:AU,'ON Data'!$E:$E,3))</f>
        <v>0</v>
      </c>
      <c r="O12" s="779">
        <f xml:space="preserve">
IF($A$4&lt;=12,SUMIFS('ON Data'!AW:AW,'ON Data'!$D:$D,$A$4,'ON Data'!$E:$E,3),SUMIFS('ON Data'!AW:AW,'ON Data'!$E:$E,3))</f>
        <v>0</v>
      </c>
      <c r="P12" s="788"/>
    </row>
    <row r="13" spans="1:16" x14ac:dyDescent="0.3">
      <c r="A13" s="392" t="s">
        <v>240</v>
      </c>
      <c r="B13" s="409">
        <f xml:space="preserve">
IF($A$4&lt;=12,SUMIFS('ON Data'!F:F,'ON Data'!$D:$D,$A$4,'ON Data'!$E:$E,4),SUMIFS('ON Data'!F:F,'ON Data'!$E:$E,4))</f>
        <v>12703.8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245</v>
      </c>
      <c r="E13" s="411">
        <f xml:space="preserve">
IF($A$4&lt;=12,SUMIFS('ON Data'!J:J,'ON Data'!$D:$D,$A$4,'ON Data'!$E:$E,4),SUMIFS('ON Data'!J:J,'ON Data'!$E:$E,4))</f>
        <v>1150.5</v>
      </c>
      <c r="F13" s="411">
        <f xml:space="preserve">
IF($A$4&lt;=12,SUMIFS('ON Data'!K:K,'ON Data'!$D:$D,$A$4,'ON Data'!$E:$E,4),SUMIFS('ON Data'!K:K,'ON Data'!$E:$E,4))</f>
        <v>6016.5</v>
      </c>
      <c r="G13" s="411">
        <f xml:space="preserve">
IF($A$4&lt;=12,SUMIFS('ON Data'!O:O,'ON Data'!$D:$D,$A$4,'ON Data'!$E:$E,4),SUMIFS('ON Data'!O:O,'ON Data'!$E:$E,4))</f>
        <v>71</v>
      </c>
      <c r="H13" s="411">
        <f xml:space="preserve">
IF($A$4&lt;=12,SUMIFS('ON Data'!P:P,'ON Data'!$D:$D,$A$4,'ON Data'!$E:$E,4),SUMIFS('ON Data'!P:P,'ON Data'!$E:$E,4))</f>
        <v>238.5</v>
      </c>
      <c r="I13" s="411">
        <f xml:space="preserve">
IF($A$4&lt;=12,SUMIFS('ON Data'!Q:Q,'ON Data'!$D:$D,$A$4,'ON Data'!$E:$E,4),SUMIFS('ON Data'!Q:Q,'ON Data'!$E:$E,4))</f>
        <v>3274.55</v>
      </c>
      <c r="J13" s="411">
        <f xml:space="preserve">
IF($A$4&lt;=12,SUMIFS('ON Data'!R:R,'ON Data'!$D:$D,$A$4,'ON Data'!$E:$E,4),SUMIFS('ON Data'!R:R,'ON Data'!$E:$E,4))</f>
        <v>993.25</v>
      </c>
      <c r="K13" s="411">
        <f xml:space="preserve">
IF($A$4&lt;=12,SUMIFS('ON Data'!AM:AM,'ON Data'!$D:$D,$A$4,'ON Data'!$E:$E,4),SUMIFS('ON Data'!AM:AM,'ON Data'!$E:$E,4))</f>
        <v>174.5</v>
      </c>
      <c r="L13" s="411">
        <f xml:space="preserve">
IF($A$4&lt;=12,SUMIFS('ON Data'!AO:AO,'ON Data'!$D:$D,$A$4,'ON Data'!$E:$E,4),SUMIFS('ON Data'!AO:AO,'ON Data'!$E:$E,4))</f>
        <v>12.5</v>
      </c>
      <c r="M13" s="411">
        <f xml:space="preserve">
IF($A$4&lt;=12,SUMIFS('ON Data'!AR:AR,'ON Data'!$D:$D,$A$4,'ON Data'!$E:$E,4),SUMIFS('ON Data'!AR:AR,'ON Data'!$E:$E,4))</f>
        <v>126</v>
      </c>
      <c r="N13" s="411">
        <f xml:space="preserve">
IF($A$4&lt;=12,SUMIFS('ON Data'!AU:AU,'ON Data'!$D:$D,$A$4,'ON Data'!$E:$E,4),SUMIFS('ON Data'!AU:AU,'ON Data'!$E:$E,4))</f>
        <v>401.5</v>
      </c>
      <c r="O13" s="779">
        <f xml:space="preserve">
IF($A$4&lt;=12,SUMIFS('ON Data'!AW:AW,'ON Data'!$D:$D,$A$4,'ON Data'!$E:$E,4),SUMIFS('ON Data'!AW:AW,'ON Data'!$E:$E,4))</f>
        <v>0</v>
      </c>
      <c r="P13" s="788"/>
    </row>
    <row r="14" spans="1:16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285</v>
      </c>
      <c r="C14" s="414">
        <f xml:space="preserve">
IF($A$4&lt;=12,SUMIFS('ON Data'!G:G,'ON Data'!$D:$D,$A$4,'ON Data'!$E:$E,5),SUMIFS('ON Data'!G:G,'ON Data'!$E:$E,5))</f>
        <v>285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Data'!J:J,'ON Data'!$D:$D,$A$4,'ON Data'!$E:$E,5),SUMIFS('ON Data'!J:J,'ON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Data'!O:O,'ON Data'!$D:$D,$A$4,'ON Data'!$E:$E,5),SUMIFS('ON Data'!O:O,'ON Data'!$E:$E,5))</f>
        <v>0</v>
      </c>
      <c r="H14" s="415">
        <f xml:space="preserve">
IF($A$4&lt;=12,SUMIFS('ON Data'!P:P,'ON Data'!$D:$D,$A$4,'ON Data'!$E:$E,5),SUMIFS('ON Data'!P:P,'ON Data'!$E:$E,5))</f>
        <v>0</v>
      </c>
      <c r="I14" s="415">
        <f xml:space="preserve">
IF($A$4&lt;=12,SUMIFS('ON Data'!Q:Q,'ON Data'!$D:$D,$A$4,'ON Data'!$E:$E,5),SUMIFS('ON Data'!Q:Q,'ON Data'!$E:$E,5))</f>
        <v>0</v>
      </c>
      <c r="J14" s="415">
        <f xml:space="preserve">
IF($A$4&lt;=12,SUMIFS('ON Data'!R:R,'ON Data'!$D:$D,$A$4,'ON Data'!$E:$E,5),SUMIFS('ON Data'!R:R,'ON Data'!$E:$E,5))</f>
        <v>0</v>
      </c>
      <c r="K14" s="415">
        <f xml:space="preserve">
IF($A$4&lt;=12,SUMIFS('ON Data'!AM:AM,'ON Data'!$D:$D,$A$4,'ON Data'!$E:$E,5),SUMIFS('ON Data'!AM:AM,'ON Data'!$E:$E,5))</f>
        <v>0</v>
      </c>
      <c r="L14" s="415">
        <f xml:space="preserve">
IF($A$4&lt;=12,SUMIFS('ON Data'!AO:AO,'ON Data'!$D:$D,$A$4,'ON Data'!$E:$E,5),SUMIFS('ON Data'!AO:AO,'ON Data'!$E:$E,5))</f>
        <v>0</v>
      </c>
      <c r="M14" s="415">
        <f xml:space="preserve">
IF($A$4&lt;=12,SUMIFS('ON Data'!AR:AR,'ON Data'!$D:$D,$A$4,'ON Data'!$E:$E,5),SUMIFS('ON Data'!AR:AR,'ON Data'!$E:$E,5))</f>
        <v>0</v>
      </c>
      <c r="N14" s="415">
        <f xml:space="preserve">
IF($A$4&lt;=12,SUMIFS('ON Data'!AU:AU,'ON Data'!$D:$D,$A$4,'ON Data'!$E:$E,5),SUMIFS('ON Data'!AU:AU,'ON Data'!$E:$E,5))</f>
        <v>0</v>
      </c>
      <c r="O14" s="780">
        <f xml:space="preserve">
IF($A$4&lt;=12,SUMIFS('ON Data'!AW:AW,'ON Data'!$D:$D,$A$4,'ON Data'!$E:$E,5),SUMIFS('ON Data'!AW:AW,'ON Data'!$E:$E,5))</f>
        <v>0</v>
      </c>
      <c r="P14" s="788"/>
    </row>
    <row r="15" spans="1:16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781"/>
      <c r="P15" s="788"/>
    </row>
    <row r="16" spans="1:16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Data'!AM:AM,'ON Data'!$D:$D,$A$4,'ON Data'!$E:$E,7),SUMIFS('ON Data'!AM:AM,'ON Data'!$E:$E,7))</f>
        <v>0</v>
      </c>
      <c r="L16" s="411">
        <f xml:space="preserve">
IF($A$4&lt;=12,SUMIFS('ON Data'!AO:AO,'ON Data'!$D:$D,$A$4,'ON Data'!$E:$E,7),SUMIFS('ON Data'!AO:AO,'ON Data'!$E:$E,7))</f>
        <v>0</v>
      </c>
      <c r="M16" s="411">
        <f xml:space="preserve">
IF($A$4&lt;=12,SUMIFS('ON Data'!AR:AR,'ON Data'!$D:$D,$A$4,'ON Data'!$E:$E,7),SUMIFS('ON Data'!AR:AR,'ON Data'!$E:$E,7))</f>
        <v>0</v>
      </c>
      <c r="N16" s="411">
        <f xml:space="preserve">
IF($A$4&lt;=12,SUMIFS('ON Data'!AU:AU,'ON Data'!$D:$D,$A$4,'ON Data'!$E:$E,7),SUMIFS('ON Data'!AU:AU,'ON Data'!$E:$E,7))</f>
        <v>0</v>
      </c>
      <c r="O16" s="779">
        <f xml:space="preserve">
IF($A$4&lt;=12,SUMIFS('ON Data'!AW:AW,'ON Data'!$D:$D,$A$4,'ON Data'!$E:$E,7),SUMIFS('ON Data'!AW:AW,'ON Data'!$E:$E,7))</f>
        <v>0</v>
      </c>
      <c r="P16" s="788"/>
    </row>
    <row r="17" spans="1:16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Data'!AM:AM,'ON Data'!$D:$D,$A$4,'ON Data'!$E:$E,8),SUMIFS('ON Data'!AM:AM,'ON Data'!$E:$E,8))</f>
        <v>0</v>
      </c>
      <c r="L17" s="411">
        <f xml:space="preserve">
IF($A$4&lt;=12,SUMIFS('ON Data'!AO:AO,'ON Data'!$D:$D,$A$4,'ON Data'!$E:$E,8),SUMIFS('ON Data'!AO:AO,'ON Data'!$E:$E,8))</f>
        <v>0</v>
      </c>
      <c r="M17" s="411">
        <f xml:space="preserve">
IF($A$4&lt;=12,SUMIFS('ON Data'!AR:AR,'ON Data'!$D:$D,$A$4,'ON Data'!$E:$E,8),SUMIFS('ON Data'!AR:AR,'ON Data'!$E:$E,8))</f>
        <v>0</v>
      </c>
      <c r="N17" s="411">
        <f xml:space="preserve">
IF($A$4&lt;=12,SUMIFS('ON Data'!AU:AU,'ON Data'!$D:$D,$A$4,'ON Data'!$E:$E,8),SUMIFS('ON Data'!AU:AU,'ON Data'!$E:$E,8))</f>
        <v>0</v>
      </c>
      <c r="O17" s="779">
        <f xml:space="preserve">
IF($A$4&lt;=12,SUMIFS('ON Data'!AW:AW,'ON Data'!$D:$D,$A$4,'ON Data'!$E:$E,8),SUMIFS('ON Data'!AW:AW,'ON Data'!$E:$E,8))</f>
        <v>0</v>
      </c>
      <c r="P17" s="788"/>
    </row>
    <row r="18" spans="1:16" x14ac:dyDescent="0.3">
      <c r="A18" s="394" t="s">
        <v>237</v>
      </c>
      <c r="B18" s="409">
        <f xml:space="preserve">
B19-B16-B17</f>
        <v>3209622</v>
      </c>
      <c r="C18" s="410">
        <f t="shared" ref="C18:F18" si="0" xml:space="preserve">
C19-C16-C17</f>
        <v>0</v>
      </c>
      <c r="D18" s="411">
        <f t="shared" si="0"/>
        <v>37808</v>
      </c>
      <c r="E18" s="411">
        <f t="shared" si="0"/>
        <v>121186</v>
      </c>
      <c r="F18" s="411">
        <f t="shared" si="0"/>
        <v>1169513</v>
      </c>
      <c r="G18" s="411">
        <f t="shared" ref="G18:K18" si="1" xml:space="preserve">
G19-G16-G17</f>
        <v>1500</v>
      </c>
      <c r="H18" s="411">
        <f t="shared" si="1"/>
        <v>285189</v>
      </c>
      <c r="I18" s="411">
        <f t="shared" si="1"/>
        <v>893731</v>
      </c>
      <c r="J18" s="411">
        <f t="shared" si="1"/>
        <v>394561</v>
      </c>
      <c r="K18" s="411">
        <f t="shared" si="1"/>
        <v>74498</v>
      </c>
      <c r="L18" s="411">
        <f t="shared" ref="L18:O18" si="2" xml:space="preserve">
L19-L16-L17</f>
        <v>42548</v>
      </c>
      <c r="M18" s="411">
        <f t="shared" si="2"/>
        <v>122594</v>
      </c>
      <c r="N18" s="411">
        <f t="shared" si="2"/>
        <v>25556</v>
      </c>
      <c r="O18" s="779">
        <f t="shared" si="2"/>
        <v>40938</v>
      </c>
      <c r="P18" s="788"/>
    </row>
    <row r="19" spans="1:16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3209622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37808</v>
      </c>
      <c r="E19" s="422">
        <f xml:space="preserve">
IF($A$4&lt;=12,SUMIFS('ON Data'!J:J,'ON Data'!$D:$D,$A$4,'ON Data'!$E:$E,9),SUMIFS('ON Data'!J:J,'ON Data'!$E:$E,9))</f>
        <v>121186</v>
      </c>
      <c r="F19" s="422">
        <f xml:space="preserve">
IF($A$4&lt;=12,SUMIFS('ON Data'!K:K,'ON Data'!$D:$D,$A$4,'ON Data'!$E:$E,9),SUMIFS('ON Data'!K:K,'ON Data'!$E:$E,9))</f>
        <v>1169513</v>
      </c>
      <c r="G19" s="422">
        <f xml:space="preserve">
IF($A$4&lt;=12,SUMIFS('ON Data'!O:O,'ON Data'!$D:$D,$A$4,'ON Data'!$E:$E,9),SUMIFS('ON Data'!O:O,'ON Data'!$E:$E,9))</f>
        <v>1500</v>
      </c>
      <c r="H19" s="422">
        <f xml:space="preserve">
IF($A$4&lt;=12,SUMIFS('ON Data'!P:P,'ON Data'!$D:$D,$A$4,'ON Data'!$E:$E,9),SUMIFS('ON Data'!P:P,'ON Data'!$E:$E,9))</f>
        <v>285189</v>
      </c>
      <c r="I19" s="422">
        <f xml:space="preserve">
IF($A$4&lt;=12,SUMIFS('ON Data'!Q:Q,'ON Data'!$D:$D,$A$4,'ON Data'!$E:$E,9),SUMIFS('ON Data'!Q:Q,'ON Data'!$E:$E,9))</f>
        <v>893731</v>
      </c>
      <c r="J19" s="422">
        <f xml:space="preserve">
IF($A$4&lt;=12,SUMIFS('ON Data'!R:R,'ON Data'!$D:$D,$A$4,'ON Data'!$E:$E,9),SUMIFS('ON Data'!R:R,'ON Data'!$E:$E,9))</f>
        <v>394561</v>
      </c>
      <c r="K19" s="422">
        <f xml:space="preserve">
IF($A$4&lt;=12,SUMIFS('ON Data'!AM:AM,'ON Data'!$D:$D,$A$4,'ON Data'!$E:$E,9),SUMIFS('ON Data'!AM:AM,'ON Data'!$E:$E,9))</f>
        <v>74498</v>
      </c>
      <c r="L19" s="422">
        <f xml:space="preserve">
IF($A$4&lt;=12,SUMIFS('ON Data'!AO:AO,'ON Data'!$D:$D,$A$4,'ON Data'!$E:$E,9),SUMIFS('ON Data'!AO:AO,'ON Data'!$E:$E,9))</f>
        <v>42548</v>
      </c>
      <c r="M19" s="422">
        <f xml:space="preserve">
IF($A$4&lt;=12,SUMIFS('ON Data'!AR:AR,'ON Data'!$D:$D,$A$4,'ON Data'!$E:$E,9),SUMIFS('ON Data'!AR:AR,'ON Data'!$E:$E,9))</f>
        <v>122594</v>
      </c>
      <c r="N19" s="422">
        <f xml:space="preserve">
IF($A$4&lt;=12,SUMIFS('ON Data'!AU:AU,'ON Data'!$D:$D,$A$4,'ON Data'!$E:$E,9),SUMIFS('ON Data'!AU:AU,'ON Data'!$E:$E,9))</f>
        <v>25556</v>
      </c>
      <c r="O19" s="782">
        <f xml:space="preserve">
IF($A$4&lt;=12,SUMIFS('ON Data'!AW:AW,'ON Data'!$D:$D,$A$4,'ON Data'!$E:$E,9),SUMIFS('ON Data'!AW:AW,'ON Data'!$E:$E,9))</f>
        <v>40938</v>
      </c>
      <c r="P19" s="788"/>
    </row>
    <row r="20" spans="1:16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55759974</v>
      </c>
      <c r="C20" s="424">
        <f xml:space="preserve">
IF($A$4&lt;=12,SUMIFS('ON Data'!G:G,'ON Data'!$D:$D,$A$4,'ON Data'!$E:$E,6),SUMIFS('ON Data'!G:G,'ON Data'!$E:$E,6))</f>
        <v>42750</v>
      </c>
      <c r="D20" s="425">
        <f xml:space="preserve">
IF($A$4&lt;=12,SUMIFS('ON Data'!I:I,'ON Data'!$D:$D,$A$4,'ON Data'!$E:$E,6),SUMIFS('ON Data'!I:I,'ON Data'!$E:$E,6))</f>
        <v>680032</v>
      </c>
      <c r="E20" s="425">
        <f xml:space="preserve">
IF($A$4&lt;=12,SUMIFS('ON Data'!J:J,'ON Data'!$D:$D,$A$4,'ON Data'!$E:$E,6),SUMIFS('ON Data'!J:J,'ON Data'!$E:$E,6))</f>
        <v>2751054</v>
      </c>
      <c r="F20" s="425">
        <f xml:space="preserve">
IF($A$4&lt;=12,SUMIFS('ON Data'!K:K,'ON Data'!$D:$D,$A$4,'ON Data'!$E:$E,6),SUMIFS('ON Data'!K:K,'ON Data'!$E:$E,6))</f>
        <v>22599260</v>
      </c>
      <c r="G20" s="425">
        <f xml:space="preserve">
IF($A$4&lt;=12,SUMIFS('ON Data'!O:O,'ON Data'!$D:$D,$A$4,'ON Data'!$E:$E,6),SUMIFS('ON Data'!O:O,'ON Data'!$E:$E,6))</f>
        <v>397871</v>
      </c>
      <c r="H20" s="425">
        <f xml:space="preserve">
IF($A$4&lt;=12,SUMIFS('ON Data'!P:P,'ON Data'!$D:$D,$A$4,'ON Data'!$E:$E,6),SUMIFS('ON Data'!P:P,'ON Data'!$E:$E,6))</f>
        <v>4664510</v>
      </c>
      <c r="I20" s="425">
        <f xml:space="preserve">
IF($A$4&lt;=12,SUMIFS('ON Data'!Q:Q,'ON Data'!$D:$D,$A$4,'ON Data'!$E:$E,6),SUMIFS('ON Data'!Q:Q,'ON Data'!$E:$E,6))</f>
        <v>13977198</v>
      </c>
      <c r="J20" s="425">
        <f xml:space="preserve">
IF($A$4&lt;=12,SUMIFS('ON Data'!R:R,'ON Data'!$D:$D,$A$4,'ON Data'!$E:$E,6),SUMIFS('ON Data'!R:R,'ON Data'!$E:$E,6))</f>
        <v>6307587</v>
      </c>
      <c r="K20" s="425">
        <f xml:space="preserve">
IF($A$4&lt;=12,SUMIFS('ON Data'!AM:AM,'ON Data'!$D:$D,$A$4,'ON Data'!$E:$E,6),SUMIFS('ON Data'!AM:AM,'ON Data'!$E:$E,6))</f>
        <v>1062069</v>
      </c>
      <c r="L20" s="425">
        <f xml:space="preserve">
IF($A$4&lt;=12,SUMIFS('ON Data'!AO:AO,'ON Data'!$D:$D,$A$4,'ON Data'!$E:$E,6),SUMIFS('ON Data'!AO:AO,'ON Data'!$E:$E,6))</f>
        <v>561256</v>
      </c>
      <c r="M20" s="425">
        <f xml:space="preserve">
IF($A$4&lt;=12,SUMIFS('ON Data'!AR:AR,'ON Data'!$D:$D,$A$4,'ON Data'!$E:$E,6),SUMIFS('ON Data'!AR:AR,'ON Data'!$E:$E,6))</f>
        <v>1391086</v>
      </c>
      <c r="N20" s="425">
        <f xml:space="preserve">
IF($A$4&lt;=12,SUMIFS('ON Data'!AU:AU,'ON Data'!$D:$D,$A$4,'ON Data'!$E:$E,6),SUMIFS('ON Data'!AU:AU,'ON Data'!$E:$E,6))</f>
        <v>673022</v>
      </c>
      <c r="O20" s="783">
        <f xml:space="preserve">
IF($A$4&lt;=12,SUMIFS('ON Data'!AW:AW,'ON Data'!$D:$D,$A$4,'ON Data'!$E:$E,6),SUMIFS('ON Data'!AW:AW,'ON Data'!$E:$E,6))</f>
        <v>652279</v>
      </c>
      <c r="P20" s="788"/>
    </row>
    <row r="21" spans="1:16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Data'!AM:AM,'ON Data'!$D:$D,$A$4,'ON Data'!$E:$E,12),SUMIFS('ON Data'!AM:AM,'ON Data'!$E:$E,12))</f>
        <v>0</v>
      </c>
      <c r="L21" s="412">
        <f xml:space="preserve">
IF($A$4&lt;=12,SUMIFS('ON Data'!AO:AO,'ON Data'!$D:$D,$A$4,'ON Data'!$E:$E,12),SUMIFS('ON Data'!AO:AO,'ON Data'!$E:$E,12))</f>
        <v>0</v>
      </c>
      <c r="P21" s="788"/>
    </row>
    <row r="22" spans="1:16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F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si="3"/>
        <v/>
      </c>
      <c r="G22" s="474" t="str">
        <f t="shared" ref="G22:L22" si="4" xml:space="preserve">
IF(OR(G21="",G21=0),"",G20/G21)</f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4" t="str">
        <f t="shared" si="4"/>
        <v/>
      </c>
      <c r="L22" s="475" t="str">
        <f t="shared" si="4"/>
        <v/>
      </c>
      <c r="P22" s="788"/>
    </row>
    <row r="23" spans="1:16" ht="15" hidden="1" outlineLevel="1" thickBot="1" x14ac:dyDescent="0.35">
      <c r="A23" s="397" t="s">
        <v>69</v>
      </c>
      <c r="B23" s="413">
        <f xml:space="preserve">
IF(B21="","",B20-B21)</f>
        <v>55759974</v>
      </c>
      <c r="C23" s="414">
        <f t="shared" ref="C23:F23" si="5" xml:space="preserve">
IF(C21="","",C20-C21)</f>
        <v>42750</v>
      </c>
      <c r="D23" s="415">
        <f t="shared" si="5"/>
        <v>680032</v>
      </c>
      <c r="E23" s="415">
        <f t="shared" si="5"/>
        <v>2751054</v>
      </c>
      <c r="F23" s="415">
        <f t="shared" si="5"/>
        <v>22599260</v>
      </c>
      <c r="G23" s="415">
        <f t="shared" ref="G23:L23" si="6" xml:space="preserve">
IF(G21="","",G20-G21)</f>
        <v>397871</v>
      </c>
      <c r="H23" s="415">
        <f t="shared" si="6"/>
        <v>4664510</v>
      </c>
      <c r="I23" s="415">
        <f t="shared" si="6"/>
        <v>13977198</v>
      </c>
      <c r="J23" s="415">
        <f t="shared" si="6"/>
        <v>6307587</v>
      </c>
      <c r="K23" s="415">
        <f t="shared" si="6"/>
        <v>1062069</v>
      </c>
      <c r="L23" s="416">
        <f t="shared" si="6"/>
        <v>561256</v>
      </c>
      <c r="P23" s="788"/>
    </row>
    <row r="24" spans="1:16" x14ac:dyDescent="0.3">
      <c r="A24" s="391" t="s">
        <v>239</v>
      </c>
      <c r="B24" s="440" t="s">
        <v>3</v>
      </c>
      <c r="C24" s="789" t="s">
        <v>250</v>
      </c>
      <c r="D24" s="759"/>
      <c r="E24" s="760"/>
      <c r="F24" s="761"/>
      <c r="G24" s="760" t="s">
        <v>251</v>
      </c>
      <c r="H24" s="762"/>
      <c r="I24" s="762"/>
      <c r="J24" s="762"/>
      <c r="K24" s="762"/>
      <c r="L24" s="762"/>
      <c r="M24" s="762"/>
      <c r="N24" s="762"/>
      <c r="O24" s="784" t="s">
        <v>252</v>
      </c>
      <c r="P24" s="788"/>
    </row>
    <row r="25" spans="1:16" x14ac:dyDescent="0.3">
      <c r="A25" s="392" t="s">
        <v>94</v>
      </c>
      <c r="B25" s="409">
        <f xml:space="preserve">
SUM(C25:O25)</f>
        <v>115396</v>
      </c>
      <c r="C25" s="790">
        <f xml:space="preserve">
IF($A$4&lt;=12,SUMIFS('ON Data'!J:J,'ON Data'!$D:$D,$A$4,'ON Data'!$E:$E,10),SUMIFS('ON Data'!J:J,'ON Data'!$E:$E,10))</f>
        <v>48150</v>
      </c>
      <c r="D25" s="763"/>
      <c r="E25" s="764"/>
      <c r="F25" s="765"/>
      <c r="G25" s="764">
        <f xml:space="preserve">
IF($A$4&lt;=12,SUMIFS('ON Data'!O:O,'ON Data'!$D:$D,$A$4,'ON Data'!$E:$E,10),SUMIFS('ON Data'!O:O,'ON Data'!$E:$E,10))</f>
        <v>67246</v>
      </c>
      <c r="H25" s="765"/>
      <c r="I25" s="765"/>
      <c r="J25" s="765"/>
      <c r="K25" s="765"/>
      <c r="L25" s="765"/>
      <c r="M25" s="765"/>
      <c r="N25" s="765"/>
      <c r="O25" s="785">
        <f xml:space="preserve">
IF($A$4&lt;=12,SUMIFS('ON Data'!AW:AW,'ON Data'!$D:$D,$A$4,'ON Data'!$E:$E,10),SUMIFS('ON Data'!AW:AW,'ON Data'!$E:$E,10))</f>
        <v>0</v>
      </c>
      <c r="P25" s="788"/>
    </row>
    <row r="26" spans="1:16" x14ac:dyDescent="0.3">
      <c r="A26" s="398" t="s">
        <v>249</v>
      </c>
      <c r="B26" s="420">
        <f xml:space="preserve">
SUM(C26:O26)</f>
        <v>93511.450381679373</v>
      </c>
      <c r="C26" s="790">
        <f xml:space="preserve">
IF($A$4&lt;=12,SUMIFS('ON Data'!J:J,'ON Data'!$D:$D,$A$4,'ON Data'!$E:$E,11),SUMIFS('ON Data'!J:J,'ON Data'!$E:$E,11))</f>
        <v>43511.450381679388</v>
      </c>
      <c r="D26" s="763"/>
      <c r="E26" s="764"/>
      <c r="F26" s="765"/>
      <c r="G26" s="766">
        <f xml:space="preserve">
IF($A$4&lt;=12,SUMIFS('ON Data'!O:O,'ON Data'!$D:$D,$A$4,'ON Data'!$E:$E,11),SUMIFS('ON Data'!O:O,'ON Data'!$E:$E,11))</f>
        <v>49999.999999999993</v>
      </c>
      <c r="H26" s="767"/>
      <c r="I26" s="767"/>
      <c r="J26" s="767"/>
      <c r="K26" s="767"/>
      <c r="L26" s="767"/>
      <c r="M26" s="767"/>
      <c r="N26" s="767"/>
      <c r="O26" s="785">
        <f xml:space="preserve">
IF($A$4&lt;=12,SUMIFS('ON Data'!AW:AW,'ON Data'!$D:$D,$A$4,'ON Data'!$E:$E,11),SUMIFS('ON Data'!AW:AW,'ON Data'!$E:$E,11))</f>
        <v>0</v>
      </c>
      <c r="P26" s="788"/>
    </row>
    <row r="27" spans="1:16" x14ac:dyDescent="0.3">
      <c r="A27" s="398" t="s">
        <v>96</v>
      </c>
      <c r="B27" s="441">
        <f xml:space="preserve">
IF(B26=0,0,B25/B26)</f>
        <v>1.2340306938775512</v>
      </c>
      <c r="C27" s="791">
        <f xml:space="preserve">
IF(C26=0,0,C25/C26)</f>
        <v>1.1066052631578949</v>
      </c>
      <c r="D27" s="768"/>
      <c r="E27" s="769"/>
      <c r="F27" s="765"/>
      <c r="G27" s="769">
        <f xml:space="preserve">
IF(G26=0,0,G25/G26)</f>
        <v>1.3449200000000001</v>
      </c>
      <c r="H27" s="765"/>
      <c r="I27" s="765"/>
      <c r="J27" s="765"/>
      <c r="K27" s="765"/>
      <c r="L27" s="765"/>
      <c r="M27" s="765"/>
      <c r="N27" s="765"/>
      <c r="O27" s="786">
        <f xml:space="preserve">
IF(O26=0,0,O25/O26)</f>
        <v>0</v>
      </c>
      <c r="P27" s="788"/>
    </row>
    <row r="28" spans="1:16" ht="15" thickBot="1" x14ac:dyDescent="0.35">
      <c r="A28" s="398" t="s">
        <v>248</v>
      </c>
      <c r="B28" s="420">
        <f xml:space="preserve">
SUM(C28:O28)</f>
        <v>-21884.54961832062</v>
      </c>
      <c r="C28" s="792">
        <f xml:space="preserve">
C26-C25</f>
        <v>-4638.5496183206124</v>
      </c>
      <c r="D28" s="770"/>
      <c r="E28" s="771"/>
      <c r="F28" s="772"/>
      <c r="G28" s="771">
        <f xml:space="preserve">
G26-G25</f>
        <v>-17246.000000000007</v>
      </c>
      <c r="H28" s="772"/>
      <c r="I28" s="772"/>
      <c r="J28" s="772"/>
      <c r="K28" s="772"/>
      <c r="L28" s="772"/>
      <c r="M28" s="772"/>
      <c r="N28" s="772"/>
      <c r="O28" s="787">
        <f xml:space="preserve">
O26-O25</f>
        <v>0</v>
      </c>
      <c r="P28" s="788"/>
    </row>
    <row r="29" spans="1:16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399"/>
      <c r="L29" s="399"/>
    </row>
    <row r="30" spans="1:16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77"/>
      <c r="L30" s="277"/>
    </row>
    <row r="31" spans="1:16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77"/>
      <c r="L31" s="277"/>
    </row>
    <row r="32" spans="1:16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  <c r="J32" s="438"/>
    </row>
    <row r="33" spans="1:1" x14ac:dyDescent="0.3">
      <c r="A33" s="439" t="s">
        <v>284</v>
      </c>
    </row>
    <row r="34" spans="1:1" x14ac:dyDescent="0.3">
      <c r="A34" s="439" t="s">
        <v>285</v>
      </c>
    </row>
    <row r="35" spans="1:1" x14ac:dyDescent="0.3">
      <c r="A35" s="439" t="s">
        <v>286</v>
      </c>
    </row>
    <row r="36" spans="1:1" x14ac:dyDescent="0.3">
      <c r="A36" s="439" t="s">
        <v>253</v>
      </c>
    </row>
  </sheetData>
  <mergeCells count="12">
    <mergeCell ref="B3:B4"/>
    <mergeCell ref="A1:O1"/>
    <mergeCell ref="C27:F27"/>
    <mergeCell ref="C28:F28"/>
    <mergeCell ref="G27:N27"/>
    <mergeCell ref="G28:N28"/>
    <mergeCell ref="C24:F24"/>
    <mergeCell ref="C25:F25"/>
    <mergeCell ref="C26:F26"/>
    <mergeCell ref="G24:N24"/>
    <mergeCell ref="G25:N25"/>
    <mergeCell ref="G26:N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L22">
    <cfRule type="cellIs" dxfId="24" priority="6" operator="greaterThan">
      <formula>1</formula>
    </cfRule>
  </conditionalFormatting>
  <conditionalFormatting sqref="B23:L23">
    <cfRule type="cellIs" dxfId="23" priority="5" operator="greaterThan">
      <formula>0</formula>
    </cfRule>
  </conditionalFormatting>
  <conditionalFormatting sqref="O27">
    <cfRule type="cellIs" dxfId="22" priority="4" operator="greaterThan">
      <formula>1</formula>
    </cfRule>
  </conditionalFormatting>
  <conditionalFormatting sqref="O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111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6394</v>
      </c>
    </row>
    <row r="2" spans="1:49" x14ac:dyDescent="0.3">
      <c r="A2" s="382" t="s">
        <v>312</v>
      </c>
    </row>
    <row r="3" spans="1:49" x14ac:dyDescent="0.3">
      <c r="A3" s="378" t="s">
        <v>214</v>
      </c>
      <c r="B3" s="403">
        <v>2016</v>
      </c>
      <c r="D3" s="379">
        <f>MAX(D5:D1048576)</f>
        <v>12</v>
      </c>
      <c r="F3" s="379">
        <f>SUMIF($E5:$E1048576,"&lt;10",F5:F1048576)</f>
        <v>59151554</v>
      </c>
      <c r="G3" s="379">
        <f t="shared" ref="G3:AW3" si="0">SUMIF($E5:$E1048576,"&lt;10",G5:G1048576)</f>
        <v>43035</v>
      </c>
      <c r="H3" s="379">
        <f t="shared" si="0"/>
        <v>0</v>
      </c>
      <c r="I3" s="379">
        <f t="shared" si="0"/>
        <v>720762.8</v>
      </c>
      <c r="J3" s="379">
        <f t="shared" si="0"/>
        <v>2880233.5</v>
      </c>
      <c r="K3" s="379">
        <f t="shared" si="0"/>
        <v>23803614.5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401794.5</v>
      </c>
      <c r="P3" s="379">
        <f t="shared" si="0"/>
        <v>4974853.13</v>
      </c>
      <c r="Q3" s="379">
        <f t="shared" si="0"/>
        <v>14927723.149999999</v>
      </c>
      <c r="R3" s="379">
        <f t="shared" si="0"/>
        <v>6727419.3799999999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1143199</v>
      </c>
      <c r="AN3" s="379">
        <f t="shared" si="0"/>
        <v>0</v>
      </c>
      <c r="AO3" s="379">
        <f t="shared" si="0"/>
        <v>607515.5</v>
      </c>
      <c r="AP3" s="379">
        <f t="shared" si="0"/>
        <v>0</v>
      </c>
      <c r="AQ3" s="379">
        <f t="shared" si="0"/>
        <v>0</v>
      </c>
      <c r="AR3" s="379">
        <f t="shared" si="0"/>
        <v>1523559.29</v>
      </c>
      <c r="AS3" s="379">
        <f t="shared" si="0"/>
        <v>0</v>
      </c>
      <c r="AT3" s="379">
        <f t="shared" si="0"/>
        <v>0</v>
      </c>
      <c r="AU3" s="379">
        <f t="shared" si="0"/>
        <v>700859.25</v>
      </c>
      <c r="AV3" s="379">
        <f t="shared" si="0"/>
        <v>0</v>
      </c>
      <c r="AW3" s="379">
        <f t="shared" si="0"/>
        <v>696985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50</v>
      </c>
      <c r="D5" s="378">
        <v>1</v>
      </c>
      <c r="E5" s="378">
        <v>1</v>
      </c>
      <c r="F5" s="378">
        <v>93.8</v>
      </c>
      <c r="G5" s="378">
        <v>0</v>
      </c>
      <c r="H5" s="378">
        <v>0</v>
      </c>
      <c r="I5" s="378">
        <v>0.8</v>
      </c>
      <c r="J5" s="378">
        <v>4</v>
      </c>
      <c r="K5" s="378">
        <v>15</v>
      </c>
      <c r="L5" s="378">
        <v>0</v>
      </c>
      <c r="M5" s="378">
        <v>0</v>
      </c>
      <c r="N5" s="378">
        <v>0</v>
      </c>
      <c r="O5" s="378">
        <v>4</v>
      </c>
      <c r="P5" s="378">
        <v>13.25</v>
      </c>
      <c r="Q5" s="378">
        <v>29</v>
      </c>
      <c r="R5" s="378">
        <v>13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4</v>
      </c>
      <c r="AN5" s="378">
        <v>0</v>
      </c>
      <c r="AO5" s="378">
        <v>2</v>
      </c>
      <c r="AP5" s="378">
        <v>0</v>
      </c>
      <c r="AQ5" s="378">
        <v>0</v>
      </c>
      <c r="AR5" s="378">
        <v>5.75</v>
      </c>
      <c r="AS5" s="378">
        <v>0</v>
      </c>
      <c r="AT5" s="378">
        <v>0</v>
      </c>
      <c r="AU5" s="378">
        <v>1</v>
      </c>
      <c r="AV5" s="378">
        <v>0</v>
      </c>
      <c r="AW5" s="378">
        <v>2</v>
      </c>
    </row>
    <row r="6" spans="1:49" x14ac:dyDescent="0.3">
      <c r="A6" s="378" t="s">
        <v>217</v>
      </c>
      <c r="B6" s="403">
        <v>3</v>
      </c>
      <c r="C6" s="378">
        <v>50</v>
      </c>
      <c r="D6" s="378">
        <v>1</v>
      </c>
      <c r="E6" s="378">
        <v>2</v>
      </c>
      <c r="F6" s="378">
        <v>14281.7</v>
      </c>
      <c r="G6" s="378">
        <v>0</v>
      </c>
      <c r="H6" s="378">
        <v>0</v>
      </c>
      <c r="I6" s="378">
        <v>128</v>
      </c>
      <c r="J6" s="378">
        <v>656</v>
      </c>
      <c r="K6" s="378">
        <v>2392</v>
      </c>
      <c r="L6" s="378">
        <v>0</v>
      </c>
      <c r="M6" s="378">
        <v>0</v>
      </c>
      <c r="N6" s="378">
        <v>0</v>
      </c>
      <c r="O6" s="378">
        <v>622</v>
      </c>
      <c r="P6" s="378">
        <v>1917</v>
      </c>
      <c r="Q6" s="378">
        <v>4299.1499999999996</v>
      </c>
      <c r="R6" s="378">
        <v>1952.25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630</v>
      </c>
      <c r="AN6" s="378">
        <v>0</v>
      </c>
      <c r="AO6" s="378">
        <v>289</v>
      </c>
      <c r="AP6" s="378">
        <v>0</v>
      </c>
      <c r="AQ6" s="378">
        <v>0</v>
      </c>
      <c r="AR6" s="378">
        <v>897.55</v>
      </c>
      <c r="AS6" s="378">
        <v>0</v>
      </c>
      <c r="AT6" s="378">
        <v>0</v>
      </c>
      <c r="AU6" s="378">
        <v>162.75</v>
      </c>
      <c r="AV6" s="378">
        <v>0</v>
      </c>
      <c r="AW6" s="378">
        <v>336</v>
      </c>
    </row>
    <row r="7" spans="1:49" x14ac:dyDescent="0.3">
      <c r="A7" s="378" t="s">
        <v>218</v>
      </c>
      <c r="B7" s="403">
        <v>4</v>
      </c>
      <c r="C7" s="378">
        <v>50</v>
      </c>
      <c r="D7" s="378">
        <v>1</v>
      </c>
      <c r="E7" s="378">
        <v>3</v>
      </c>
      <c r="F7" s="378">
        <v>45</v>
      </c>
      <c r="G7" s="378">
        <v>0</v>
      </c>
      <c r="H7" s="378">
        <v>0</v>
      </c>
      <c r="I7" s="378">
        <v>0</v>
      </c>
      <c r="J7" s="378">
        <v>0</v>
      </c>
      <c r="K7" s="378">
        <v>0</v>
      </c>
      <c r="L7" s="378">
        <v>0</v>
      </c>
      <c r="M7" s="378">
        <v>0</v>
      </c>
      <c r="N7" s="378">
        <v>0</v>
      </c>
      <c r="O7" s="378">
        <v>0</v>
      </c>
      <c r="P7" s="378">
        <v>40</v>
      </c>
      <c r="Q7" s="378">
        <v>5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50</v>
      </c>
      <c r="D8" s="378">
        <v>1</v>
      </c>
      <c r="E8" s="378">
        <v>4</v>
      </c>
      <c r="F8" s="378">
        <v>1044.5</v>
      </c>
      <c r="G8" s="378">
        <v>0</v>
      </c>
      <c r="H8" s="378">
        <v>0</v>
      </c>
      <c r="I8" s="378">
        <v>0</v>
      </c>
      <c r="J8" s="378">
        <v>102</v>
      </c>
      <c r="K8" s="378">
        <v>510</v>
      </c>
      <c r="L8" s="378">
        <v>0</v>
      </c>
      <c r="M8" s="378">
        <v>0</v>
      </c>
      <c r="N8" s="378">
        <v>0</v>
      </c>
      <c r="O8" s="378">
        <v>25.5</v>
      </c>
      <c r="P8" s="378">
        <v>15</v>
      </c>
      <c r="Q8" s="378">
        <v>283.5</v>
      </c>
      <c r="R8" s="378">
        <v>68.5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0</v>
      </c>
      <c r="AS8" s="378">
        <v>0</v>
      </c>
      <c r="AT8" s="378">
        <v>0</v>
      </c>
      <c r="AU8" s="378">
        <v>40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50</v>
      </c>
      <c r="D9" s="378">
        <v>1</v>
      </c>
      <c r="E9" s="378">
        <v>5</v>
      </c>
      <c r="F9" s="378">
        <v>20</v>
      </c>
      <c r="G9" s="378">
        <v>20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50</v>
      </c>
      <c r="D10" s="378">
        <v>1</v>
      </c>
      <c r="E10" s="378">
        <v>6</v>
      </c>
      <c r="F10" s="378">
        <v>4375970</v>
      </c>
      <c r="G10" s="378">
        <v>3000</v>
      </c>
      <c r="H10" s="378">
        <v>0</v>
      </c>
      <c r="I10" s="378">
        <v>21365</v>
      </c>
      <c r="J10" s="378">
        <v>239971</v>
      </c>
      <c r="K10" s="378">
        <v>1791670</v>
      </c>
      <c r="L10" s="378">
        <v>0</v>
      </c>
      <c r="M10" s="378">
        <v>0</v>
      </c>
      <c r="N10" s="378">
        <v>0</v>
      </c>
      <c r="O10" s="378">
        <v>114136</v>
      </c>
      <c r="P10" s="378">
        <v>335556</v>
      </c>
      <c r="Q10" s="378">
        <v>1057408</v>
      </c>
      <c r="R10" s="378">
        <v>466204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87426</v>
      </c>
      <c r="AN10" s="378">
        <v>0</v>
      </c>
      <c r="AO10" s="378">
        <v>42371</v>
      </c>
      <c r="AP10" s="378">
        <v>0</v>
      </c>
      <c r="AQ10" s="378">
        <v>0</v>
      </c>
      <c r="AR10" s="378">
        <v>115454</v>
      </c>
      <c r="AS10" s="378">
        <v>0</v>
      </c>
      <c r="AT10" s="378">
        <v>0</v>
      </c>
      <c r="AU10" s="378">
        <v>53179</v>
      </c>
      <c r="AV10" s="378">
        <v>0</v>
      </c>
      <c r="AW10" s="378">
        <v>48230</v>
      </c>
    </row>
    <row r="11" spans="1:49" x14ac:dyDescent="0.3">
      <c r="A11" s="378" t="s">
        <v>222</v>
      </c>
      <c r="B11" s="403">
        <v>8</v>
      </c>
      <c r="C11" s="378">
        <v>50</v>
      </c>
      <c r="D11" s="378">
        <v>1</v>
      </c>
      <c r="E11" s="378">
        <v>9</v>
      </c>
      <c r="F11" s="378">
        <v>12000</v>
      </c>
      <c r="G11" s="378">
        <v>0</v>
      </c>
      <c r="H11" s="378">
        <v>0</v>
      </c>
      <c r="I11" s="378">
        <v>0</v>
      </c>
      <c r="J11" s="378">
        <v>0</v>
      </c>
      <c r="K11" s="378">
        <v>0</v>
      </c>
      <c r="L11" s="378">
        <v>0</v>
      </c>
      <c r="M11" s="378">
        <v>0</v>
      </c>
      <c r="N11" s="378">
        <v>0</v>
      </c>
      <c r="O11" s="378">
        <v>0</v>
      </c>
      <c r="P11" s="378">
        <v>1500</v>
      </c>
      <c r="Q11" s="378">
        <v>5300</v>
      </c>
      <c r="R11" s="378">
        <v>3300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1900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50</v>
      </c>
      <c r="D12" s="378">
        <v>1</v>
      </c>
      <c r="E12" s="378">
        <v>10</v>
      </c>
      <c r="F12" s="378">
        <v>6800</v>
      </c>
      <c r="G12" s="378">
        <v>0</v>
      </c>
      <c r="H12" s="378">
        <v>0</v>
      </c>
      <c r="I12" s="378">
        <v>0</v>
      </c>
      <c r="J12" s="378">
        <v>0</v>
      </c>
      <c r="K12" s="378">
        <v>0</v>
      </c>
      <c r="L12" s="378">
        <v>0</v>
      </c>
      <c r="M12" s="378">
        <v>0</v>
      </c>
      <c r="N12" s="378">
        <v>0</v>
      </c>
      <c r="O12" s="378">
        <v>6800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50</v>
      </c>
      <c r="D13" s="378">
        <v>1</v>
      </c>
      <c r="E13" s="378">
        <v>11</v>
      </c>
      <c r="F13" s="378">
        <v>7792.6208651399493</v>
      </c>
      <c r="G13" s="378">
        <v>0</v>
      </c>
      <c r="H13" s="378">
        <v>0</v>
      </c>
      <c r="I13" s="378">
        <v>0</v>
      </c>
      <c r="J13" s="378">
        <v>3625.9541984732823</v>
      </c>
      <c r="K13" s="378">
        <v>0</v>
      </c>
      <c r="L13" s="378">
        <v>0</v>
      </c>
      <c r="M13" s="378">
        <v>0</v>
      </c>
      <c r="N13" s="378">
        <v>0</v>
      </c>
      <c r="O13" s="378">
        <v>4166.666666666667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  <c r="AP13" s="378">
        <v>0</v>
      </c>
      <c r="AQ13" s="378">
        <v>0</v>
      </c>
      <c r="AR13" s="378">
        <v>0</v>
      </c>
      <c r="AS13" s="378">
        <v>0</v>
      </c>
      <c r="AT13" s="378">
        <v>0</v>
      </c>
      <c r="AU13" s="378">
        <v>0</v>
      </c>
      <c r="AV13" s="378">
        <v>0</v>
      </c>
      <c r="AW13" s="378">
        <v>0</v>
      </c>
    </row>
    <row r="14" spans="1:49" x14ac:dyDescent="0.3">
      <c r="A14" s="378" t="s">
        <v>225</v>
      </c>
      <c r="B14" s="403">
        <v>11</v>
      </c>
      <c r="C14" s="378">
        <v>50</v>
      </c>
      <c r="D14" s="378">
        <v>2</v>
      </c>
      <c r="E14" s="378">
        <v>1</v>
      </c>
      <c r="F14" s="378">
        <v>94.8</v>
      </c>
      <c r="G14" s="378">
        <v>0</v>
      </c>
      <c r="H14" s="378">
        <v>0</v>
      </c>
      <c r="I14" s="378">
        <v>0.8</v>
      </c>
      <c r="J14" s="378">
        <v>4</v>
      </c>
      <c r="K14" s="378">
        <v>15</v>
      </c>
      <c r="L14" s="378">
        <v>0</v>
      </c>
      <c r="M14" s="378">
        <v>0</v>
      </c>
      <c r="N14" s="378">
        <v>0</v>
      </c>
      <c r="O14" s="378">
        <v>4</v>
      </c>
      <c r="P14" s="378">
        <v>14.25</v>
      </c>
      <c r="Q14" s="378">
        <v>29</v>
      </c>
      <c r="R14" s="378">
        <v>13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4</v>
      </c>
      <c r="AN14" s="378">
        <v>0</v>
      </c>
      <c r="AO14" s="378">
        <v>2</v>
      </c>
      <c r="AP14" s="378">
        <v>0</v>
      </c>
      <c r="AQ14" s="378">
        <v>0</v>
      </c>
      <c r="AR14" s="378">
        <v>5.75</v>
      </c>
      <c r="AS14" s="378">
        <v>0</v>
      </c>
      <c r="AT14" s="378">
        <v>0</v>
      </c>
      <c r="AU14" s="378">
        <v>1</v>
      </c>
      <c r="AV14" s="378">
        <v>0</v>
      </c>
      <c r="AW14" s="378">
        <v>2</v>
      </c>
    </row>
    <row r="15" spans="1:49" x14ac:dyDescent="0.3">
      <c r="A15" s="378" t="s">
        <v>226</v>
      </c>
      <c r="B15" s="403">
        <v>12</v>
      </c>
      <c r="C15" s="378">
        <v>50</v>
      </c>
      <c r="D15" s="378">
        <v>2</v>
      </c>
      <c r="E15" s="378">
        <v>2</v>
      </c>
      <c r="F15" s="378">
        <v>13484.7</v>
      </c>
      <c r="G15" s="378">
        <v>0</v>
      </c>
      <c r="H15" s="378">
        <v>0</v>
      </c>
      <c r="I15" s="378">
        <v>128</v>
      </c>
      <c r="J15" s="378">
        <v>560</v>
      </c>
      <c r="K15" s="378">
        <v>2192</v>
      </c>
      <c r="L15" s="378">
        <v>0</v>
      </c>
      <c r="M15" s="378">
        <v>0</v>
      </c>
      <c r="N15" s="378">
        <v>0</v>
      </c>
      <c r="O15" s="378">
        <v>562</v>
      </c>
      <c r="P15" s="378">
        <v>1967.5</v>
      </c>
      <c r="Q15" s="378">
        <v>4055.15</v>
      </c>
      <c r="R15" s="378">
        <v>1793.25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520.5</v>
      </c>
      <c r="AN15" s="378">
        <v>0</v>
      </c>
      <c r="AO15" s="378">
        <v>318</v>
      </c>
      <c r="AP15" s="378">
        <v>0</v>
      </c>
      <c r="AQ15" s="378">
        <v>0</v>
      </c>
      <c r="AR15" s="378">
        <v>905.55</v>
      </c>
      <c r="AS15" s="378">
        <v>0</v>
      </c>
      <c r="AT15" s="378">
        <v>0</v>
      </c>
      <c r="AU15" s="378">
        <v>162.75</v>
      </c>
      <c r="AV15" s="378">
        <v>0</v>
      </c>
      <c r="AW15" s="378">
        <v>320</v>
      </c>
    </row>
    <row r="16" spans="1:49" x14ac:dyDescent="0.3">
      <c r="A16" s="378" t="s">
        <v>214</v>
      </c>
      <c r="B16" s="403">
        <v>2016</v>
      </c>
      <c r="C16" s="378">
        <v>50</v>
      </c>
      <c r="D16" s="378">
        <v>2</v>
      </c>
      <c r="E16" s="378">
        <v>3</v>
      </c>
      <c r="F16" s="378">
        <v>26</v>
      </c>
      <c r="G16" s="378">
        <v>0</v>
      </c>
      <c r="H16" s="378">
        <v>0</v>
      </c>
      <c r="I16" s="378">
        <v>5</v>
      </c>
      <c r="J16" s="378">
        <v>0</v>
      </c>
      <c r="K16" s="378">
        <v>0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21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50</v>
      </c>
      <c r="D17" s="378">
        <v>2</v>
      </c>
      <c r="E17" s="378">
        <v>4</v>
      </c>
      <c r="F17" s="378">
        <v>988.5</v>
      </c>
      <c r="G17" s="378">
        <v>0</v>
      </c>
      <c r="H17" s="378">
        <v>0</v>
      </c>
      <c r="I17" s="378">
        <v>0</v>
      </c>
      <c r="J17" s="378">
        <v>103</v>
      </c>
      <c r="K17" s="378">
        <v>510</v>
      </c>
      <c r="L17" s="378">
        <v>0</v>
      </c>
      <c r="M17" s="378">
        <v>0</v>
      </c>
      <c r="N17" s="378">
        <v>0</v>
      </c>
      <c r="O17" s="378">
        <v>23.5</v>
      </c>
      <c r="P17" s="378">
        <v>0</v>
      </c>
      <c r="Q17" s="378">
        <v>236</v>
      </c>
      <c r="R17" s="378">
        <v>76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40</v>
      </c>
      <c r="AV17" s="378">
        <v>0</v>
      </c>
      <c r="AW17" s="378">
        <v>0</v>
      </c>
    </row>
    <row r="18" spans="3:49" x14ac:dyDescent="0.3">
      <c r="C18" s="378">
        <v>50</v>
      </c>
      <c r="D18" s="378">
        <v>2</v>
      </c>
      <c r="E18" s="378">
        <v>5</v>
      </c>
      <c r="F18" s="378">
        <v>25</v>
      </c>
      <c r="G18" s="378">
        <v>25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50</v>
      </c>
      <c r="D19" s="378">
        <v>2</v>
      </c>
      <c r="E19" s="378">
        <v>6</v>
      </c>
      <c r="F19" s="378">
        <v>4245772</v>
      </c>
      <c r="G19" s="378">
        <v>3750</v>
      </c>
      <c r="H19" s="378">
        <v>0</v>
      </c>
      <c r="I19" s="378">
        <v>22303</v>
      </c>
      <c r="J19" s="378">
        <v>233838</v>
      </c>
      <c r="K19" s="378">
        <v>1750878</v>
      </c>
      <c r="L19" s="378">
        <v>0</v>
      </c>
      <c r="M19" s="378">
        <v>0</v>
      </c>
      <c r="N19" s="378">
        <v>0</v>
      </c>
      <c r="O19" s="378">
        <v>111628</v>
      </c>
      <c r="P19" s="378">
        <v>327334</v>
      </c>
      <c r="Q19" s="378">
        <v>1006279</v>
      </c>
      <c r="R19" s="378">
        <v>447894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83532</v>
      </c>
      <c r="AN19" s="378">
        <v>0</v>
      </c>
      <c r="AO19" s="378">
        <v>42632</v>
      </c>
      <c r="AP19" s="378">
        <v>0</v>
      </c>
      <c r="AQ19" s="378">
        <v>0</v>
      </c>
      <c r="AR19" s="378">
        <v>108693</v>
      </c>
      <c r="AS19" s="378">
        <v>0</v>
      </c>
      <c r="AT19" s="378">
        <v>0</v>
      </c>
      <c r="AU19" s="378">
        <v>56359</v>
      </c>
      <c r="AV19" s="378">
        <v>0</v>
      </c>
      <c r="AW19" s="378">
        <v>50652</v>
      </c>
    </row>
    <row r="20" spans="3:49" x14ac:dyDescent="0.3">
      <c r="C20" s="378">
        <v>50</v>
      </c>
      <c r="D20" s="378">
        <v>2</v>
      </c>
      <c r="E20" s="378">
        <v>9</v>
      </c>
      <c r="F20" s="378">
        <v>7209</v>
      </c>
      <c r="G20" s="378">
        <v>0</v>
      </c>
      <c r="H20" s="378">
        <v>0</v>
      </c>
      <c r="I20" s="378">
        <v>0</v>
      </c>
      <c r="J20" s="378">
        <v>0</v>
      </c>
      <c r="K20" s="378">
        <v>0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4200</v>
      </c>
      <c r="R20" s="378">
        <v>2009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1000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50</v>
      </c>
      <c r="D21" s="378">
        <v>2</v>
      </c>
      <c r="E21" s="378">
        <v>10</v>
      </c>
      <c r="F21" s="378">
        <v>759</v>
      </c>
      <c r="G21" s="378">
        <v>0</v>
      </c>
      <c r="H21" s="378">
        <v>0</v>
      </c>
      <c r="I21" s="378">
        <v>0</v>
      </c>
      <c r="J21" s="378">
        <v>0</v>
      </c>
      <c r="K21" s="378">
        <v>0</v>
      </c>
      <c r="L21" s="378">
        <v>0</v>
      </c>
      <c r="M21" s="378">
        <v>0</v>
      </c>
      <c r="N21" s="378">
        <v>0</v>
      </c>
      <c r="O21" s="378">
        <v>759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50</v>
      </c>
      <c r="D22" s="378">
        <v>2</v>
      </c>
      <c r="E22" s="378">
        <v>11</v>
      </c>
      <c r="F22" s="378">
        <v>7792.6208651399493</v>
      </c>
      <c r="G22" s="378">
        <v>0</v>
      </c>
      <c r="H22" s="378">
        <v>0</v>
      </c>
      <c r="I22" s="378">
        <v>0</v>
      </c>
      <c r="J22" s="378">
        <v>3625.9541984732823</v>
      </c>
      <c r="K22" s="378">
        <v>0</v>
      </c>
      <c r="L22" s="378">
        <v>0</v>
      </c>
      <c r="M22" s="378">
        <v>0</v>
      </c>
      <c r="N22" s="378">
        <v>0</v>
      </c>
      <c r="O22" s="378">
        <v>4166.666666666667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  <c r="AP22" s="378">
        <v>0</v>
      </c>
      <c r="AQ22" s="378">
        <v>0</v>
      </c>
      <c r="AR22" s="378">
        <v>0</v>
      </c>
      <c r="AS22" s="378">
        <v>0</v>
      </c>
      <c r="AT22" s="378">
        <v>0</v>
      </c>
      <c r="AU22" s="378">
        <v>0</v>
      </c>
      <c r="AV22" s="378">
        <v>0</v>
      </c>
      <c r="AW22" s="378">
        <v>0</v>
      </c>
    </row>
    <row r="23" spans="3:49" x14ac:dyDescent="0.3">
      <c r="C23" s="378">
        <v>50</v>
      </c>
      <c r="D23" s="378">
        <v>3</v>
      </c>
      <c r="E23" s="378">
        <v>1</v>
      </c>
      <c r="F23" s="378">
        <v>94.3</v>
      </c>
      <c r="G23" s="378">
        <v>0</v>
      </c>
      <c r="H23" s="378">
        <v>0</v>
      </c>
      <c r="I23" s="378">
        <v>0.8</v>
      </c>
      <c r="J23" s="378">
        <v>4</v>
      </c>
      <c r="K23" s="378">
        <v>15</v>
      </c>
      <c r="L23" s="378">
        <v>0</v>
      </c>
      <c r="M23" s="378">
        <v>0</v>
      </c>
      <c r="N23" s="378">
        <v>0</v>
      </c>
      <c r="O23" s="378">
        <v>4</v>
      </c>
      <c r="P23" s="378">
        <v>13.25</v>
      </c>
      <c r="Q23" s="378">
        <v>29.5</v>
      </c>
      <c r="R23" s="378">
        <v>13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4</v>
      </c>
      <c r="AN23" s="378">
        <v>0</v>
      </c>
      <c r="AO23" s="378">
        <v>2</v>
      </c>
      <c r="AP23" s="378">
        <v>0</v>
      </c>
      <c r="AQ23" s="378">
        <v>0</v>
      </c>
      <c r="AR23" s="378">
        <v>5.75</v>
      </c>
      <c r="AS23" s="378">
        <v>0</v>
      </c>
      <c r="AT23" s="378">
        <v>0</v>
      </c>
      <c r="AU23" s="378">
        <v>1</v>
      </c>
      <c r="AV23" s="378">
        <v>0</v>
      </c>
      <c r="AW23" s="378">
        <v>2</v>
      </c>
    </row>
    <row r="24" spans="3:49" x14ac:dyDescent="0.3">
      <c r="C24" s="378">
        <v>50</v>
      </c>
      <c r="D24" s="378">
        <v>3</v>
      </c>
      <c r="E24" s="378">
        <v>2</v>
      </c>
      <c r="F24" s="378">
        <v>15251.58</v>
      </c>
      <c r="G24" s="378">
        <v>0</v>
      </c>
      <c r="H24" s="378">
        <v>0</v>
      </c>
      <c r="I24" s="378">
        <v>152</v>
      </c>
      <c r="J24" s="378">
        <v>632</v>
      </c>
      <c r="K24" s="378">
        <v>2648</v>
      </c>
      <c r="L24" s="378">
        <v>0</v>
      </c>
      <c r="M24" s="378">
        <v>0</v>
      </c>
      <c r="N24" s="378">
        <v>0</v>
      </c>
      <c r="O24" s="378">
        <v>666</v>
      </c>
      <c r="P24" s="378">
        <v>1982</v>
      </c>
      <c r="Q24" s="378">
        <v>4588.3999999999996</v>
      </c>
      <c r="R24" s="378">
        <v>2103.75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627</v>
      </c>
      <c r="AN24" s="378">
        <v>0</v>
      </c>
      <c r="AO24" s="378">
        <v>336</v>
      </c>
      <c r="AP24" s="378">
        <v>0</v>
      </c>
      <c r="AQ24" s="378">
        <v>0</v>
      </c>
      <c r="AR24" s="378">
        <v>986.18</v>
      </c>
      <c r="AS24" s="378">
        <v>0</v>
      </c>
      <c r="AT24" s="378">
        <v>0</v>
      </c>
      <c r="AU24" s="378">
        <v>178.25</v>
      </c>
      <c r="AV24" s="378">
        <v>0</v>
      </c>
      <c r="AW24" s="378">
        <v>352</v>
      </c>
    </row>
    <row r="25" spans="3:49" x14ac:dyDescent="0.3">
      <c r="C25" s="378">
        <v>50</v>
      </c>
      <c r="D25" s="378">
        <v>3</v>
      </c>
      <c r="E25" s="378">
        <v>3</v>
      </c>
      <c r="F25" s="378">
        <v>43.5</v>
      </c>
      <c r="G25" s="378">
        <v>0</v>
      </c>
      <c r="H25" s="378">
        <v>0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0</v>
      </c>
      <c r="P25" s="378">
        <v>40</v>
      </c>
      <c r="Q25" s="378">
        <v>3.5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50</v>
      </c>
      <c r="D26" s="378">
        <v>3</v>
      </c>
      <c r="E26" s="378">
        <v>4</v>
      </c>
      <c r="F26" s="378">
        <v>937.5</v>
      </c>
      <c r="G26" s="378">
        <v>0</v>
      </c>
      <c r="H26" s="378">
        <v>0</v>
      </c>
      <c r="I26" s="378">
        <v>0</v>
      </c>
      <c r="J26" s="378">
        <v>102</v>
      </c>
      <c r="K26" s="378">
        <v>510</v>
      </c>
      <c r="L26" s="378">
        <v>0</v>
      </c>
      <c r="M26" s="378">
        <v>0</v>
      </c>
      <c r="N26" s="378">
        <v>0</v>
      </c>
      <c r="O26" s="378">
        <v>3.5</v>
      </c>
      <c r="P26" s="378">
        <v>0</v>
      </c>
      <c r="Q26" s="378">
        <v>224</v>
      </c>
      <c r="R26" s="378">
        <v>58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  <c r="AP26" s="378">
        <v>0</v>
      </c>
      <c r="AQ26" s="378">
        <v>0</v>
      </c>
      <c r="AR26" s="378">
        <v>0</v>
      </c>
      <c r="AS26" s="378">
        <v>0</v>
      </c>
      <c r="AT26" s="378">
        <v>0</v>
      </c>
      <c r="AU26" s="378">
        <v>40</v>
      </c>
      <c r="AV26" s="378">
        <v>0</v>
      </c>
      <c r="AW26" s="378">
        <v>0</v>
      </c>
    </row>
    <row r="27" spans="3:49" x14ac:dyDescent="0.3">
      <c r="C27" s="378">
        <v>50</v>
      </c>
      <c r="D27" s="378">
        <v>3</v>
      </c>
      <c r="E27" s="378">
        <v>5</v>
      </c>
      <c r="F27" s="378">
        <v>25</v>
      </c>
      <c r="G27" s="378">
        <v>25</v>
      </c>
      <c r="H27" s="378">
        <v>0</v>
      </c>
      <c r="I27" s="378">
        <v>0</v>
      </c>
      <c r="J27" s="378">
        <v>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50</v>
      </c>
      <c r="D28" s="378">
        <v>3</v>
      </c>
      <c r="E28" s="378">
        <v>6</v>
      </c>
      <c r="F28" s="378">
        <v>4398072</v>
      </c>
      <c r="G28" s="378">
        <v>3750</v>
      </c>
      <c r="H28" s="378">
        <v>0</v>
      </c>
      <c r="I28" s="378">
        <v>21464</v>
      </c>
      <c r="J28" s="378">
        <v>251942</v>
      </c>
      <c r="K28" s="378">
        <v>1793489</v>
      </c>
      <c r="L28" s="378">
        <v>0</v>
      </c>
      <c r="M28" s="378">
        <v>0</v>
      </c>
      <c r="N28" s="378">
        <v>0</v>
      </c>
      <c r="O28" s="378">
        <v>110201</v>
      </c>
      <c r="P28" s="378">
        <v>340514</v>
      </c>
      <c r="Q28" s="378">
        <v>1047935</v>
      </c>
      <c r="R28" s="378">
        <v>471780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90636</v>
      </c>
      <c r="AN28" s="378">
        <v>0</v>
      </c>
      <c r="AO28" s="378">
        <v>43126</v>
      </c>
      <c r="AP28" s="378">
        <v>0</v>
      </c>
      <c r="AQ28" s="378">
        <v>0</v>
      </c>
      <c r="AR28" s="378">
        <v>115107</v>
      </c>
      <c r="AS28" s="378">
        <v>0</v>
      </c>
      <c r="AT28" s="378">
        <v>0</v>
      </c>
      <c r="AU28" s="378">
        <v>57297</v>
      </c>
      <c r="AV28" s="378">
        <v>0</v>
      </c>
      <c r="AW28" s="378">
        <v>50831</v>
      </c>
    </row>
    <row r="29" spans="3:49" x14ac:dyDescent="0.3">
      <c r="C29" s="378">
        <v>50</v>
      </c>
      <c r="D29" s="378">
        <v>3</v>
      </c>
      <c r="E29" s="378">
        <v>9</v>
      </c>
      <c r="F29" s="378">
        <v>25309</v>
      </c>
      <c r="G29" s="378">
        <v>0</v>
      </c>
      <c r="H29" s="378">
        <v>0</v>
      </c>
      <c r="I29" s="378">
        <v>0</v>
      </c>
      <c r="J29" s="378">
        <v>0</v>
      </c>
      <c r="K29" s="378">
        <v>0</v>
      </c>
      <c r="L29" s="378">
        <v>0</v>
      </c>
      <c r="M29" s="378">
        <v>0</v>
      </c>
      <c r="N29" s="378">
        <v>0</v>
      </c>
      <c r="O29" s="378">
        <v>0</v>
      </c>
      <c r="P29" s="378">
        <v>2750</v>
      </c>
      <c r="Q29" s="378">
        <v>12900</v>
      </c>
      <c r="R29" s="378">
        <v>7659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2000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50</v>
      </c>
      <c r="D30" s="378">
        <v>3</v>
      </c>
      <c r="E30" s="378">
        <v>10</v>
      </c>
      <c r="F30" s="378">
        <v>17826</v>
      </c>
      <c r="G30" s="378">
        <v>0</v>
      </c>
      <c r="H30" s="378">
        <v>0</v>
      </c>
      <c r="I30" s="378">
        <v>0</v>
      </c>
      <c r="J30" s="378">
        <v>0</v>
      </c>
      <c r="K30" s="378">
        <v>0</v>
      </c>
      <c r="L30" s="378">
        <v>0</v>
      </c>
      <c r="M30" s="378">
        <v>0</v>
      </c>
      <c r="N30" s="378">
        <v>0</v>
      </c>
      <c r="O30" s="378">
        <v>17826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0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50</v>
      </c>
      <c r="D31" s="378">
        <v>3</v>
      </c>
      <c r="E31" s="378">
        <v>11</v>
      </c>
      <c r="F31" s="378">
        <v>7792.6208651399493</v>
      </c>
      <c r="G31" s="378">
        <v>0</v>
      </c>
      <c r="H31" s="378">
        <v>0</v>
      </c>
      <c r="I31" s="378">
        <v>0</v>
      </c>
      <c r="J31" s="378">
        <v>3625.9541984732823</v>
      </c>
      <c r="K31" s="378">
        <v>0</v>
      </c>
      <c r="L31" s="378">
        <v>0</v>
      </c>
      <c r="M31" s="378">
        <v>0</v>
      </c>
      <c r="N31" s="378">
        <v>0</v>
      </c>
      <c r="O31" s="378">
        <v>4166.666666666667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  <c r="AP31" s="378">
        <v>0</v>
      </c>
      <c r="AQ31" s="378">
        <v>0</v>
      </c>
      <c r="AR31" s="378">
        <v>0</v>
      </c>
      <c r="AS31" s="378">
        <v>0</v>
      </c>
      <c r="AT31" s="378">
        <v>0</v>
      </c>
      <c r="AU31" s="378">
        <v>0</v>
      </c>
      <c r="AV31" s="378">
        <v>0</v>
      </c>
      <c r="AW31" s="378">
        <v>0</v>
      </c>
    </row>
    <row r="32" spans="3:49" x14ac:dyDescent="0.3">
      <c r="C32" s="378">
        <v>50</v>
      </c>
      <c r="D32" s="378">
        <v>4</v>
      </c>
      <c r="E32" s="378">
        <v>1</v>
      </c>
      <c r="F32" s="378">
        <v>94.3</v>
      </c>
      <c r="G32" s="378">
        <v>0</v>
      </c>
      <c r="H32" s="378">
        <v>0</v>
      </c>
      <c r="I32" s="378">
        <v>0.8</v>
      </c>
      <c r="J32" s="378">
        <v>4</v>
      </c>
      <c r="K32" s="378">
        <v>15</v>
      </c>
      <c r="L32" s="378">
        <v>0</v>
      </c>
      <c r="M32" s="378">
        <v>0</v>
      </c>
      <c r="N32" s="378">
        <v>0</v>
      </c>
      <c r="O32" s="378">
        <v>0</v>
      </c>
      <c r="P32" s="378">
        <v>17.25</v>
      </c>
      <c r="Q32" s="378">
        <v>30</v>
      </c>
      <c r="R32" s="378">
        <v>12.5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4</v>
      </c>
      <c r="AN32" s="378">
        <v>0</v>
      </c>
      <c r="AO32" s="378">
        <v>2</v>
      </c>
      <c r="AP32" s="378">
        <v>0</v>
      </c>
      <c r="AQ32" s="378">
        <v>0</v>
      </c>
      <c r="AR32" s="378">
        <v>5.75</v>
      </c>
      <c r="AS32" s="378">
        <v>0</v>
      </c>
      <c r="AT32" s="378">
        <v>0</v>
      </c>
      <c r="AU32" s="378">
        <v>1</v>
      </c>
      <c r="AV32" s="378">
        <v>0</v>
      </c>
      <c r="AW32" s="378">
        <v>2</v>
      </c>
    </row>
    <row r="33" spans="3:49" x14ac:dyDescent="0.3">
      <c r="C33" s="378">
        <v>50</v>
      </c>
      <c r="D33" s="378">
        <v>4</v>
      </c>
      <c r="E33" s="378">
        <v>2</v>
      </c>
      <c r="F33" s="378">
        <v>14180.95</v>
      </c>
      <c r="G33" s="378">
        <v>0</v>
      </c>
      <c r="H33" s="378">
        <v>0</v>
      </c>
      <c r="I33" s="378">
        <v>136</v>
      </c>
      <c r="J33" s="378">
        <v>624</v>
      </c>
      <c r="K33" s="378">
        <v>2432</v>
      </c>
      <c r="L33" s="378">
        <v>0</v>
      </c>
      <c r="M33" s="378">
        <v>0</v>
      </c>
      <c r="N33" s="378">
        <v>0</v>
      </c>
      <c r="O33" s="378">
        <v>0</v>
      </c>
      <c r="P33" s="378">
        <v>2484</v>
      </c>
      <c r="Q33" s="378">
        <v>4384.6499999999996</v>
      </c>
      <c r="R33" s="378">
        <v>1899.25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586.5</v>
      </c>
      <c r="AN33" s="378">
        <v>0</v>
      </c>
      <c r="AO33" s="378">
        <v>325</v>
      </c>
      <c r="AP33" s="378">
        <v>0</v>
      </c>
      <c r="AQ33" s="378">
        <v>0</v>
      </c>
      <c r="AR33" s="378">
        <v>850.8</v>
      </c>
      <c r="AS33" s="378">
        <v>0</v>
      </c>
      <c r="AT33" s="378">
        <v>0</v>
      </c>
      <c r="AU33" s="378">
        <v>162.75</v>
      </c>
      <c r="AV33" s="378">
        <v>0</v>
      </c>
      <c r="AW33" s="378">
        <v>296</v>
      </c>
    </row>
    <row r="34" spans="3:49" x14ac:dyDescent="0.3">
      <c r="C34" s="378">
        <v>50</v>
      </c>
      <c r="D34" s="378">
        <v>4</v>
      </c>
      <c r="E34" s="378">
        <v>3</v>
      </c>
      <c r="F34" s="378">
        <v>83.17</v>
      </c>
      <c r="G34" s="378">
        <v>0</v>
      </c>
      <c r="H34" s="378">
        <v>0</v>
      </c>
      <c r="I34" s="378">
        <v>0</v>
      </c>
      <c r="J34" s="378">
        <v>0</v>
      </c>
      <c r="K34" s="378">
        <v>0</v>
      </c>
      <c r="L34" s="378">
        <v>0</v>
      </c>
      <c r="M34" s="378">
        <v>0</v>
      </c>
      <c r="N34" s="378">
        <v>0</v>
      </c>
      <c r="O34" s="378">
        <v>0</v>
      </c>
      <c r="P34" s="378">
        <v>50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33.17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50</v>
      </c>
      <c r="D35" s="378">
        <v>4</v>
      </c>
      <c r="E35" s="378">
        <v>4</v>
      </c>
      <c r="F35" s="378">
        <v>975.5</v>
      </c>
      <c r="G35" s="378">
        <v>0</v>
      </c>
      <c r="H35" s="378">
        <v>0</v>
      </c>
      <c r="I35" s="378">
        <v>0</v>
      </c>
      <c r="J35" s="378">
        <v>102</v>
      </c>
      <c r="K35" s="378">
        <v>510</v>
      </c>
      <c r="L35" s="378">
        <v>0</v>
      </c>
      <c r="M35" s="378">
        <v>0</v>
      </c>
      <c r="N35" s="378">
        <v>0</v>
      </c>
      <c r="O35" s="378">
        <v>0</v>
      </c>
      <c r="P35" s="378">
        <v>23</v>
      </c>
      <c r="Q35" s="378">
        <v>230.5</v>
      </c>
      <c r="R35" s="378">
        <v>70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  <c r="AP35" s="378">
        <v>0</v>
      </c>
      <c r="AQ35" s="378">
        <v>0</v>
      </c>
      <c r="AR35" s="378">
        <v>0</v>
      </c>
      <c r="AS35" s="378">
        <v>0</v>
      </c>
      <c r="AT35" s="378">
        <v>0</v>
      </c>
      <c r="AU35" s="378">
        <v>40</v>
      </c>
      <c r="AV35" s="378">
        <v>0</v>
      </c>
      <c r="AW35" s="378">
        <v>0</v>
      </c>
    </row>
    <row r="36" spans="3:49" x14ac:dyDescent="0.3">
      <c r="C36" s="378">
        <v>50</v>
      </c>
      <c r="D36" s="378">
        <v>4</v>
      </c>
      <c r="E36" s="378">
        <v>5</v>
      </c>
      <c r="F36" s="378">
        <v>25</v>
      </c>
      <c r="G36" s="378">
        <v>25</v>
      </c>
      <c r="H36" s="378">
        <v>0</v>
      </c>
      <c r="I36" s="378">
        <v>0</v>
      </c>
      <c r="J36" s="378">
        <v>0</v>
      </c>
      <c r="K36" s="378">
        <v>0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0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50</v>
      </c>
      <c r="D37" s="378">
        <v>4</v>
      </c>
      <c r="E37" s="378">
        <v>6</v>
      </c>
      <c r="F37" s="378">
        <v>4249079</v>
      </c>
      <c r="G37" s="378">
        <v>3750</v>
      </c>
      <c r="H37" s="378">
        <v>0</v>
      </c>
      <c r="I37" s="378">
        <v>21464</v>
      </c>
      <c r="J37" s="378">
        <v>240485</v>
      </c>
      <c r="K37" s="378">
        <v>1745262</v>
      </c>
      <c r="L37" s="378">
        <v>0</v>
      </c>
      <c r="M37" s="378">
        <v>0</v>
      </c>
      <c r="N37" s="378">
        <v>0</v>
      </c>
      <c r="O37" s="378">
        <v>0</v>
      </c>
      <c r="P37" s="378">
        <v>421332</v>
      </c>
      <c r="Q37" s="378">
        <v>1023204</v>
      </c>
      <c r="R37" s="378">
        <v>447650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86044</v>
      </c>
      <c r="AN37" s="378">
        <v>0</v>
      </c>
      <c r="AO37" s="378">
        <v>41594</v>
      </c>
      <c r="AP37" s="378">
        <v>0</v>
      </c>
      <c r="AQ37" s="378">
        <v>0</v>
      </c>
      <c r="AR37" s="378">
        <v>112958</v>
      </c>
      <c r="AS37" s="378">
        <v>0</v>
      </c>
      <c r="AT37" s="378">
        <v>0</v>
      </c>
      <c r="AU37" s="378">
        <v>54585</v>
      </c>
      <c r="AV37" s="378">
        <v>0</v>
      </c>
      <c r="AW37" s="378">
        <v>50751</v>
      </c>
    </row>
    <row r="38" spans="3:49" x14ac:dyDescent="0.3">
      <c r="C38" s="378">
        <v>50</v>
      </c>
      <c r="D38" s="378">
        <v>4</v>
      </c>
      <c r="E38" s="378">
        <v>9</v>
      </c>
      <c r="F38" s="378">
        <v>8500</v>
      </c>
      <c r="G38" s="378">
        <v>0</v>
      </c>
      <c r="H38" s="378">
        <v>0</v>
      </c>
      <c r="I38" s="378">
        <v>0</v>
      </c>
      <c r="J38" s="378">
        <v>0</v>
      </c>
      <c r="K38" s="378">
        <v>0</v>
      </c>
      <c r="L38" s="378">
        <v>0</v>
      </c>
      <c r="M38" s="378">
        <v>0</v>
      </c>
      <c r="N38" s="378">
        <v>0</v>
      </c>
      <c r="O38" s="378">
        <v>0</v>
      </c>
      <c r="P38" s="378">
        <v>1100</v>
      </c>
      <c r="Q38" s="378">
        <v>4050</v>
      </c>
      <c r="R38" s="378">
        <v>2350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1000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50</v>
      </c>
      <c r="D39" s="378">
        <v>4</v>
      </c>
      <c r="E39" s="378">
        <v>10</v>
      </c>
      <c r="F39" s="378">
        <v>7552</v>
      </c>
      <c r="G39" s="378">
        <v>0</v>
      </c>
      <c r="H39" s="378">
        <v>0</v>
      </c>
      <c r="I39" s="378">
        <v>0</v>
      </c>
      <c r="J39" s="378">
        <v>0</v>
      </c>
      <c r="K39" s="378">
        <v>0</v>
      </c>
      <c r="L39" s="378">
        <v>0</v>
      </c>
      <c r="M39" s="378">
        <v>0</v>
      </c>
      <c r="N39" s="378">
        <v>0</v>
      </c>
      <c r="O39" s="378">
        <v>7552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  <c r="AP39" s="378">
        <v>0</v>
      </c>
      <c r="AQ39" s="378">
        <v>0</v>
      </c>
      <c r="AR39" s="378">
        <v>0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</row>
    <row r="40" spans="3:49" x14ac:dyDescent="0.3">
      <c r="C40" s="378">
        <v>50</v>
      </c>
      <c r="D40" s="378">
        <v>4</v>
      </c>
      <c r="E40" s="378">
        <v>11</v>
      </c>
      <c r="F40" s="378">
        <v>7792.6208651399493</v>
      </c>
      <c r="G40" s="378">
        <v>0</v>
      </c>
      <c r="H40" s="378">
        <v>0</v>
      </c>
      <c r="I40" s="378">
        <v>0</v>
      </c>
      <c r="J40" s="378">
        <v>3625.9541984732823</v>
      </c>
      <c r="K40" s="378">
        <v>0</v>
      </c>
      <c r="L40" s="378">
        <v>0</v>
      </c>
      <c r="M40" s="378">
        <v>0</v>
      </c>
      <c r="N40" s="378">
        <v>0</v>
      </c>
      <c r="O40" s="378">
        <v>4166.666666666667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  <c r="AP40" s="378">
        <v>0</v>
      </c>
      <c r="AQ40" s="378">
        <v>0</v>
      </c>
      <c r="AR40" s="378">
        <v>0</v>
      </c>
      <c r="AS40" s="378">
        <v>0</v>
      </c>
      <c r="AT40" s="378">
        <v>0</v>
      </c>
      <c r="AU40" s="378">
        <v>0</v>
      </c>
      <c r="AV40" s="378">
        <v>0</v>
      </c>
      <c r="AW40" s="378">
        <v>0</v>
      </c>
    </row>
    <row r="41" spans="3:49" x14ac:dyDescent="0.3">
      <c r="C41" s="378">
        <v>50</v>
      </c>
      <c r="D41" s="378">
        <v>5</v>
      </c>
      <c r="E41" s="378">
        <v>1</v>
      </c>
      <c r="F41" s="378">
        <v>94.3</v>
      </c>
      <c r="G41" s="378">
        <v>0</v>
      </c>
      <c r="H41" s="378">
        <v>0</v>
      </c>
      <c r="I41" s="378">
        <v>0.8</v>
      </c>
      <c r="J41" s="378">
        <v>4</v>
      </c>
      <c r="K41" s="378">
        <v>15</v>
      </c>
      <c r="L41" s="378">
        <v>0</v>
      </c>
      <c r="M41" s="378">
        <v>0</v>
      </c>
      <c r="N41" s="378">
        <v>0</v>
      </c>
      <c r="O41" s="378">
        <v>0</v>
      </c>
      <c r="P41" s="378">
        <v>17.25</v>
      </c>
      <c r="Q41" s="378">
        <v>30</v>
      </c>
      <c r="R41" s="378">
        <v>12.5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4</v>
      </c>
      <c r="AN41" s="378">
        <v>0</v>
      </c>
      <c r="AO41" s="378">
        <v>2</v>
      </c>
      <c r="AP41" s="378">
        <v>0</v>
      </c>
      <c r="AQ41" s="378">
        <v>0</v>
      </c>
      <c r="AR41" s="378">
        <v>5.75</v>
      </c>
      <c r="AS41" s="378">
        <v>0</v>
      </c>
      <c r="AT41" s="378">
        <v>0</v>
      </c>
      <c r="AU41" s="378">
        <v>1</v>
      </c>
      <c r="AV41" s="378">
        <v>0</v>
      </c>
      <c r="AW41" s="378">
        <v>2</v>
      </c>
    </row>
    <row r="42" spans="3:49" x14ac:dyDescent="0.3">
      <c r="C42" s="378">
        <v>50</v>
      </c>
      <c r="D42" s="378">
        <v>5</v>
      </c>
      <c r="E42" s="378">
        <v>2</v>
      </c>
      <c r="F42" s="378">
        <v>14451.02</v>
      </c>
      <c r="G42" s="378">
        <v>0</v>
      </c>
      <c r="H42" s="378">
        <v>0</v>
      </c>
      <c r="I42" s="378">
        <v>104</v>
      </c>
      <c r="J42" s="378">
        <v>624</v>
      </c>
      <c r="K42" s="378">
        <v>2528</v>
      </c>
      <c r="L42" s="378">
        <v>0</v>
      </c>
      <c r="M42" s="378">
        <v>0</v>
      </c>
      <c r="N42" s="378">
        <v>0</v>
      </c>
      <c r="O42" s="378">
        <v>0</v>
      </c>
      <c r="P42" s="378">
        <v>2381.5</v>
      </c>
      <c r="Q42" s="378">
        <v>4623.7700000000004</v>
      </c>
      <c r="R42" s="378">
        <v>1970.25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546</v>
      </c>
      <c r="AN42" s="378">
        <v>0</v>
      </c>
      <c r="AO42" s="378">
        <v>314</v>
      </c>
      <c r="AP42" s="378">
        <v>0</v>
      </c>
      <c r="AQ42" s="378">
        <v>0</v>
      </c>
      <c r="AR42" s="378">
        <v>853</v>
      </c>
      <c r="AS42" s="378">
        <v>0</v>
      </c>
      <c r="AT42" s="378">
        <v>0</v>
      </c>
      <c r="AU42" s="378">
        <v>170.5</v>
      </c>
      <c r="AV42" s="378">
        <v>0</v>
      </c>
      <c r="AW42" s="378">
        <v>336</v>
      </c>
    </row>
    <row r="43" spans="3:49" x14ac:dyDescent="0.3">
      <c r="C43" s="378">
        <v>50</v>
      </c>
      <c r="D43" s="378">
        <v>5</v>
      </c>
      <c r="E43" s="378">
        <v>3</v>
      </c>
      <c r="F43" s="378">
        <v>49.5</v>
      </c>
      <c r="G43" s="378">
        <v>0</v>
      </c>
      <c r="H43" s="378">
        <v>0</v>
      </c>
      <c r="I43" s="378">
        <v>0</v>
      </c>
      <c r="J43" s="378">
        <v>0</v>
      </c>
      <c r="K43" s="378">
        <v>0</v>
      </c>
      <c r="L43" s="378">
        <v>0</v>
      </c>
      <c r="M43" s="378">
        <v>0</v>
      </c>
      <c r="N43" s="378">
        <v>0</v>
      </c>
      <c r="O43" s="378">
        <v>0</v>
      </c>
      <c r="P43" s="378">
        <v>20</v>
      </c>
      <c r="Q43" s="378">
        <v>29.5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  <c r="AP43" s="378">
        <v>0</v>
      </c>
      <c r="AQ43" s="378">
        <v>0</v>
      </c>
      <c r="AR43" s="378">
        <v>0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50</v>
      </c>
      <c r="D44" s="378">
        <v>5</v>
      </c>
      <c r="E44" s="378">
        <v>4</v>
      </c>
      <c r="F44" s="378">
        <v>1135.75</v>
      </c>
      <c r="G44" s="378">
        <v>0</v>
      </c>
      <c r="H44" s="378">
        <v>0</v>
      </c>
      <c r="I44" s="378">
        <v>0</v>
      </c>
      <c r="J44" s="378">
        <v>106</v>
      </c>
      <c r="K44" s="378">
        <v>510</v>
      </c>
      <c r="L44" s="378">
        <v>0</v>
      </c>
      <c r="M44" s="378">
        <v>0</v>
      </c>
      <c r="N44" s="378">
        <v>0</v>
      </c>
      <c r="O44" s="378">
        <v>0</v>
      </c>
      <c r="P44" s="378">
        <v>20</v>
      </c>
      <c r="Q44" s="378">
        <v>291</v>
      </c>
      <c r="R44" s="378">
        <v>114.75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39</v>
      </c>
      <c r="AN44" s="378">
        <v>0</v>
      </c>
      <c r="AO44" s="378">
        <v>0</v>
      </c>
      <c r="AP44" s="378">
        <v>0</v>
      </c>
      <c r="AQ44" s="378">
        <v>0</v>
      </c>
      <c r="AR44" s="378">
        <v>15</v>
      </c>
      <c r="AS44" s="378">
        <v>0</v>
      </c>
      <c r="AT44" s="378">
        <v>0</v>
      </c>
      <c r="AU44" s="378">
        <v>40</v>
      </c>
      <c r="AV44" s="378">
        <v>0</v>
      </c>
      <c r="AW44" s="378">
        <v>0</v>
      </c>
    </row>
    <row r="45" spans="3:49" x14ac:dyDescent="0.3">
      <c r="C45" s="378">
        <v>50</v>
      </c>
      <c r="D45" s="378">
        <v>5</v>
      </c>
      <c r="E45" s="378">
        <v>5</v>
      </c>
      <c r="F45" s="378">
        <v>15</v>
      </c>
      <c r="G45" s="378">
        <v>15</v>
      </c>
      <c r="H45" s="378">
        <v>0</v>
      </c>
      <c r="I45" s="378">
        <v>0</v>
      </c>
      <c r="J45" s="378">
        <v>0</v>
      </c>
      <c r="K45" s="378">
        <v>0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0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50</v>
      </c>
      <c r="D46" s="378">
        <v>5</v>
      </c>
      <c r="E46" s="378">
        <v>6</v>
      </c>
      <c r="F46" s="378">
        <v>4485728</v>
      </c>
      <c r="G46" s="378">
        <v>2250</v>
      </c>
      <c r="H46" s="378">
        <v>0</v>
      </c>
      <c r="I46" s="378">
        <v>23283</v>
      </c>
      <c r="J46" s="378">
        <v>254679</v>
      </c>
      <c r="K46" s="378">
        <v>1791180</v>
      </c>
      <c r="L46" s="378">
        <v>0</v>
      </c>
      <c r="M46" s="378">
        <v>0</v>
      </c>
      <c r="N46" s="378">
        <v>0</v>
      </c>
      <c r="O46" s="378">
        <v>0</v>
      </c>
      <c r="P46" s="378">
        <v>433080</v>
      </c>
      <c r="Q46" s="378">
        <v>1135939</v>
      </c>
      <c r="R46" s="378">
        <v>485670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101470</v>
      </c>
      <c r="AN46" s="378">
        <v>0</v>
      </c>
      <c r="AO46" s="378">
        <v>45815</v>
      </c>
      <c r="AP46" s="378">
        <v>0</v>
      </c>
      <c r="AQ46" s="378">
        <v>0</v>
      </c>
      <c r="AR46" s="378">
        <v>106243</v>
      </c>
      <c r="AS46" s="378">
        <v>0</v>
      </c>
      <c r="AT46" s="378">
        <v>0</v>
      </c>
      <c r="AU46" s="378">
        <v>55299</v>
      </c>
      <c r="AV46" s="378">
        <v>0</v>
      </c>
      <c r="AW46" s="378">
        <v>50820</v>
      </c>
    </row>
    <row r="47" spans="3:49" x14ac:dyDescent="0.3">
      <c r="C47" s="378">
        <v>50</v>
      </c>
      <c r="D47" s="378">
        <v>5</v>
      </c>
      <c r="E47" s="378">
        <v>9</v>
      </c>
      <c r="F47" s="378">
        <v>15551</v>
      </c>
      <c r="G47" s="378">
        <v>0</v>
      </c>
      <c r="H47" s="378">
        <v>0</v>
      </c>
      <c r="I47" s="378">
        <v>0</v>
      </c>
      <c r="J47" s="378">
        <v>0</v>
      </c>
      <c r="K47" s="378">
        <v>0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10670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2081</v>
      </c>
      <c r="AN47" s="378">
        <v>0</v>
      </c>
      <c r="AO47" s="378">
        <v>0</v>
      </c>
      <c r="AP47" s="378">
        <v>0</v>
      </c>
      <c r="AQ47" s="378">
        <v>0</v>
      </c>
      <c r="AR47" s="378">
        <v>2800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50</v>
      </c>
      <c r="D48" s="378">
        <v>5</v>
      </c>
      <c r="E48" s="378">
        <v>10</v>
      </c>
      <c r="F48" s="378">
        <v>14850</v>
      </c>
      <c r="G48" s="378">
        <v>0</v>
      </c>
      <c r="H48" s="378">
        <v>0</v>
      </c>
      <c r="I48" s="378">
        <v>0</v>
      </c>
      <c r="J48" s="378">
        <v>14850</v>
      </c>
      <c r="K48" s="378">
        <v>0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  <c r="AP48" s="378">
        <v>0</v>
      </c>
      <c r="AQ48" s="378">
        <v>0</v>
      </c>
      <c r="AR48" s="378">
        <v>0</v>
      </c>
      <c r="AS48" s="378">
        <v>0</v>
      </c>
      <c r="AT48" s="378">
        <v>0</v>
      </c>
      <c r="AU48" s="378">
        <v>0</v>
      </c>
      <c r="AV48" s="378">
        <v>0</v>
      </c>
      <c r="AW48" s="378">
        <v>0</v>
      </c>
    </row>
    <row r="49" spans="3:49" x14ac:dyDescent="0.3">
      <c r="C49" s="378">
        <v>50</v>
      </c>
      <c r="D49" s="378">
        <v>5</v>
      </c>
      <c r="E49" s="378">
        <v>11</v>
      </c>
      <c r="F49" s="378">
        <v>7792.6208651399493</v>
      </c>
      <c r="G49" s="378">
        <v>0</v>
      </c>
      <c r="H49" s="378">
        <v>0</v>
      </c>
      <c r="I49" s="378">
        <v>0</v>
      </c>
      <c r="J49" s="378">
        <v>3625.9541984732823</v>
      </c>
      <c r="K49" s="378">
        <v>0</v>
      </c>
      <c r="L49" s="378">
        <v>0</v>
      </c>
      <c r="M49" s="378">
        <v>0</v>
      </c>
      <c r="N49" s="378">
        <v>0</v>
      </c>
      <c r="O49" s="378">
        <v>4166.666666666667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  <c r="AP49" s="378">
        <v>0</v>
      </c>
      <c r="AQ49" s="378">
        <v>0</v>
      </c>
      <c r="AR49" s="378">
        <v>0</v>
      </c>
      <c r="AS49" s="378">
        <v>0</v>
      </c>
      <c r="AT49" s="378">
        <v>0</v>
      </c>
      <c r="AU49" s="378">
        <v>0</v>
      </c>
      <c r="AV49" s="378">
        <v>0</v>
      </c>
      <c r="AW49" s="378">
        <v>0</v>
      </c>
    </row>
    <row r="50" spans="3:49" x14ac:dyDescent="0.3">
      <c r="C50" s="378">
        <v>50</v>
      </c>
      <c r="D50" s="378">
        <v>6</v>
      </c>
      <c r="E50" s="378">
        <v>1</v>
      </c>
      <c r="F50" s="378">
        <v>95.3</v>
      </c>
      <c r="G50" s="378">
        <v>0</v>
      </c>
      <c r="H50" s="378">
        <v>0</v>
      </c>
      <c r="I50" s="378">
        <v>0.8</v>
      </c>
      <c r="J50" s="378">
        <v>4</v>
      </c>
      <c r="K50" s="378">
        <v>15</v>
      </c>
      <c r="L50" s="378">
        <v>0</v>
      </c>
      <c r="M50" s="378">
        <v>0</v>
      </c>
      <c r="N50" s="378">
        <v>0</v>
      </c>
      <c r="O50" s="378">
        <v>0</v>
      </c>
      <c r="P50" s="378">
        <v>16.25</v>
      </c>
      <c r="Q50" s="378">
        <v>30</v>
      </c>
      <c r="R50" s="378">
        <v>14.5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4</v>
      </c>
      <c r="AN50" s="378">
        <v>0</v>
      </c>
      <c r="AO50" s="378">
        <v>2</v>
      </c>
      <c r="AP50" s="378">
        <v>0</v>
      </c>
      <c r="AQ50" s="378">
        <v>0</v>
      </c>
      <c r="AR50" s="378">
        <v>5.75</v>
      </c>
      <c r="AS50" s="378">
        <v>0</v>
      </c>
      <c r="AT50" s="378">
        <v>0</v>
      </c>
      <c r="AU50" s="378">
        <v>1</v>
      </c>
      <c r="AV50" s="378">
        <v>0</v>
      </c>
      <c r="AW50" s="378">
        <v>2</v>
      </c>
    </row>
    <row r="51" spans="3:49" x14ac:dyDescent="0.3">
      <c r="C51" s="378">
        <v>50</v>
      </c>
      <c r="D51" s="378">
        <v>6</v>
      </c>
      <c r="E51" s="378">
        <v>2</v>
      </c>
      <c r="F51" s="378">
        <v>13952.79</v>
      </c>
      <c r="G51" s="378">
        <v>0</v>
      </c>
      <c r="H51" s="378">
        <v>0</v>
      </c>
      <c r="I51" s="378">
        <v>128</v>
      </c>
      <c r="J51" s="378">
        <v>696</v>
      </c>
      <c r="K51" s="378">
        <v>2416</v>
      </c>
      <c r="L51" s="378">
        <v>0</v>
      </c>
      <c r="M51" s="378">
        <v>0</v>
      </c>
      <c r="N51" s="378">
        <v>0</v>
      </c>
      <c r="O51" s="378">
        <v>0</v>
      </c>
      <c r="P51" s="378">
        <v>2090</v>
      </c>
      <c r="Q51" s="378">
        <v>4334.54</v>
      </c>
      <c r="R51" s="378">
        <v>2113.5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660</v>
      </c>
      <c r="AN51" s="378">
        <v>0</v>
      </c>
      <c r="AO51" s="378">
        <v>314</v>
      </c>
      <c r="AP51" s="378">
        <v>0</v>
      </c>
      <c r="AQ51" s="378">
        <v>0</v>
      </c>
      <c r="AR51" s="378">
        <v>741</v>
      </c>
      <c r="AS51" s="378">
        <v>0</v>
      </c>
      <c r="AT51" s="378">
        <v>0</v>
      </c>
      <c r="AU51" s="378">
        <v>131.75</v>
      </c>
      <c r="AV51" s="378">
        <v>0</v>
      </c>
      <c r="AW51" s="378">
        <v>328</v>
      </c>
    </row>
    <row r="52" spans="3:49" x14ac:dyDescent="0.3">
      <c r="C52" s="378">
        <v>50</v>
      </c>
      <c r="D52" s="378">
        <v>6</v>
      </c>
      <c r="E52" s="378">
        <v>3</v>
      </c>
      <c r="F52" s="378">
        <v>9</v>
      </c>
      <c r="G52" s="378">
        <v>0</v>
      </c>
      <c r="H52" s="378">
        <v>0</v>
      </c>
      <c r="I52" s="378">
        <v>0</v>
      </c>
      <c r="J52" s="378">
        <v>0</v>
      </c>
      <c r="K52" s="378">
        <v>0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9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  <c r="AP52" s="378">
        <v>0</v>
      </c>
      <c r="AQ52" s="378">
        <v>0</v>
      </c>
      <c r="AR52" s="378">
        <v>0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50</v>
      </c>
      <c r="D53" s="378">
        <v>6</v>
      </c>
      <c r="E53" s="378">
        <v>4</v>
      </c>
      <c r="F53" s="378">
        <v>1083.5</v>
      </c>
      <c r="G53" s="378">
        <v>0</v>
      </c>
      <c r="H53" s="378">
        <v>0</v>
      </c>
      <c r="I53" s="378">
        <v>0</v>
      </c>
      <c r="J53" s="378">
        <v>102</v>
      </c>
      <c r="K53" s="378">
        <v>507</v>
      </c>
      <c r="L53" s="378">
        <v>0</v>
      </c>
      <c r="M53" s="378">
        <v>0</v>
      </c>
      <c r="N53" s="378">
        <v>0</v>
      </c>
      <c r="O53" s="378">
        <v>0</v>
      </c>
      <c r="P53" s="378">
        <v>20</v>
      </c>
      <c r="Q53" s="378">
        <v>267</v>
      </c>
      <c r="R53" s="378">
        <v>127.5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  <c r="AP53" s="378">
        <v>0</v>
      </c>
      <c r="AQ53" s="378">
        <v>0</v>
      </c>
      <c r="AR53" s="378">
        <v>20</v>
      </c>
      <c r="AS53" s="378">
        <v>0</v>
      </c>
      <c r="AT53" s="378">
        <v>0</v>
      </c>
      <c r="AU53" s="378">
        <v>40</v>
      </c>
      <c r="AV53" s="378">
        <v>0</v>
      </c>
      <c r="AW53" s="378">
        <v>0</v>
      </c>
    </row>
    <row r="54" spans="3:49" x14ac:dyDescent="0.3">
      <c r="C54" s="378">
        <v>50</v>
      </c>
      <c r="D54" s="378">
        <v>6</v>
      </c>
      <c r="E54" s="378">
        <v>5</v>
      </c>
      <c r="F54" s="378">
        <v>25</v>
      </c>
      <c r="G54" s="378">
        <v>25</v>
      </c>
      <c r="H54" s="378">
        <v>0</v>
      </c>
      <c r="I54" s="378">
        <v>0</v>
      </c>
      <c r="J54" s="378">
        <v>0</v>
      </c>
      <c r="K54" s="378">
        <v>0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  <c r="AP54" s="378">
        <v>0</v>
      </c>
      <c r="AQ54" s="378">
        <v>0</v>
      </c>
      <c r="AR54" s="378">
        <v>0</v>
      </c>
      <c r="AS54" s="378">
        <v>0</v>
      </c>
      <c r="AT54" s="378">
        <v>0</v>
      </c>
      <c r="AU54" s="378">
        <v>0</v>
      </c>
      <c r="AV54" s="378">
        <v>0</v>
      </c>
      <c r="AW54" s="378">
        <v>0</v>
      </c>
    </row>
    <row r="55" spans="3:49" x14ac:dyDescent="0.3">
      <c r="C55" s="378">
        <v>50</v>
      </c>
      <c r="D55" s="378">
        <v>6</v>
      </c>
      <c r="E55" s="378">
        <v>6</v>
      </c>
      <c r="F55" s="378">
        <v>4345764</v>
      </c>
      <c r="G55" s="378">
        <v>3750</v>
      </c>
      <c r="H55" s="378">
        <v>0</v>
      </c>
      <c r="I55" s="378">
        <v>23780</v>
      </c>
      <c r="J55" s="378">
        <v>235948</v>
      </c>
      <c r="K55" s="378">
        <v>1738195</v>
      </c>
      <c r="L55" s="378">
        <v>0</v>
      </c>
      <c r="M55" s="378">
        <v>0</v>
      </c>
      <c r="N55" s="378">
        <v>0</v>
      </c>
      <c r="O55" s="378">
        <v>0</v>
      </c>
      <c r="P55" s="378">
        <v>389408</v>
      </c>
      <c r="Q55" s="378">
        <v>1078062</v>
      </c>
      <c r="R55" s="378">
        <v>536894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84886</v>
      </c>
      <c r="AN55" s="378">
        <v>0</v>
      </c>
      <c r="AO55" s="378">
        <v>43283</v>
      </c>
      <c r="AP55" s="378">
        <v>0</v>
      </c>
      <c r="AQ55" s="378">
        <v>0</v>
      </c>
      <c r="AR55" s="378">
        <v>103598</v>
      </c>
      <c r="AS55" s="378">
        <v>0</v>
      </c>
      <c r="AT55" s="378">
        <v>0</v>
      </c>
      <c r="AU55" s="378">
        <v>56418</v>
      </c>
      <c r="AV55" s="378">
        <v>0</v>
      </c>
      <c r="AW55" s="378">
        <v>51542</v>
      </c>
    </row>
    <row r="56" spans="3:49" x14ac:dyDescent="0.3">
      <c r="C56" s="378">
        <v>50</v>
      </c>
      <c r="D56" s="378">
        <v>6</v>
      </c>
      <c r="E56" s="378">
        <v>9</v>
      </c>
      <c r="F56" s="378">
        <v>37343</v>
      </c>
      <c r="G56" s="378">
        <v>0</v>
      </c>
      <c r="H56" s="378">
        <v>0</v>
      </c>
      <c r="I56" s="378">
        <v>0</v>
      </c>
      <c r="J56" s="378">
        <v>0</v>
      </c>
      <c r="K56" s="378">
        <v>0</v>
      </c>
      <c r="L56" s="378">
        <v>0</v>
      </c>
      <c r="M56" s="378">
        <v>0</v>
      </c>
      <c r="N56" s="378">
        <v>0</v>
      </c>
      <c r="O56" s="378">
        <v>0</v>
      </c>
      <c r="P56" s="378">
        <v>4112</v>
      </c>
      <c r="Q56" s="378">
        <v>16500</v>
      </c>
      <c r="R56" s="378">
        <v>9750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1281</v>
      </c>
      <c r="AN56" s="378">
        <v>0</v>
      </c>
      <c r="AO56" s="378">
        <v>1100</v>
      </c>
      <c r="AP56" s="378">
        <v>0</v>
      </c>
      <c r="AQ56" s="378">
        <v>0</v>
      </c>
      <c r="AR56" s="378">
        <v>4600</v>
      </c>
      <c r="AS56" s="378">
        <v>0</v>
      </c>
      <c r="AT56" s="378">
        <v>0</v>
      </c>
      <c r="AU56" s="378">
        <v>0</v>
      </c>
      <c r="AV56" s="378">
        <v>0</v>
      </c>
      <c r="AW56" s="378">
        <v>0</v>
      </c>
    </row>
    <row r="57" spans="3:49" x14ac:dyDescent="0.3">
      <c r="C57" s="378">
        <v>50</v>
      </c>
      <c r="D57" s="378">
        <v>6</v>
      </c>
      <c r="E57" s="378">
        <v>10</v>
      </c>
      <c r="F57" s="378">
        <v>16000</v>
      </c>
      <c r="G57" s="378">
        <v>0</v>
      </c>
      <c r="H57" s="378">
        <v>0</v>
      </c>
      <c r="I57" s="378">
        <v>0</v>
      </c>
      <c r="J57" s="378">
        <v>10000</v>
      </c>
      <c r="K57" s="378">
        <v>0</v>
      </c>
      <c r="L57" s="378">
        <v>0</v>
      </c>
      <c r="M57" s="378">
        <v>0</v>
      </c>
      <c r="N57" s="378">
        <v>0</v>
      </c>
      <c r="O57" s="378">
        <v>6000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  <c r="AP57" s="378">
        <v>0</v>
      </c>
      <c r="AQ57" s="378">
        <v>0</v>
      </c>
      <c r="AR57" s="378">
        <v>0</v>
      </c>
      <c r="AS57" s="378">
        <v>0</v>
      </c>
      <c r="AT57" s="378">
        <v>0</v>
      </c>
      <c r="AU57" s="378">
        <v>0</v>
      </c>
      <c r="AV57" s="378">
        <v>0</v>
      </c>
      <c r="AW57" s="378">
        <v>0</v>
      </c>
    </row>
    <row r="58" spans="3:49" x14ac:dyDescent="0.3">
      <c r="C58" s="378">
        <v>50</v>
      </c>
      <c r="D58" s="378">
        <v>6</v>
      </c>
      <c r="E58" s="378">
        <v>11</v>
      </c>
      <c r="F58" s="378">
        <v>7792.6208651399493</v>
      </c>
      <c r="G58" s="378">
        <v>0</v>
      </c>
      <c r="H58" s="378">
        <v>0</v>
      </c>
      <c r="I58" s="378">
        <v>0</v>
      </c>
      <c r="J58" s="378">
        <v>3625.9541984732823</v>
      </c>
      <c r="K58" s="378">
        <v>0</v>
      </c>
      <c r="L58" s="378">
        <v>0</v>
      </c>
      <c r="M58" s="378">
        <v>0</v>
      </c>
      <c r="N58" s="378">
        <v>0</v>
      </c>
      <c r="O58" s="378">
        <v>4166.666666666667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  <c r="AP58" s="378">
        <v>0</v>
      </c>
      <c r="AQ58" s="378">
        <v>0</v>
      </c>
      <c r="AR58" s="378">
        <v>0</v>
      </c>
      <c r="AS58" s="378">
        <v>0</v>
      </c>
      <c r="AT58" s="378">
        <v>0</v>
      </c>
      <c r="AU58" s="378">
        <v>0</v>
      </c>
      <c r="AV58" s="378">
        <v>0</v>
      </c>
      <c r="AW58" s="378">
        <v>0</v>
      </c>
    </row>
    <row r="59" spans="3:49" x14ac:dyDescent="0.3">
      <c r="C59" s="378">
        <v>50</v>
      </c>
      <c r="D59" s="378">
        <v>7</v>
      </c>
      <c r="E59" s="378">
        <v>1</v>
      </c>
      <c r="F59" s="378">
        <v>97.5</v>
      </c>
      <c r="G59" s="378">
        <v>0</v>
      </c>
      <c r="H59" s="378">
        <v>0</v>
      </c>
      <c r="I59" s="378">
        <v>2</v>
      </c>
      <c r="J59" s="378">
        <v>4</v>
      </c>
      <c r="K59" s="378">
        <v>15</v>
      </c>
      <c r="L59" s="378">
        <v>0</v>
      </c>
      <c r="M59" s="378">
        <v>0</v>
      </c>
      <c r="N59" s="378">
        <v>0</v>
      </c>
      <c r="O59" s="378">
        <v>0</v>
      </c>
      <c r="P59" s="378">
        <v>16.25</v>
      </c>
      <c r="Q59" s="378">
        <v>31</v>
      </c>
      <c r="R59" s="378">
        <v>14.5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4</v>
      </c>
      <c r="AN59" s="378">
        <v>0</v>
      </c>
      <c r="AO59" s="378">
        <v>2</v>
      </c>
      <c r="AP59" s="378">
        <v>0</v>
      </c>
      <c r="AQ59" s="378">
        <v>0</v>
      </c>
      <c r="AR59" s="378">
        <v>5.75</v>
      </c>
      <c r="AS59" s="378">
        <v>0</v>
      </c>
      <c r="AT59" s="378">
        <v>0</v>
      </c>
      <c r="AU59" s="378">
        <v>1</v>
      </c>
      <c r="AV59" s="378">
        <v>0</v>
      </c>
      <c r="AW59" s="378">
        <v>2</v>
      </c>
    </row>
    <row r="60" spans="3:49" x14ac:dyDescent="0.3">
      <c r="C60" s="378">
        <v>50</v>
      </c>
      <c r="D60" s="378">
        <v>7</v>
      </c>
      <c r="E60" s="378">
        <v>2</v>
      </c>
      <c r="F60" s="378">
        <v>11536.5</v>
      </c>
      <c r="G60" s="378">
        <v>0</v>
      </c>
      <c r="H60" s="378">
        <v>0</v>
      </c>
      <c r="I60" s="378">
        <v>320</v>
      </c>
      <c r="J60" s="378">
        <v>672</v>
      </c>
      <c r="K60" s="378">
        <v>1736</v>
      </c>
      <c r="L60" s="378">
        <v>0</v>
      </c>
      <c r="M60" s="378">
        <v>0</v>
      </c>
      <c r="N60" s="378">
        <v>0</v>
      </c>
      <c r="O60" s="378">
        <v>0</v>
      </c>
      <c r="P60" s="378">
        <v>1938.5</v>
      </c>
      <c r="Q60" s="378">
        <v>3256.5</v>
      </c>
      <c r="R60" s="378">
        <v>1979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541.5</v>
      </c>
      <c r="AN60" s="378">
        <v>0</v>
      </c>
      <c r="AO60" s="378">
        <v>203</v>
      </c>
      <c r="AP60" s="378">
        <v>0</v>
      </c>
      <c r="AQ60" s="378">
        <v>0</v>
      </c>
      <c r="AR60" s="378">
        <v>574</v>
      </c>
      <c r="AS60" s="378">
        <v>0</v>
      </c>
      <c r="AT60" s="378">
        <v>0</v>
      </c>
      <c r="AU60" s="378">
        <v>124</v>
      </c>
      <c r="AV60" s="378">
        <v>0</v>
      </c>
      <c r="AW60" s="378">
        <v>192</v>
      </c>
    </row>
    <row r="61" spans="3:49" x14ac:dyDescent="0.3">
      <c r="C61" s="378">
        <v>50</v>
      </c>
      <c r="D61" s="378">
        <v>7</v>
      </c>
      <c r="E61" s="378">
        <v>3</v>
      </c>
      <c r="F61" s="378">
        <v>40</v>
      </c>
      <c r="G61" s="378">
        <v>0</v>
      </c>
      <c r="H61" s="378">
        <v>0</v>
      </c>
      <c r="I61" s="378">
        <v>0</v>
      </c>
      <c r="J61" s="378">
        <v>0</v>
      </c>
      <c r="K61" s="378">
        <v>0</v>
      </c>
      <c r="L61" s="378">
        <v>0</v>
      </c>
      <c r="M61" s="378">
        <v>0</v>
      </c>
      <c r="N61" s="378">
        <v>0</v>
      </c>
      <c r="O61" s="378">
        <v>0</v>
      </c>
      <c r="P61" s="378">
        <v>40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  <c r="AP61" s="378">
        <v>0</v>
      </c>
      <c r="AQ61" s="378">
        <v>0</v>
      </c>
      <c r="AR61" s="378">
        <v>0</v>
      </c>
      <c r="AS61" s="378">
        <v>0</v>
      </c>
      <c r="AT61" s="378">
        <v>0</v>
      </c>
      <c r="AU61" s="378">
        <v>0</v>
      </c>
      <c r="AV61" s="378">
        <v>0</v>
      </c>
      <c r="AW61" s="378">
        <v>0</v>
      </c>
    </row>
    <row r="62" spans="3:49" x14ac:dyDescent="0.3">
      <c r="C62" s="378">
        <v>50</v>
      </c>
      <c r="D62" s="378">
        <v>7</v>
      </c>
      <c r="E62" s="378">
        <v>4</v>
      </c>
      <c r="F62" s="378">
        <v>788.5</v>
      </c>
      <c r="G62" s="378">
        <v>0</v>
      </c>
      <c r="H62" s="378">
        <v>0</v>
      </c>
      <c r="I62" s="378">
        <v>34</v>
      </c>
      <c r="J62" s="378">
        <v>102</v>
      </c>
      <c r="K62" s="378">
        <v>392</v>
      </c>
      <c r="L62" s="378">
        <v>0</v>
      </c>
      <c r="M62" s="378">
        <v>0</v>
      </c>
      <c r="N62" s="378">
        <v>0</v>
      </c>
      <c r="O62" s="378">
        <v>0</v>
      </c>
      <c r="P62" s="378">
        <v>49</v>
      </c>
      <c r="Q62" s="378">
        <v>135.5</v>
      </c>
      <c r="R62" s="378">
        <v>18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  <c r="AP62" s="378">
        <v>0</v>
      </c>
      <c r="AQ62" s="378">
        <v>0</v>
      </c>
      <c r="AR62" s="378">
        <v>18</v>
      </c>
      <c r="AS62" s="378">
        <v>0</v>
      </c>
      <c r="AT62" s="378">
        <v>0</v>
      </c>
      <c r="AU62" s="378">
        <v>40</v>
      </c>
      <c r="AV62" s="378">
        <v>0</v>
      </c>
      <c r="AW62" s="378">
        <v>0</v>
      </c>
    </row>
    <row r="63" spans="3:49" x14ac:dyDescent="0.3">
      <c r="C63" s="378">
        <v>50</v>
      </c>
      <c r="D63" s="378">
        <v>7</v>
      </c>
      <c r="E63" s="378">
        <v>5</v>
      </c>
      <c r="F63" s="378">
        <v>25</v>
      </c>
      <c r="G63" s="378">
        <v>25</v>
      </c>
      <c r="H63" s="378">
        <v>0</v>
      </c>
      <c r="I63" s="378">
        <v>0</v>
      </c>
      <c r="J63" s="378">
        <v>0</v>
      </c>
      <c r="K63" s="378">
        <v>0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  <c r="AP63" s="378">
        <v>0</v>
      </c>
      <c r="AQ63" s="378">
        <v>0</v>
      </c>
      <c r="AR63" s="378">
        <v>0</v>
      </c>
      <c r="AS63" s="378">
        <v>0</v>
      </c>
      <c r="AT63" s="378">
        <v>0</v>
      </c>
      <c r="AU63" s="378">
        <v>0</v>
      </c>
      <c r="AV63" s="378">
        <v>0</v>
      </c>
      <c r="AW63" s="378">
        <v>0</v>
      </c>
    </row>
    <row r="64" spans="3:49" x14ac:dyDescent="0.3">
      <c r="C64" s="378">
        <v>50</v>
      </c>
      <c r="D64" s="378">
        <v>7</v>
      </c>
      <c r="E64" s="378">
        <v>6</v>
      </c>
      <c r="F64" s="378">
        <v>5381284</v>
      </c>
      <c r="G64" s="378">
        <v>3750</v>
      </c>
      <c r="H64" s="378">
        <v>0</v>
      </c>
      <c r="I64" s="378">
        <v>88372</v>
      </c>
      <c r="J64" s="378">
        <v>343233</v>
      </c>
      <c r="K64" s="378">
        <v>2084589</v>
      </c>
      <c r="L64" s="378">
        <v>0</v>
      </c>
      <c r="M64" s="378">
        <v>0</v>
      </c>
      <c r="N64" s="378">
        <v>0</v>
      </c>
      <c r="O64" s="378">
        <v>0</v>
      </c>
      <c r="P64" s="378">
        <v>518154</v>
      </c>
      <c r="Q64" s="378">
        <v>1302014</v>
      </c>
      <c r="R64" s="378">
        <v>606219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106149</v>
      </c>
      <c r="AN64" s="378">
        <v>0</v>
      </c>
      <c r="AO64" s="378">
        <v>55807</v>
      </c>
      <c r="AP64" s="378">
        <v>0</v>
      </c>
      <c r="AQ64" s="378">
        <v>0</v>
      </c>
      <c r="AR64" s="378">
        <v>138693</v>
      </c>
      <c r="AS64" s="378">
        <v>0</v>
      </c>
      <c r="AT64" s="378">
        <v>0</v>
      </c>
      <c r="AU64" s="378">
        <v>69230</v>
      </c>
      <c r="AV64" s="378">
        <v>0</v>
      </c>
      <c r="AW64" s="378">
        <v>65074</v>
      </c>
    </row>
    <row r="65" spans="3:49" x14ac:dyDescent="0.3">
      <c r="C65" s="378">
        <v>50</v>
      </c>
      <c r="D65" s="378">
        <v>7</v>
      </c>
      <c r="E65" s="378">
        <v>9</v>
      </c>
      <c r="F65" s="378">
        <v>1161679</v>
      </c>
      <c r="G65" s="378">
        <v>0</v>
      </c>
      <c r="H65" s="378">
        <v>0</v>
      </c>
      <c r="I65" s="378">
        <v>8766</v>
      </c>
      <c r="J65" s="378">
        <v>88234</v>
      </c>
      <c r="K65" s="378">
        <v>440256</v>
      </c>
      <c r="L65" s="378">
        <v>0</v>
      </c>
      <c r="M65" s="378">
        <v>0</v>
      </c>
      <c r="N65" s="378">
        <v>0</v>
      </c>
      <c r="O65" s="378">
        <v>0</v>
      </c>
      <c r="P65" s="378">
        <v>103697</v>
      </c>
      <c r="Q65" s="378">
        <v>293579</v>
      </c>
      <c r="R65" s="378">
        <v>128850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22887</v>
      </c>
      <c r="AN65" s="378">
        <v>0</v>
      </c>
      <c r="AO65" s="378">
        <v>13774</v>
      </c>
      <c r="AP65" s="378">
        <v>0</v>
      </c>
      <c r="AQ65" s="378">
        <v>0</v>
      </c>
      <c r="AR65" s="378">
        <v>37189</v>
      </c>
      <c r="AS65" s="378">
        <v>0</v>
      </c>
      <c r="AT65" s="378">
        <v>0</v>
      </c>
      <c r="AU65" s="378">
        <v>9978</v>
      </c>
      <c r="AV65" s="378">
        <v>0</v>
      </c>
      <c r="AW65" s="378">
        <v>14469</v>
      </c>
    </row>
    <row r="66" spans="3:49" x14ac:dyDescent="0.3">
      <c r="C66" s="378">
        <v>50</v>
      </c>
      <c r="D66" s="378">
        <v>7</v>
      </c>
      <c r="E66" s="378">
        <v>10</v>
      </c>
      <c r="F66" s="378">
        <v>17698</v>
      </c>
      <c r="G66" s="378">
        <v>0</v>
      </c>
      <c r="H66" s="378">
        <v>0</v>
      </c>
      <c r="I66" s="378">
        <v>0</v>
      </c>
      <c r="J66" s="378">
        <v>400</v>
      </c>
      <c r="K66" s="378">
        <v>0</v>
      </c>
      <c r="L66" s="378">
        <v>0</v>
      </c>
      <c r="M66" s="378">
        <v>0</v>
      </c>
      <c r="N66" s="378">
        <v>0</v>
      </c>
      <c r="O66" s="378">
        <v>17298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  <c r="AP66" s="378">
        <v>0</v>
      </c>
      <c r="AQ66" s="378">
        <v>0</v>
      </c>
      <c r="AR66" s="378">
        <v>0</v>
      </c>
      <c r="AS66" s="378">
        <v>0</v>
      </c>
      <c r="AT66" s="378">
        <v>0</v>
      </c>
      <c r="AU66" s="378">
        <v>0</v>
      </c>
      <c r="AV66" s="378">
        <v>0</v>
      </c>
      <c r="AW66" s="378">
        <v>0</v>
      </c>
    </row>
    <row r="67" spans="3:49" x14ac:dyDescent="0.3">
      <c r="C67" s="378">
        <v>50</v>
      </c>
      <c r="D67" s="378">
        <v>7</v>
      </c>
      <c r="E67" s="378">
        <v>11</v>
      </c>
      <c r="F67" s="378">
        <v>7792.6208651399493</v>
      </c>
      <c r="G67" s="378">
        <v>0</v>
      </c>
      <c r="H67" s="378">
        <v>0</v>
      </c>
      <c r="I67" s="378">
        <v>0</v>
      </c>
      <c r="J67" s="378">
        <v>3625.9541984732823</v>
      </c>
      <c r="K67" s="378">
        <v>0</v>
      </c>
      <c r="L67" s="378">
        <v>0</v>
      </c>
      <c r="M67" s="378">
        <v>0</v>
      </c>
      <c r="N67" s="378">
        <v>0</v>
      </c>
      <c r="O67" s="378">
        <v>4166.666666666667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  <c r="AP67" s="378">
        <v>0</v>
      </c>
      <c r="AQ67" s="378">
        <v>0</v>
      </c>
      <c r="AR67" s="378">
        <v>0</v>
      </c>
      <c r="AS67" s="378">
        <v>0</v>
      </c>
      <c r="AT67" s="378">
        <v>0</v>
      </c>
      <c r="AU67" s="378">
        <v>0</v>
      </c>
      <c r="AV67" s="378">
        <v>0</v>
      </c>
      <c r="AW67" s="378">
        <v>0</v>
      </c>
    </row>
    <row r="68" spans="3:49" x14ac:dyDescent="0.3">
      <c r="C68" s="378">
        <v>50</v>
      </c>
      <c r="D68" s="378">
        <v>8</v>
      </c>
      <c r="E68" s="378">
        <v>1</v>
      </c>
      <c r="F68" s="378">
        <v>96</v>
      </c>
      <c r="G68" s="378">
        <v>0</v>
      </c>
      <c r="H68" s="378">
        <v>0</v>
      </c>
      <c r="I68" s="378">
        <v>2</v>
      </c>
      <c r="J68" s="378">
        <v>4</v>
      </c>
      <c r="K68" s="378">
        <v>15</v>
      </c>
      <c r="L68" s="378">
        <v>0</v>
      </c>
      <c r="M68" s="378">
        <v>0</v>
      </c>
      <c r="N68" s="378">
        <v>0</v>
      </c>
      <c r="O68" s="378">
        <v>0</v>
      </c>
      <c r="P68" s="378">
        <v>13.75</v>
      </c>
      <c r="Q68" s="378">
        <v>32</v>
      </c>
      <c r="R68" s="378">
        <v>14.5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4</v>
      </c>
      <c r="AN68" s="378">
        <v>0</v>
      </c>
      <c r="AO68" s="378">
        <v>2</v>
      </c>
      <c r="AP68" s="378">
        <v>0</v>
      </c>
      <c r="AQ68" s="378">
        <v>0</v>
      </c>
      <c r="AR68" s="378">
        <v>5.75</v>
      </c>
      <c r="AS68" s="378">
        <v>0</v>
      </c>
      <c r="AT68" s="378">
        <v>0</v>
      </c>
      <c r="AU68" s="378">
        <v>1</v>
      </c>
      <c r="AV68" s="378">
        <v>0</v>
      </c>
      <c r="AW68" s="378">
        <v>2</v>
      </c>
    </row>
    <row r="69" spans="3:49" x14ac:dyDescent="0.3">
      <c r="C69" s="378">
        <v>50</v>
      </c>
      <c r="D69" s="378">
        <v>8</v>
      </c>
      <c r="E69" s="378">
        <v>2</v>
      </c>
      <c r="F69" s="378">
        <v>13022.78</v>
      </c>
      <c r="G69" s="378">
        <v>0</v>
      </c>
      <c r="H69" s="378">
        <v>0</v>
      </c>
      <c r="I69" s="378">
        <v>336</v>
      </c>
      <c r="J69" s="378">
        <v>688</v>
      </c>
      <c r="K69" s="378">
        <v>2112</v>
      </c>
      <c r="L69" s="378">
        <v>0</v>
      </c>
      <c r="M69" s="378">
        <v>0</v>
      </c>
      <c r="N69" s="378">
        <v>0</v>
      </c>
      <c r="O69" s="378">
        <v>0</v>
      </c>
      <c r="P69" s="378">
        <v>1940</v>
      </c>
      <c r="Q69" s="378">
        <v>4337.6000000000004</v>
      </c>
      <c r="R69" s="378">
        <v>1824.5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439.5</v>
      </c>
      <c r="AN69" s="378">
        <v>0</v>
      </c>
      <c r="AO69" s="378">
        <v>296</v>
      </c>
      <c r="AP69" s="378">
        <v>0</v>
      </c>
      <c r="AQ69" s="378">
        <v>0</v>
      </c>
      <c r="AR69" s="378">
        <v>598.92999999999995</v>
      </c>
      <c r="AS69" s="378">
        <v>0</v>
      </c>
      <c r="AT69" s="378">
        <v>0</v>
      </c>
      <c r="AU69" s="378">
        <v>178.25</v>
      </c>
      <c r="AV69" s="378">
        <v>0</v>
      </c>
      <c r="AW69" s="378">
        <v>272</v>
      </c>
    </row>
    <row r="70" spans="3:49" x14ac:dyDescent="0.3">
      <c r="C70" s="378">
        <v>50</v>
      </c>
      <c r="D70" s="378">
        <v>8</v>
      </c>
      <c r="E70" s="378">
        <v>3</v>
      </c>
      <c r="F70" s="378">
        <v>7</v>
      </c>
      <c r="G70" s="378">
        <v>0</v>
      </c>
      <c r="H70" s="378">
        <v>0</v>
      </c>
      <c r="I70" s="378">
        <v>0</v>
      </c>
      <c r="J70" s="378">
        <v>0</v>
      </c>
      <c r="K70" s="378">
        <v>0</v>
      </c>
      <c r="L70" s="378">
        <v>0</v>
      </c>
      <c r="M70" s="378">
        <v>0</v>
      </c>
      <c r="N70" s="378">
        <v>0</v>
      </c>
      <c r="O70" s="378">
        <v>0</v>
      </c>
      <c r="P70" s="378">
        <v>0</v>
      </c>
      <c r="Q70" s="378">
        <v>7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0</v>
      </c>
      <c r="AP70" s="378">
        <v>0</v>
      </c>
      <c r="AQ70" s="378">
        <v>0</v>
      </c>
      <c r="AR70" s="378">
        <v>0</v>
      </c>
      <c r="AS70" s="378">
        <v>0</v>
      </c>
      <c r="AT70" s="378">
        <v>0</v>
      </c>
      <c r="AU70" s="378">
        <v>0</v>
      </c>
      <c r="AV70" s="378">
        <v>0</v>
      </c>
      <c r="AW70" s="378">
        <v>0</v>
      </c>
    </row>
    <row r="71" spans="3:49" x14ac:dyDescent="0.3">
      <c r="C71" s="378">
        <v>50</v>
      </c>
      <c r="D71" s="378">
        <v>8</v>
      </c>
      <c r="E71" s="378">
        <v>4</v>
      </c>
      <c r="F71" s="378">
        <v>1209.5</v>
      </c>
      <c r="G71" s="378">
        <v>0</v>
      </c>
      <c r="H71" s="378">
        <v>0</v>
      </c>
      <c r="I71" s="378">
        <v>34</v>
      </c>
      <c r="J71" s="378">
        <v>102</v>
      </c>
      <c r="K71" s="378">
        <v>476</v>
      </c>
      <c r="L71" s="378">
        <v>0</v>
      </c>
      <c r="M71" s="378">
        <v>0</v>
      </c>
      <c r="N71" s="378">
        <v>0</v>
      </c>
      <c r="O71" s="378">
        <v>0</v>
      </c>
      <c r="P71" s="378">
        <v>25.5</v>
      </c>
      <c r="Q71" s="378">
        <v>341.5</v>
      </c>
      <c r="R71" s="378">
        <v>65.5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101</v>
      </c>
      <c r="AN71" s="378">
        <v>0</v>
      </c>
      <c r="AO71" s="378">
        <v>0</v>
      </c>
      <c r="AP71" s="378">
        <v>0</v>
      </c>
      <c r="AQ71" s="378">
        <v>0</v>
      </c>
      <c r="AR71" s="378">
        <v>24</v>
      </c>
      <c r="AS71" s="378">
        <v>0</v>
      </c>
      <c r="AT71" s="378">
        <v>0</v>
      </c>
      <c r="AU71" s="378">
        <v>40</v>
      </c>
      <c r="AV71" s="378">
        <v>0</v>
      </c>
      <c r="AW71" s="378">
        <v>0</v>
      </c>
    </row>
    <row r="72" spans="3:49" x14ac:dyDescent="0.3">
      <c r="C72" s="378">
        <v>50</v>
      </c>
      <c r="D72" s="378">
        <v>8</v>
      </c>
      <c r="E72" s="378">
        <v>5</v>
      </c>
      <c r="F72" s="378">
        <v>25</v>
      </c>
      <c r="G72" s="378">
        <v>25</v>
      </c>
      <c r="H72" s="378">
        <v>0</v>
      </c>
      <c r="I72" s="378">
        <v>0</v>
      </c>
      <c r="J72" s="378">
        <v>0</v>
      </c>
      <c r="K72" s="378">
        <v>0</v>
      </c>
      <c r="L72" s="378">
        <v>0</v>
      </c>
      <c r="M72" s="378">
        <v>0</v>
      </c>
      <c r="N72" s="378">
        <v>0</v>
      </c>
      <c r="O72" s="378">
        <v>0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  <c r="AP72" s="378">
        <v>0</v>
      </c>
      <c r="AQ72" s="378">
        <v>0</v>
      </c>
      <c r="AR72" s="378">
        <v>0</v>
      </c>
      <c r="AS72" s="378">
        <v>0</v>
      </c>
      <c r="AT72" s="378">
        <v>0</v>
      </c>
      <c r="AU72" s="378">
        <v>0</v>
      </c>
      <c r="AV72" s="378">
        <v>0</v>
      </c>
      <c r="AW72" s="378">
        <v>0</v>
      </c>
    </row>
    <row r="73" spans="3:49" x14ac:dyDescent="0.3">
      <c r="C73" s="378">
        <v>50</v>
      </c>
      <c r="D73" s="378">
        <v>8</v>
      </c>
      <c r="E73" s="378">
        <v>6</v>
      </c>
      <c r="F73" s="378">
        <v>4442352</v>
      </c>
      <c r="G73" s="378">
        <v>3750</v>
      </c>
      <c r="H73" s="378">
        <v>0</v>
      </c>
      <c r="I73" s="378">
        <v>80694</v>
      </c>
      <c r="J73" s="378">
        <v>237955</v>
      </c>
      <c r="K73" s="378">
        <v>1741265</v>
      </c>
      <c r="L73" s="378">
        <v>0</v>
      </c>
      <c r="M73" s="378">
        <v>0</v>
      </c>
      <c r="N73" s="378">
        <v>0</v>
      </c>
      <c r="O73" s="378">
        <v>0</v>
      </c>
      <c r="P73" s="378">
        <v>338513</v>
      </c>
      <c r="Q73" s="378">
        <v>1170245</v>
      </c>
      <c r="R73" s="378">
        <v>523710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97955</v>
      </c>
      <c r="AN73" s="378">
        <v>0</v>
      </c>
      <c r="AO73" s="378">
        <v>43785</v>
      </c>
      <c r="AP73" s="378">
        <v>0</v>
      </c>
      <c r="AQ73" s="378">
        <v>0</v>
      </c>
      <c r="AR73" s="378">
        <v>99132</v>
      </c>
      <c r="AS73" s="378">
        <v>0</v>
      </c>
      <c r="AT73" s="378">
        <v>0</v>
      </c>
      <c r="AU73" s="378">
        <v>53319</v>
      </c>
      <c r="AV73" s="378">
        <v>0</v>
      </c>
      <c r="AW73" s="378">
        <v>52029</v>
      </c>
    </row>
    <row r="74" spans="3:49" x14ac:dyDescent="0.3">
      <c r="C74" s="378">
        <v>50</v>
      </c>
      <c r="D74" s="378">
        <v>8</v>
      </c>
      <c r="E74" s="378">
        <v>9</v>
      </c>
      <c r="F74" s="378">
        <v>24280</v>
      </c>
      <c r="G74" s="378">
        <v>0</v>
      </c>
      <c r="H74" s="378">
        <v>0</v>
      </c>
      <c r="I74" s="378">
        <v>0</v>
      </c>
      <c r="J74" s="378">
        <v>0</v>
      </c>
      <c r="K74" s="378">
        <v>0</v>
      </c>
      <c r="L74" s="378">
        <v>0</v>
      </c>
      <c r="M74" s="378">
        <v>0</v>
      </c>
      <c r="N74" s="378">
        <v>0</v>
      </c>
      <c r="O74" s="378">
        <v>0</v>
      </c>
      <c r="P74" s="378">
        <v>1000</v>
      </c>
      <c r="Q74" s="378">
        <v>12072</v>
      </c>
      <c r="R74" s="378">
        <v>6000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4108</v>
      </c>
      <c r="AN74" s="378">
        <v>0</v>
      </c>
      <c r="AO74" s="378">
        <v>1100</v>
      </c>
      <c r="AP74" s="378">
        <v>0</v>
      </c>
      <c r="AQ74" s="378">
        <v>0</v>
      </c>
      <c r="AR74" s="378">
        <v>0</v>
      </c>
      <c r="AS74" s="378">
        <v>0</v>
      </c>
      <c r="AT74" s="378">
        <v>0</v>
      </c>
      <c r="AU74" s="378">
        <v>0</v>
      </c>
      <c r="AV74" s="378">
        <v>0</v>
      </c>
      <c r="AW74" s="378">
        <v>0</v>
      </c>
    </row>
    <row r="75" spans="3:49" x14ac:dyDescent="0.3">
      <c r="C75" s="378">
        <v>50</v>
      </c>
      <c r="D75" s="378">
        <v>8</v>
      </c>
      <c r="E75" s="378">
        <v>10</v>
      </c>
      <c r="F75" s="378">
        <v>14000</v>
      </c>
      <c r="G75" s="378">
        <v>0</v>
      </c>
      <c r="H75" s="378">
        <v>0</v>
      </c>
      <c r="I75" s="378">
        <v>0</v>
      </c>
      <c r="J75" s="378">
        <v>14000</v>
      </c>
      <c r="K75" s="378">
        <v>0</v>
      </c>
      <c r="L75" s="378">
        <v>0</v>
      </c>
      <c r="M75" s="378">
        <v>0</v>
      </c>
      <c r="N75" s="378">
        <v>0</v>
      </c>
      <c r="O75" s="378">
        <v>0</v>
      </c>
      <c r="P75" s="378">
        <v>0</v>
      </c>
      <c r="Q75" s="378">
        <v>0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  <c r="AP75" s="378">
        <v>0</v>
      </c>
      <c r="AQ75" s="378">
        <v>0</v>
      </c>
      <c r="AR75" s="378">
        <v>0</v>
      </c>
      <c r="AS75" s="378">
        <v>0</v>
      </c>
      <c r="AT75" s="378">
        <v>0</v>
      </c>
      <c r="AU75" s="378">
        <v>0</v>
      </c>
      <c r="AV75" s="378">
        <v>0</v>
      </c>
      <c r="AW75" s="378">
        <v>0</v>
      </c>
    </row>
    <row r="76" spans="3:49" x14ac:dyDescent="0.3">
      <c r="C76" s="378">
        <v>50</v>
      </c>
      <c r="D76" s="378">
        <v>8</v>
      </c>
      <c r="E76" s="378">
        <v>11</v>
      </c>
      <c r="F76" s="378">
        <v>7792.6208651399493</v>
      </c>
      <c r="G76" s="378">
        <v>0</v>
      </c>
      <c r="H76" s="378">
        <v>0</v>
      </c>
      <c r="I76" s="378">
        <v>0</v>
      </c>
      <c r="J76" s="378">
        <v>3625.9541984732823</v>
      </c>
      <c r="K76" s="378">
        <v>0</v>
      </c>
      <c r="L76" s="378">
        <v>0</v>
      </c>
      <c r="M76" s="378">
        <v>0</v>
      </c>
      <c r="N76" s="378">
        <v>0</v>
      </c>
      <c r="O76" s="378">
        <v>4166.666666666667</v>
      </c>
      <c r="P76" s="378">
        <v>0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  <c r="AP76" s="378">
        <v>0</v>
      </c>
      <c r="AQ76" s="378">
        <v>0</v>
      </c>
      <c r="AR76" s="378">
        <v>0</v>
      </c>
      <c r="AS76" s="378">
        <v>0</v>
      </c>
      <c r="AT76" s="378">
        <v>0</v>
      </c>
      <c r="AU76" s="378">
        <v>0</v>
      </c>
      <c r="AV76" s="378">
        <v>0</v>
      </c>
      <c r="AW76" s="378">
        <v>0</v>
      </c>
    </row>
    <row r="77" spans="3:49" x14ac:dyDescent="0.3">
      <c r="C77" s="378">
        <v>50</v>
      </c>
      <c r="D77" s="378">
        <v>9</v>
      </c>
      <c r="E77" s="378">
        <v>1</v>
      </c>
      <c r="F77" s="378">
        <v>95.25</v>
      </c>
      <c r="G77" s="378">
        <v>0</v>
      </c>
      <c r="H77" s="378">
        <v>0</v>
      </c>
      <c r="I77" s="378">
        <v>2</v>
      </c>
      <c r="J77" s="378">
        <v>4</v>
      </c>
      <c r="K77" s="378">
        <v>15</v>
      </c>
      <c r="L77" s="378">
        <v>0</v>
      </c>
      <c r="M77" s="378">
        <v>0</v>
      </c>
      <c r="N77" s="378">
        <v>0</v>
      </c>
      <c r="O77" s="378">
        <v>0</v>
      </c>
      <c r="P77" s="378">
        <v>13.5</v>
      </c>
      <c r="Q77" s="378">
        <v>31.5</v>
      </c>
      <c r="R77" s="378">
        <v>14.5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4</v>
      </c>
      <c r="AN77" s="378">
        <v>0</v>
      </c>
      <c r="AO77" s="378">
        <v>2</v>
      </c>
      <c r="AP77" s="378">
        <v>0</v>
      </c>
      <c r="AQ77" s="378">
        <v>0</v>
      </c>
      <c r="AR77" s="378">
        <v>5.75</v>
      </c>
      <c r="AS77" s="378">
        <v>0</v>
      </c>
      <c r="AT77" s="378">
        <v>0</v>
      </c>
      <c r="AU77" s="378">
        <v>1</v>
      </c>
      <c r="AV77" s="378">
        <v>0</v>
      </c>
      <c r="AW77" s="378">
        <v>2</v>
      </c>
    </row>
    <row r="78" spans="3:49" x14ac:dyDescent="0.3">
      <c r="C78" s="378">
        <v>50</v>
      </c>
      <c r="D78" s="378">
        <v>9</v>
      </c>
      <c r="E78" s="378">
        <v>2</v>
      </c>
      <c r="F78" s="378">
        <v>13921.63</v>
      </c>
      <c r="G78" s="378">
        <v>0</v>
      </c>
      <c r="H78" s="378">
        <v>0</v>
      </c>
      <c r="I78" s="378">
        <v>304</v>
      </c>
      <c r="J78" s="378">
        <v>600</v>
      </c>
      <c r="K78" s="378">
        <v>2312</v>
      </c>
      <c r="L78" s="378">
        <v>0</v>
      </c>
      <c r="M78" s="378">
        <v>0</v>
      </c>
      <c r="N78" s="378">
        <v>0</v>
      </c>
      <c r="O78" s="378">
        <v>0</v>
      </c>
      <c r="P78" s="378">
        <v>1844</v>
      </c>
      <c r="Q78" s="378">
        <v>4819.7700000000004</v>
      </c>
      <c r="R78" s="378">
        <v>2043.75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416</v>
      </c>
      <c r="AN78" s="378">
        <v>0</v>
      </c>
      <c r="AO78" s="378">
        <v>343</v>
      </c>
      <c r="AP78" s="378">
        <v>0</v>
      </c>
      <c r="AQ78" s="378">
        <v>0</v>
      </c>
      <c r="AR78" s="378">
        <v>802.86</v>
      </c>
      <c r="AS78" s="378">
        <v>0</v>
      </c>
      <c r="AT78" s="378">
        <v>0</v>
      </c>
      <c r="AU78" s="378">
        <v>116.25</v>
      </c>
      <c r="AV78" s="378">
        <v>0</v>
      </c>
      <c r="AW78" s="378">
        <v>320</v>
      </c>
    </row>
    <row r="79" spans="3:49" x14ac:dyDescent="0.3">
      <c r="C79" s="378">
        <v>50</v>
      </c>
      <c r="D79" s="378">
        <v>9</v>
      </c>
      <c r="E79" s="378">
        <v>3</v>
      </c>
      <c r="F79" s="378">
        <v>72.5</v>
      </c>
      <c r="G79" s="378">
        <v>0</v>
      </c>
      <c r="H79" s="378">
        <v>0</v>
      </c>
      <c r="I79" s="378">
        <v>0</v>
      </c>
      <c r="J79" s="378">
        <v>0</v>
      </c>
      <c r="K79" s="378">
        <v>0</v>
      </c>
      <c r="L79" s="378">
        <v>0</v>
      </c>
      <c r="M79" s="378">
        <v>0</v>
      </c>
      <c r="N79" s="378">
        <v>0</v>
      </c>
      <c r="O79" s="378">
        <v>0</v>
      </c>
      <c r="P79" s="378">
        <v>46</v>
      </c>
      <c r="Q79" s="378">
        <v>6.5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0</v>
      </c>
      <c r="AP79" s="378">
        <v>0</v>
      </c>
      <c r="AQ79" s="378">
        <v>0</v>
      </c>
      <c r="AR79" s="378">
        <v>20</v>
      </c>
      <c r="AS79" s="378">
        <v>0</v>
      </c>
      <c r="AT79" s="378">
        <v>0</v>
      </c>
      <c r="AU79" s="378">
        <v>0</v>
      </c>
      <c r="AV79" s="378">
        <v>0</v>
      </c>
      <c r="AW79" s="378">
        <v>0</v>
      </c>
    </row>
    <row r="80" spans="3:49" x14ac:dyDescent="0.3">
      <c r="C80" s="378">
        <v>50</v>
      </c>
      <c r="D80" s="378">
        <v>9</v>
      </c>
      <c r="E80" s="378">
        <v>4</v>
      </c>
      <c r="F80" s="378">
        <v>1159.25</v>
      </c>
      <c r="G80" s="378">
        <v>0</v>
      </c>
      <c r="H80" s="378">
        <v>0</v>
      </c>
      <c r="I80" s="378">
        <v>34</v>
      </c>
      <c r="J80" s="378">
        <v>104.5</v>
      </c>
      <c r="K80" s="378">
        <v>503.5</v>
      </c>
      <c r="L80" s="378">
        <v>0</v>
      </c>
      <c r="M80" s="378">
        <v>0</v>
      </c>
      <c r="N80" s="378">
        <v>0</v>
      </c>
      <c r="O80" s="378">
        <v>0</v>
      </c>
      <c r="P80" s="378">
        <v>0</v>
      </c>
      <c r="Q80" s="378">
        <v>396</v>
      </c>
      <c r="R80" s="378">
        <v>103.75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  <c r="AP80" s="378">
        <v>0</v>
      </c>
      <c r="AQ80" s="378">
        <v>0</v>
      </c>
      <c r="AR80" s="378">
        <v>0</v>
      </c>
      <c r="AS80" s="378">
        <v>0</v>
      </c>
      <c r="AT80" s="378">
        <v>0</v>
      </c>
      <c r="AU80" s="378">
        <v>17.5</v>
      </c>
      <c r="AV80" s="378">
        <v>0</v>
      </c>
      <c r="AW80" s="378">
        <v>0</v>
      </c>
    </row>
    <row r="81" spans="3:49" x14ac:dyDescent="0.3">
      <c r="C81" s="378">
        <v>50</v>
      </c>
      <c r="D81" s="378">
        <v>9</v>
      </c>
      <c r="E81" s="378">
        <v>5</v>
      </c>
      <c r="F81" s="378">
        <v>25</v>
      </c>
      <c r="G81" s="378">
        <v>25</v>
      </c>
      <c r="H81" s="378">
        <v>0</v>
      </c>
      <c r="I81" s="378">
        <v>0</v>
      </c>
      <c r="J81" s="378">
        <v>0</v>
      </c>
      <c r="K81" s="378">
        <v>0</v>
      </c>
      <c r="L81" s="378">
        <v>0</v>
      </c>
      <c r="M81" s="378">
        <v>0</v>
      </c>
      <c r="N81" s="378">
        <v>0</v>
      </c>
      <c r="O81" s="378">
        <v>0</v>
      </c>
      <c r="P81" s="378">
        <v>0</v>
      </c>
      <c r="Q81" s="378">
        <v>0</v>
      </c>
      <c r="R81" s="378">
        <v>0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0</v>
      </c>
      <c r="AN81" s="378">
        <v>0</v>
      </c>
      <c r="AO81" s="378">
        <v>0</v>
      </c>
      <c r="AP81" s="378">
        <v>0</v>
      </c>
      <c r="AQ81" s="378">
        <v>0</v>
      </c>
      <c r="AR81" s="378">
        <v>0</v>
      </c>
      <c r="AS81" s="378">
        <v>0</v>
      </c>
      <c r="AT81" s="378">
        <v>0</v>
      </c>
      <c r="AU81" s="378">
        <v>0</v>
      </c>
      <c r="AV81" s="378">
        <v>0</v>
      </c>
      <c r="AW81" s="378">
        <v>0</v>
      </c>
    </row>
    <row r="82" spans="3:49" x14ac:dyDescent="0.3">
      <c r="C82" s="378">
        <v>50</v>
      </c>
      <c r="D82" s="378">
        <v>9</v>
      </c>
      <c r="E82" s="378">
        <v>6</v>
      </c>
      <c r="F82" s="378">
        <v>4471957</v>
      </c>
      <c r="G82" s="378">
        <v>3750</v>
      </c>
      <c r="H82" s="378">
        <v>0</v>
      </c>
      <c r="I82" s="378">
        <v>80071</v>
      </c>
      <c r="J82" s="378">
        <v>246394</v>
      </c>
      <c r="K82" s="378">
        <v>1749153</v>
      </c>
      <c r="L82" s="378">
        <v>0</v>
      </c>
      <c r="M82" s="378">
        <v>0</v>
      </c>
      <c r="N82" s="378">
        <v>0</v>
      </c>
      <c r="O82" s="378">
        <v>0</v>
      </c>
      <c r="P82" s="378">
        <v>358882</v>
      </c>
      <c r="Q82" s="378">
        <v>1213285</v>
      </c>
      <c r="R82" s="378">
        <v>508740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0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0</v>
      </c>
      <c r="AK82" s="378">
        <v>0</v>
      </c>
      <c r="AL82" s="378">
        <v>0</v>
      </c>
      <c r="AM82" s="378">
        <v>58827</v>
      </c>
      <c r="AN82" s="378">
        <v>0</v>
      </c>
      <c r="AO82" s="378">
        <v>44199</v>
      </c>
      <c r="AP82" s="378">
        <v>0</v>
      </c>
      <c r="AQ82" s="378">
        <v>0</v>
      </c>
      <c r="AR82" s="378">
        <v>107247</v>
      </c>
      <c r="AS82" s="378">
        <v>0</v>
      </c>
      <c r="AT82" s="378">
        <v>0</v>
      </c>
      <c r="AU82" s="378">
        <v>49951</v>
      </c>
      <c r="AV82" s="378">
        <v>0</v>
      </c>
      <c r="AW82" s="378">
        <v>51458</v>
      </c>
    </row>
    <row r="83" spans="3:49" x14ac:dyDescent="0.3">
      <c r="C83" s="378">
        <v>50</v>
      </c>
      <c r="D83" s="378">
        <v>9</v>
      </c>
      <c r="E83" s="378">
        <v>9</v>
      </c>
      <c r="F83" s="378">
        <v>19052</v>
      </c>
      <c r="G83" s="378">
        <v>0</v>
      </c>
      <c r="H83" s="378">
        <v>0</v>
      </c>
      <c r="I83" s="378">
        <v>0</v>
      </c>
      <c r="J83" s="378">
        <v>0</v>
      </c>
      <c r="K83" s="378">
        <v>0</v>
      </c>
      <c r="L83" s="378">
        <v>0</v>
      </c>
      <c r="M83" s="378">
        <v>0</v>
      </c>
      <c r="N83" s="378">
        <v>0</v>
      </c>
      <c r="O83" s="378">
        <v>0</v>
      </c>
      <c r="P83" s="378">
        <v>1300</v>
      </c>
      <c r="Q83" s="378">
        <v>10800</v>
      </c>
      <c r="R83" s="378">
        <v>3800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0</v>
      </c>
      <c r="AC83" s="378">
        <v>0</v>
      </c>
      <c r="AD83" s="378">
        <v>0</v>
      </c>
      <c r="AE83" s="378">
        <v>0</v>
      </c>
      <c r="AF83" s="378">
        <v>0</v>
      </c>
      <c r="AG83" s="378">
        <v>0</v>
      </c>
      <c r="AH83" s="378">
        <v>0</v>
      </c>
      <c r="AI83" s="378">
        <v>0</v>
      </c>
      <c r="AJ83" s="378">
        <v>0</v>
      </c>
      <c r="AK83" s="378">
        <v>0</v>
      </c>
      <c r="AL83" s="378">
        <v>0</v>
      </c>
      <c r="AM83" s="378">
        <v>0</v>
      </c>
      <c r="AN83" s="378">
        <v>0</v>
      </c>
      <c r="AO83" s="378">
        <v>1000</v>
      </c>
      <c r="AP83" s="378">
        <v>0</v>
      </c>
      <c r="AQ83" s="378">
        <v>0</v>
      </c>
      <c r="AR83" s="378">
        <v>2152</v>
      </c>
      <c r="AS83" s="378">
        <v>0</v>
      </c>
      <c r="AT83" s="378">
        <v>0</v>
      </c>
      <c r="AU83" s="378">
        <v>0</v>
      </c>
      <c r="AV83" s="378">
        <v>0</v>
      </c>
      <c r="AW83" s="378">
        <v>0</v>
      </c>
    </row>
    <row r="84" spans="3:49" x14ac:dyDescent="0.3">
      <c r="C84" s="378">
        <v>50</v>
      </c>
      <c r="D84" s="378">
        <v>9</v>
      </c>
      <c r="E84" s="378">
        <v>11</v>
      </c>
      <c r="F84" s="378">
        <v>7792.6208651399493</v>
      </c>
      <c r="G84" s="378">
        <v>0</v>
      </c>
      <c r="H84" s="378">
        <v>0</v>
      </c>
      <c r="I84" s="378">
        <v>0</v>
      </c>
      <c r="J84" s="378">
        <v>3625.9541984732823</v>
      </c>
      <c r="K84" s="378">
        <v>0</v>
      </c>
      <c r="L84" s="378">
        <v>0</v>
      </c>
      <c r="M84" s="378">
        <v>0</v>
      </c>
      <c r="N84" s="378">
        <v>0</v>
      </c>
      <c r="O84" s="378">
        <v>4166.666666666667</v>
      </c>
      <c r="P84" s="378">
        <v>0</v>
      </c>
      <c r="Q84" s="378">
        <v>0</v>
      </c>
      <c r="R84" s="378">
        <v>0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0</v>
      </c>
      <c r="AE84" s="378">
        <v>0</v>
      </c>
      <c r="AF84" s="378">
        <v>0</v>
      </c>
      <c r="AG84" s="378">
        <v>0</v>
      </c>
      <c r="AH84" s="378">
        <v>0</v>
      </c>
      <c r="AI84" s="378">
        <v>0</v>
      </c>
      <c r="AJ84" s="378">
        <v>0</v>
      </c>
      <c r="AK84" s="378">
        <v>0</v>
      </c>
      <c r="AL84" s="378">
        <v>0</v>
      </c>
      <c r="AM84" s="378">
        <v>0</v>
      </c>
      <c r="AN84" s="378">
        <v>0</v>
      </c>
      <c r="AO84" s="378">
        <v>0</v>
      </c>
      <c r="AP84" s="378">
        <v>0</v>
      </c>
      <c r="AQ84" s="378">
        <v>0</v>
      </c>
      <c r="AR84" s="378">
        <v>0</v>
      </c>
      <c r="AS84" s="378">
        <v>0</v>
      </c>
      <c r="AT84" s="378">
        <v>0</v>
      </c>
      <c r="AU84" s="378">
        <v>0</v>
      </c>
      <c r="AV84" s="378">
        <v>0</v>
      </c>
      <c r="AW84" s="378">
        <v>0</v>
      </c>
    </row>
    <row r="85" spans="3:49" x14ac:dyDescent="0.3">
      <c r="C85" s="378">
        <v>50</v>
      </c>
      <c r="D85" s="378">
        <v>10</v>
      </c>
      <c r="E85" s="378">
        <v>1</v>
      </c>
      <c r="F85" s="378">
        <v>95.75</v>
      </c>
      <c r="G85" s="378">
        <v>0</v>
      </c>
      <c r="H85" s="378">
        <v>0</v>
      </c>
      <c r="I85" s="378">
        <v>2</v>
      </c>
      <c r="J85" s="378">
        <v>3</v>
      </c>
      <c r="K85" s="378">
        <v>16</v>
      </c>
      <c r="L85" s="378">
        <v>0</v>
      </c>
      <c r="M85" s="378">
        <v>0</v>
      </c>
      <c r="N85" s="378">
        <v>0</v>
      </c>
      <c r="O85" s="378">
        <v>1</v>
      </c>
      <c r="P85" s="378">
        <v>13.5</v>
      </c>
      <c r="Q85" s="378">
        <v>31</v>
      </c>
      <c r="R85" s="378">
        <v>14.5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0</v>
      </c>
      <c r="AB85" s="378">
        <v>0</v>
      </c>
      <c r="AC85" s="378">
        <v>0</v>
      </c>
      <c r="AD85" s="378">
        <v>0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4</v>
      </c>
      <c r="AN85" s="378">
        <v>0</v>
      </c>
      <c r="AO85" s="378">
        <v>2</v>
      </c>
      <c r="AP85" s="378">
        <v>0</v>
      </c>
      <c r="AQ85" s="378">
        <v>0</v>
      </c>
      <c r="AR85" s="378">
        <v>5.75</v>
      </c>
      <c r="AS85" s="378">
        <v>0</v>
      </c>
      <c r="AT85" s="378">
        <v>0</v>
      </c>
      <c r="AU85" s="378">
        <v>1</v>
      </c>
      <c r="AV85" s="378">
        <v>0</v>
      </c>
      <c r="AW85" s="378">
        <v>2</v>
      </c>
    </row>
    <row r="86" spans="3:49" x14ac:dyDescent="0.3">
      <c r="C86" s="378">
        <v>50</v>
      </c>
      <c r="D86" s="378">
        <v>10</v>
      </c>
      <c r="E86" s="378">
        <v>2</v>
      </c>
      <c r="F86" s="378">
        <v>14395.65</v>
      </c>
      <c r="G86" s="378">
        <v>0</v>
      </c>
      <c r="H86" s="378">
        <v>0</v>
      </c>
      <c r="I86" s="378">
        <v>320</v>
      </c>
      <c r="J86" s="378">
        <v>472</v>
      </c>
      <c r="K86" s="378">
        <v>2544</v>
      </c>
      <c r="L86" s="378">
        <v>0</v>
      </c>
      <c r="M86" s="378">
        <v>0</v>
      </c>
      <c r="N86" s="378">
        <v>0</v>
      </c>
      <c r="O86" s="378">
        <v>157.5</v>
      </c>
      <c r="P86" s="378">
        <v>1996.5</v>
      </c>
      <c r="Q86" s="378">
        <v>4739.6499999999996</v>
      </c>
      <c r="R86" s="378">
        <v>2053.75</v>
      </c>
      <c r="S86" s="378">
        <v>0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0</v>
      </c>
      <c r="AA86" s="378">
        <v>0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0</v>
      </c>
      <c r="AJ86" s="378">
        <v>0</v>
      </c>
      <c r="AK86" s="378">
        <v>0</v>
      </c>
      <c r="AL86" s="378">
        <v>0</v>
      </c>
      <c r="AM86" s="378">
        <v>453</v>
      </c>
      <c r="AN86" s="378">
        <v>0</v>
      </c>
      <c r="AO86" s="378">
        <v>322</v>
      </c>
      <c r="AP86" s="378">
        <v>0</v>
      </c>
      <c r="AQ86" s="378">
        <v>0</v>
      </c>
      <c r="AR86" s="378">
        <v>854.5</v>
      </c>
      <c r="AS86" s="378">
        <v>0</v>
      </c>
      <c r="AT86" s="378">
        <v>0</v>
      </c>
      <c r="AU86" s="378">
        <v>162.75</v>
      </c>
      <c r="AV86" s="378">
        <v>0</v>
      </c>
      <c r="AW86" s="378">
        <v>320</v>
      </c>
    </row>
    <row r="87" spans="3:49" x14ac:dyDescent="0.3">
      <c r="C87" s="378">
        <v>50</v>
      </c>
      <c r="D87" s="378">
        <v>10</v>
      </c>
      <c r="E87" s="378">
        <v>3</v>
      </c>
      <c r="F87" s="378">
        <v>58</v>
      </c>
      <c r="G87" s="378">
        <v>0</v>
      </c>
      <c r="H87" s="378">
        <v>0</v>
      </c>
      <c r="I87" s="378">
        <v>0</v>
      </c>
      <c r="J87" s="378">
        <v>0</v>
      </c>
      <c r="K87" s="378">
        <v>0</v>
      </c>
      <c r="L87" s="378">
        <v>0</v>
      </c>
      <c r="M87" s="378">
        <v>0</v>
      </c>
      <c r="N87" s="378">
        <v>0</v>
      </c>
      <c r="O87" s="378">
        <v>0</v>
      </c>
      <c r="P87" s="378">
        <v>25</v>
      </c>
      <c r="Q87" s="378">
        <v>13</v>
      </c>
      <c r="R87" s="378">
        <v>0</v>
      </c>
      <c r="S87" s="378">
        <v>0</v>
      </c>
      <c r="T87" s="378">
        <v>0</v>
      </c>
      <c r="U87" s="378">
        <v>0</v>
      </c>
      <c r="V87" s="378">
        <v>0</v>
      </c>
      <c r="W87" s="378">
        <v>0</v>
      </c>
      <c r="X87" s="378">
        <v>0</v>
      </c>
      <c r="Y87" s="378">
        <v>0</v>
      </c>
      <c r="Z87" s="378">
        <v>0</v>
      </c>
      <c r="AA87" s="378">
        <v>0</v>
      </c>
      <c r="AB87" s="378">
        <v>0</v>
      </c>
      <c r="AC87" s="378">
        <v>0</v>
      </c>
      <c r="AD87" s="378">
        <v>0</v>
      </c>
      <c r="AE87" s="378">
        <v>0</v>
      </c>
      <c r="AF87" s="378">
        <v>0</v>
      </c>
      <c r="AG87" s="378">
        <v>0</v>
      </c>
      <c r="AH87" s="378">
        <v>0</v>
      </c>
      <c r="AI87" s="378">
        <v>0</v>
      </c>
      <c r="AJ87" s="378">
        <v>0</v>
      </c>
      <c r="AK87" s="378">
        <v>0</v>
      </c>
      <c r="AL87" s="378">
        <v>0</v>
      </c>
      <c r="AM87" s="378">
        <v>0</v>
      </c>
      <c r="AN87" s="378">
        <v>0</v>
      </c>
      <c r="AO87" s="378">
        <v>0</v>
      </c>
      <c r="AP87" s="378">
        <v>0</v>
      </c>
      <c r="AQ87" s="378">
        <v>0</v>
      </c>
      <c r="AR87" s="378">
        <v>20</v>
      </c>
      <c r="AS87" s="378">
        <v>0</v>
      </c>
      <c r="AT87" s="378">
        <v>0</v>
      </c>
      <c r="AU87" s="378">
        <v>0</v>
      </c>
      <c r="AV87" s="378">
        <v>0</v>
      </c>
      <c r="AW87" s="378">
        <v>0</v>
      </c>
    </row>
    <row r="88" spans="3:49" x14ac:dyDescent="0.3">
      <c r="C88" s="378">
        <v>50</v>
      </c>
      <c r="D88" s="378">
        <v>10</v>
      </c>
      <c r="E88" s="378">
        <v>4</v>
      </c>
      <c r="F88" s="378">
        <v>1075</v>
      </c>
      <c r="G88" s="378">
        <v>0</v>
      </c>
      <c r="H88" s="378">
        <v>0</v>
      </c>
      <c r="I88" s="378">
        <v>39</v>
      </c>
      <c r="J88" s="378">
        <v>73</v>
      </c>
      <c r="K88" s="378">
        <v>544</v>
      </c>
      <c r="L88" s="378">
        <v>0</v>
      </c>
      <c r="M88" s="378">
        <v>0</v>
      </c>
      <c r="N88" s="378">
        <v>0</v>
      </c>
      <c r="O88" s="378">
        <v>0</v>
      </c>
      <c r="P88" s="378">
        <v>0</v>
      </c>
      <c r="Q88" s="378">
        <v>324.5</v>
      </c>
      <c r="R88" s="378">
        <v>70.5</v>
      </c>
      <c r="S88" s="378">
        <v>0</v>
      </c>
      <c r="T88" s="378">
        <v>0</v>
      </c>
      <c r="U88" s="378">
        <v>0</v>
      </c>
      <c r="V88" s="378">
        <v>0</v>
      </c>
      <c r="W88" s="378">
        <v>0</v>
      </c>
      <c r="X88" s="378">
        <v>0</v>
      </c>
      <c r="Y88" s="378">
        <v>0</v>
      </c>
      <c r="Z88" s="378">
        <v>0</v>
      </c>
      <c r="AA88" s="378">
        <v>0</v>
      </c>
      <c r="AB88" s="378">
        <v>0</v>
      </c>
      <c r="AC88" s="378">
        <v>0</v>
      </c>
      <c r="AD88" s="378">
        <v>0</v>
      </c>
      <c r="AE88" s="378">
        <v>0</v>
      </c>
      <c r="AF88" s="378">
        <v>0</v>
      </c>
      <c r="AG88" s="378">
        <v>0</v>
      </c>
      <c r="AH88" s="378">
        <v>0</v>
      </c>
      <c r="AI88" s="378">
        <v>0</v>
      </c>
      <c r="AJ88" s="378">
        <v>0</v>
      </c>
      <c r="AK88" s="378">
        <v>0</v>
      </c>
      <c r="AL88" s="378">
        <v>0</v>
      </c>
      <c r="AM88" s="378">
        <v>24</v>
      </c>
      <c r="AN88" s="378">
        <v>0</v>
      </c>
      <c r="AO88" s="378">
        <v>0</v>
      </c>
      <c r="AP88" s="378">
        <v>0</v>
      </c>
      <c r="AQ88" s="378">
        <v>0</v>
      </c>
      <c r="AR88" s="378">
        <v>0</v>
      </c>
      <c r="AS88" s="378">
        <v>0</v>
      </c>
      <c r="AT88" s="378">
        <v>0</v>
      </c>
      <c r="AU88" s="378">
        <v>0</v>
      </c>
      <c r="AV88" s="378">
        <v>0</v>
      </c>
      <c r="AW88" s="378">
        <v>0</v>
      </c>
    </row>
    <row r="89" spans="3:49" x14ac:dyDescent="0.3">
      <c r="C89" s="378">
        <v>50</v>
      </c>
      <c r="D89" s="378">
        <v>10</v>
      </c>
      <c r="E89" s="378">
        <v>5</v>
      </c>
      <c r="F89" s="378">
        <v>25</v>
      </c>
      <c r="G89" s="378">
        <v>25</v>
      </c>
      <c r="H89" s="378">
        <v>0</v>
      </c>
      <c r="I89" s="378">
        <v>0</v>
      </c>
      <c r="J89" s="378">
        <v>0</v>
      </c>
      <c r="K89" s="378">
        <v>0</v>
      </c>
      <c r="L89" s="378">
        <v>0</v>
      </c>
      <c r="M89" s="378">
        <v>0</v>
      </c>
      <c r="N89" s="378">
        <v>0</v>
      </c>
      <c r="O89" s="378">
        <v>0</v>
      </c>
      <c r="P89" s="378">
        <v>0</v>
      </c>
      <c r="Q89" s="378">
        <v>0</v>
      </c>
      <c r="R89" s="378">
        <v>0</v>
      </c>
      <c r="S89" s="378">
        <v>0</v>
      </c>
      <c r="T89" s="378">
        <v>0</v>
      </c>
      <c r="U89" s="378">
        <v>0</v>
      </c>
      <c r="V89" s="378">
        <v>0</v>
      </c>
      <c r="W89" s="378">
        <v>0</v>
      </c>
      <c r="X89" s="378">
        <v>0</v>
      </c>
      <c r="Y89" s="378">
        <v>0</v>
      </c>
      <c r="Z89" s="378">
        <v>0</v>
      </c>
      <c r="AA89" s="378">
        <v>0</v>
      </c>
      <c r="AB89" s="378">
        <v>0</v>
      </c>
      <c r="AC89" s="378">
        <v>0</v>
      </c>
      <c r="AD89" s="378">
        <v>0</v>
      </c>
      <c r="AE89" s="378">
        <v>0</v>
      </c>
      <c r="AF89" s="378">
        <v>0</v>
      </c>
      <c r="AG89" s="378">
        <v>0</v>
      </c>
      <c r="AH89" s="378">
        <v>0</v>
      </c>
      <c r="AI89" s="378">
        <v>0</v>
      </c>
      <c r="AJ89" s="378">
        <v>0</v>
      </c>
      <c r="AK89" s="378">
        <v>0</v>
      </c>
      <c r="AL89" s="378">
        <v>0</v>
      </c>
      <c r="AM89" s="378">
        <v>0</v>
      </c>
      <c r="AN89" s="378">
        <v>0</v>
      </c>
      <c r="AO89" s="378">
        <v>0</v>
      </c>
      <c r="AP89" s="378">
        <v>0</v>
      </c>
      <c r="AQ89" s="378">
        <v>0</v>
      </c>
      <c r="AR89" s="378">
        <v>0</v>
      </c>
      <c r="AS89" s="378">
        <v>0</v>
      </c>
      <c r="AT89" s="378">
        <v>0</v>
      </c>
      <c r="AU89" s="378">
        <v>0</v>
      </c>
      <c r="AV89" s="378">
        <v>0</v>
      </c>
      <c r="AW89" s="378">
        <v>0</v>
      </c>
    </row>
    <row r="90" spans="3:49" x14ac:dyDescent="0.3">
      <c r="C90" s="378">
        <v>50</v>
      </c>
      <c r="D90" s="378">
        <v>10</v>
      </c>
      <c r="E90" s="378">
        <v>6</v>
      </c>
      <c r="F90" s="378">
        <v>4529457</v>
      </c>
      <c r="G90" s="378">
        <v>3750</v>
      </c>
      <c r="H90" s="378">
        <v>0</v>
      </c>
      <c r="I90" s="378">
        <v>85329</v>
      </c>
      <c r="J90" s="378">
        <v>165740</v>
      </c>
      <c r="K90" s="378">
        <v>1878583</v>
      </c>
      <c r="L90" s="378">
        <v>0</v>
      </c>
      <c r="M90" s="378">
        <v>0</v>
      </c>
      <c r="N90" s="378">
        <v>0</v>
      </c>
      <c r="O90" s="378">
        <v>18727</v>
      </c>
      <c r="P90" s="378">
        <v>353984</v>
      </c>
      <c r="Q90" s="378">
        <v>1177002</v>
      </c>
      <c r="R90" s="378">
        <v>530506</v>
      </c>
      <c r="S90" s="378">
        <v>0</v>
      </c>
      <c r="T90" s="378">
        <v>0</v>
      </c>
      <c r="U90" s="378">
        <v>0</v>
      </c>
      <c r="V90" s="378">
        <v>0</v>
      </c>
      <c r="W90" s="378">
        <v>0</v>
      </c>
      <c r="X90" s="378">
        <v>0</v>
      </c>
      <c r="Y90" s="378">
        <v>0</v>
      </c>
      <c r="Z90" s="378">
        <v>0</v>
      </c>
      <c r="AA90" s="378">
        <v>0</v>
      </c>
      <c r="AB90" s="378">
        <v>0</v>
      </c>
      <c r="AC90" s="378">
        <v>0</v>
      </c>
      <c r="AD90" s="378">
        <v>0</v>
      </c>
      <c r="AE90" s="378">
        <v>0</v>
      </c>
      <c r="AF90" s="378">
        <v>0</v>
      </c>
      <c r="AG90" s="378">
        <v>0</v>
      </c>
      <c r="AH90" s="378">
        <v>0</v>
      </c>
      <c r="AI90" s="378">
        <v>0</v>
      </c>
      <c r="AJ90" s="378">
        <v>0</v>
      </c>
      <c r="AK90" s="378">
        <v>0</v>
      </c>
      <c r="AL90" s="378">
        <v>0</v>
      </c>
      <c r="AM90" s="378">
        <v>70049</v>
      </c>
      <c r="AN90" s="378">
        <v>0</v>
      </c>
      <c r="AO90" s="378">
        <v>41743</v>
      </c>
      <c r="AP90" s="378">
        <v>0</v>
      </c>
      <c r="AQ90" s="378">
        <v>0</v>
      </c>
      <c r="AR90" s="378">
        <v>110833</v>
      </c>
      <c r="AS90" s="378">
        <v>0</v>
      </c>
      <c r="AT90" s="378">
        <v>0</v>
      </c>
      <c r="AU90" s="378">
        <v>41797</v>
      </c>
      <c r="AV90" s="378">
        <v>0</v>
      </c>
      <c r="AW90" s="378">
        <v>51414</v>
      </c>
    </row>
    <row r="91" spans="3:49" x14ac:dyDescent="0.3">
      <c r="C91" s="378">
        <v>50</v>
      </c>
      <c r="D91" s="378">
        <v>10</v>
      </c>
      <c r="E91" s="378">
        <v>9</v>
      </c>
      <c r="F91" s="378">
        <v>19252</v>
      </c>
      <c r="G91" s="378">
        <v>0</v>
      </c>
      <c r="H91" s="378">
        <v>0</v>
      </c>
      <c r="I91" s="378">
        <v>0</v>
      </c>
      <c r="J91" s="378">
        <v>0</v>
      </c>
      <c r="K91" s="378">
        <v>0</v>
      </c>
      <c r="L91" s="378">
        <v>0</v>
      </c>
      <c r="M91" s="378">
        <v>0</v>
      </c>
      <c r="N91" s="378">
        <v>0</v>
      </c>
      <c r="O91" s="378">
        <v>0</v>
      </c>
      <c r="P91" s="378">
        <v>0</v>
      </c>
      <c r="Q91" s="378">
        <v>13252</v>
      </c>
      <c r="R91" s="378">
        <v>3800</v>
      </c>
      <c r="S91" s="378">
        <v>0</v>
      </c>
      <c r="T91" s="378">
        <v>0</v>
      </c>
      <c r="U91" s="378">
        <v>0</v>
      </c>
      <c r="V91" s="378">
        <v>0</v>
      </c>
      <c r="W91" s="378">
        <v>0</v>
      </c>
      <c r="X91" s="378">
        <v>0</v>
      </c>
      <c r="Y91" s="378">
        <v>0</v>
      </c>
      <c r="Z91" s="378">
        <v>0</v>
      </c>
      <c r="AA91" s="378">
        <v>0</v>
      </c>
      <c r="AB91" s="378">
        <v>0</v>
      </c>
      <c r="AC91" s="378">
        <v>0</v>
      </c>
      <c r="AD91" s="378">
        <v>0</v>
      </c>
      <c r="AE91" s="378">
        <v>0</v>
      </c>
      <c r="AF91" s="378">
        <v>0</v>
      </c>
      <c r="AG91" s="378">
        <v>0</v>
      </c>
      <c r="AH91" s="378">
        <v>0</v>
      </c>
      <c r="AI91" s="378">
        <v>0</v>
      </c>
      <c r="AJ91" s="378">
        <v>0</v>
      </c>
      <c r="AK91" s="378">
        <v>0</v>
      </c>
      <c r="AL91" s="378">
        <v>0</v>
      </c>
      <c r="AM91" s="378">
        <v>0</v>
      </c>
      <c r="AN91" s="378">
        <v>0</v>
      </c>
      <c r="AO91" s="378">
        <v>0</v>
      </c>
      <c r="AP91" s="378">
        <v>0</v>
      </c>
      <c r="AQ91" s="378">
        <v>0</v>
      </c>
      <c r="AR91" s="378">
        <v>2200</v>
      </c>
      <c r="AS91" s="378">
        <v>0</v>
      </c>
      <c r="AT91" s="378">
        <v>0</v>
      </c>
      <c r="AU91" s="378">
        <v>0</v>
      </c>
      <c r="AV91" s="378">
        <v>0</v>
      </c>
      <c r="AW91" s="378">
        <v>0</v>
      </c>
    </row>
    <row r="92" spans="3:49" x14ac:dyDescent="0.3">
      <c r="C92" s="378">
        <v>50</v>
      </c>
      <c r="D92" s="378">
        <v>10</v>
      </c>
      <c r="E92" s="378">
        <v>10</v>
      </c>
      <c r="F92" s="378">
        <v>4216</v>
      </c>
      <c r="G92" s="378">
        <v>0</v>
      </c>
      <c r="H92" s="378">
        <v>0</v>
      </c>
      <c r="I92" s="378">
        <v>0</v>
      </c>
      <c r="J92" s="378">
        <v>0</v>
      </c>
      <c r="K92" s="378">
        <v>0</v>
      </c>
      <c r="L92" s="378">
        <v>0</v>
      </c>
      <c r="M92" s="378">
        <v>0</v>
      </c>
      <c r="N92" s="378">
        <v>0</v>
      </c>
      <c r="O92" s="378">
        <v>4216</v>
      </c>
      <c r="P92" s="378">
        <v>0</v>
      </c>
      <c r="Q92" s="378">
        <v>0</v>
      </c>
      <c r="R92" s="378">
        <v>0</v>
      </c>
      <c r="S92" s="378">
        <v>0</v>
      </c>
      <c r="T92" s="378">
        <v>0</v>
      </c>
      <c r="U92" s="378">
        <v>0</v>
      </c>
      <c r="V92" s="378">
        <v>0</v>
      </c>
      <c r="W92" s="378">
        <v>0</v>
      </c>
      <c r="X92" s="378">
        <v>0</v>
      </c>
      <c r="Y92" s="378">
        <v>0</v>
      </c>
      <c r="Z92" s="378">
        <v>0</v>
      </c>
      <c r="AA92" s="378">
        <v>0</v>
      </c>
      <c r="AB92" s="378">
        <v>0</v>
      </c>
      <c r="AC92" s="378">
        <v>0</v>
      </c>
      <c r="AD92" s="378">
        <v>0</v>
      </c>
      <c r="AE92" s="378">
        <v>0</v>
      </c>
      <c r="AF92" s="378">
        <v>0</v>
      </c>
      <c r="AG92" s="378">
        <v>0</v>
      </c>
      <c r="AH92" s="378">
        <v>0</v>
      </c>
      <c r="AI92" s="378">
        <v>0</v>
      </c>
      <c r="AJ92" s="378">
        <v>0</v>
      </c>
      <c r="AK92" s="378">
        <v>0</v>
      </c>
      <c r="AL92" s="378">
        <v>0</v>
      </c>
      <c r="AM92" s="378">
        <v>0</v>
      </c>
      <c r="AN92" s="378">
        <v>0</v>
      </c>
      <c r="AO92" s="378">
        <v>0</v>
      </c>
      <c r="AP92" s="378">
        <v>0</v>
      </c>
      <c r="AQ92" s="378">
        <v>0</v>
      </c>
      <c r="AR92" s="378">
        <v>0</v>
      </c>
      <c r="AS92" s="378">
        <v>0</v>
      </c>
      <c r="AT92" s="378">
        <v>0</v>
      </c>
      <c r="AU92" s="378">
        <v>0</v>
      </c>
      <c r="AV92" s="378">
        <v>0</v>
      </c>
      <c r="AW92" s="378">
        <v>0</v>
      </c>
    </row>
    <row r="93" spans="3:49" x14ac:dyDescent="0.3">
      <c r="C93" s="378">
        <v>50</v>
      </c>
      <c r="D93" s="378">
        <v>10</v>
      </c>
      <c r="E93" s="378">
        <v>11</v>
      </c>
      <c r="F93" s="378">
        <v>7792.6208651399493</v>
      </c>
      <c r="G93" s="378">
        <v>0</v>
      </c>
      <c r="H93" s="378">
        <v>0</v>
      </c>
      <c r="I93" s="378">
        <v>0</v>
      </c>
      <c r="J93" s="378">
        <v>3625.9541984732823</v>
      </c>
      <c r="K93" s="378">
        <v>0</v>
      </c>
      <c r="L93" s="378">
        <v>0</v>
      </c>
      <c r="M93" s="378">
        <v>0</v>
      </c>
      <c r="N93" s="378">
        <v>0</v>
      </c>
      <c r="O93" s="378">
        <v>4166.666666666667</v>
      </c>
      <c r="P93" s="378">
        <v>0</v>
      </c>
      <c r="Q93" s="378">
        <v>0</v>
      </c>
      <c r="R93" s="378">
        <v>0</v>
      </c>
      <c r="S93" s="378">
        <v>0</v>
      </c>
      <c r="T93" s="378">
        <v>0</v>
      </c>
      <c r="U93" s="378">
        <v>0</v>
      </c>
      <c r="V93" s="378">
        <v>0</v>
      </c>
      <c r="W93" s="378">
        <v>0</v>
      </c>
      <c r="X93" s="378">
        <v>0</v>
      </c>
      <c r="Y93" s="378">
        <v>0</v>
      </c>
      <c r="Z93" s="378">
        <v>0</v>
      </c>
      <c r="AA93" s="378">
        <v>0</v>
      </c>
      <c r="AB93" s="378">
        <v>0</v>
      </c>
      <c r="AC93" s="378">
        <v>0</v>
      </c>
      <c r="AD93" s="378">
        <v>0</v>
      </c>
      <c r="AE93" s="378">
        <v>0</v>
      </c>
      <c r="AF93" s="378">
        <v>0</v>
      </c>
      <c r="AG93" s="378">
        <v>0</v>
      </c>
      <c r="AH93" s="378">
        <v>0</v>
      </c>
      <c r="AI93" s="378">
        <v>0</v>
      </c>
      <c r="AJ93" s="378">
        <v>0</v>
      </c>
      <c r="AK93" s="378">
        <v>0</v>
      </c>
      <c r="AL93" s="378">
        <v>0</v>
      </c>
      <c r="AM93" s="378">
        <v>0</v>
      </c>
      <c r="AN93" s="378">
        <v>0</v>
      </c>
      <c r="AO93" s="378">
        <v>0</v>
      </c>
      <c r="AP93" s="378">
        <v>0</v>
      </c>
      <c r="AQ93" s="378">
        <v>0</v>
      </c>
      <c r="AR93" s="378">
        <v>0</v>
      </c>
      <c r="AS93" s="378">
        <v>0</v>
      </c>
      <c r="AT93" s="378">
        <v>0</v>
      </c>
      <c r="AU93" s="378">
        <v>0</v>
      </c>
      <c r="AV93" s="378">
        <v>0</v>
      </c>
      <c r="AW93" s="378">
        <v>0</v>
      </c>
    </row>
    <row r="94" spans="3:49" x14ac:dyDescent="0.3">
      <c r="C94" s="378">
        <v>50</v>
      </c>
      <c r="D94" s="378">
        <v>11</v>
      </c>
      <c r="E94" s="378">
        <v>1</v>
      </c>
      <c r="F94" s="378">
        <v>96.25</v>
      </c>
      <c r="G94" s="378">
        <v>0</v>
      </c>
      <c r="H94" s="378">
        <v>0</v>
      </c>
      <c r="I94" s="378">
        <v>2</v>
      </c>
      <c r="J94" s="378">
        <v>2</v>
      </c>
      <c r="K94" s="378">
        <v>17</v>
      </c>
      <c r="L94" s="378">
        <v>0</v>
      </c>
      <c r="M94" s="378">
        <v>0</v>
      </c>
      <c r="N94" s="378">
        <v>0</v>
      </c>
      <c r="O94" s="378">
        <v>1</v>
      </c>
      <c r="P94" s="378">
        <v>13.5</v>
      </c>
      <c r="Q94" s="378">
        <v>31.5</v>
      </c>
      <c r="R94" s="378">
        <v>14.5</v>
      </c>
      <c r="S94" s="378">
        <v>0</v>
      </c>
      <c r="T94" s="378">
        <v>0</v>
      </c>
      <c r="U94" s="378">
        <v>0</v>
      </c>
      <c r="V94" s="378">
        <v>0</v>
      </c>
      <c r="W94" s="378">
        <v>0</v>
      </c>
      <c r="X94" s="378">
        <v>0</v>
      </c>
      <c r="Y94" s="378">
        <v>0</v>
      </c>
      <c r="Z94" s="378">
        <v>0</v>
      </c>
      <c r="AA94" s="378">
        <v>0</v>
      </c>
      <c r="AB94" s="378">
        <v>0</v>
      </c>
      <c r="AC94" s="378">
        <v>0</v>
      </c>
      <c r="AD94" s="378">
        <v>0</v>
      </c>
      <c r="AE94" s="378">
        <v>0</v>
      </c>
      <c r="AF94" s="378">
        <v>0</v>
      </c>
      <c r="AG94" s="378">
        <v>0</v>
      </c>
      <c r="AH94" s="378">
        <v>0</v>
      </c>
      <c r="AI94" s="378">
        <v>0</v>
      </c>
      <c r="AJ94" s="378">
        <v>0</v>
      </c>
      <c r="AK94" s="378">
        <v>0</v>
      </c>
      <c r="AL94" s="378">
        <v>0</v>
      </c>
      <c r="AM94" s="378">
        <v>4</v>
      </c>
      <c r="AN94" s="378">
        <v>0</v>
      </c>
      <c r="AO94" s="378">
        <v>2</v>
      </c>
      <c r="AP94" s="378">
        <v>0</v>
      </c>
      <c r="AQ94" s="378">
        <v>0</v>
      </c>
      <c r="AR94" s="378">
        <v>5.75</v>
      </c>
      <c r="AS94" s="378">
        <v>0</v>
      </c>
      <c r="AT94" s="378">
        <v>0</v>
      </c>
      <c r="AU94" s="378">
        <v>1</v>
      </c>
      <c r="AV94" s="378">
        <v>0</v>
      </c>
      <c r="AW94" s="378">
        <v>2</v>
      </c>
    </row>
    <row r="95" spans="3:49" x14ac:dyDescent="0.3">
      <c r="C95" s="378">
        <v>50</v>
      </c>
      <c r="D95" s="378">
        <v>11</v>
      </c>
      <c r="E95" s="378">
        <v>2</v>
      </c>
      <c r="F95" s="378">
        <v>14448.27</v>
      </c>
      <c r="G95" s="378">
        <v>0</v>
      </c>
      <c r="H95" s="378">
        <v>0</v>
      </c>
      <c r="I95" s="378">
        <v>280</v>
      </c>
      <c r="J95" s="378">
        <v>288</v>
      </c>
      <c r="K95" s="378">
        <v>2816</v>
      </c>
      <c r="L95" s="378">
        <v>0</v>
      </c>
      <c r="M95" s="378">
        <v>0</v>
      </c>
      <c r="N95" s="378">
        <v>0</v>
      </c>
      <c r="O95" s="378">
        <v>165</v>
      </c>
      <c r="P95" s="378">
        <v>1919.5</v>
      </c>
      <c r="Q95" s="378">
        <v>4787.7700000000004</v>
      </c>
      <c r="R95" s="378">
        <v>2181.5</v>
      </c>
      <c r="S95" s="378">
        <v>0</v>
      </c>
      <c r="T95" s="378">
        <v>0</v>
      </c>
      <c r="U95" s="378">
        <v>0</v>
      </c>
      <c r="V95" s="378">
        <v>0</v>
      </c>
      <c r="W95" s="378">
        <v>0</v>
      </c>
      <c r="X95" s="378">
        <v>0</v>
      </c>
      <c r="Y95" s="378">
        <v>0</v>
      </c>
      <c r="Z95" s="378">
        <v>0</v>
      </c>
      <c r="AA95" s="378">
        <v>0</v>
      </c>
      <c r="AB95" s="378">
        <v>0</v>
      </c>
      <c r="AC95" s="378">
        <v>0</v>
      </c>
      <c r="AD95" s="378">
        <v>0</v>
      </c>
      <c r="AE95" s="378">
        <v>0</v>
      </c>
      <c r="AF95" s="378">
        <v>0</v>
      </c>
      <c r="AG95" s="378">
        <v>0</v>
      </c>
      <c r="AH95" s="378">
        <v>0</v>
      </c>
      <c r="AI95" s="378">
        <v>0</v>
      </c>
      <c r="AJ95" s="378">
        <v>0</v>
      </c>
      <c r="AK95" s="378">
        <v>0</v>
      </c>
      <c r="AL95" s="378">
        <v>0</v>
      </c>
      <c r="AM95" s="378">
        <v>367.5</v>
      </c>
      <c r="AN95" s="378">
        <v>0</v>
      </c>
      <c r="AO95" s="378">
        <v>345.5</v>
      </c>
      <c r="AP95" s="378">
        <v>0</v>
      </c>
      <c r="AQ95" s="378">
        <v>0</v>
      </c>
      <c r="AR95" s="378">
        <v>814.25</v>
      </c>
      <c r="AS95" s="378">
        <v>0</v>
      </c>
      <c r="AT95" s="378">
        <v>0</v>
      </c>
      <c r="AU95" s="378">
        <v>147.25</v>
      </c>
      <c r="AV95" s="378">
        <v>0</v>
      </c>
      <c r="AW95" s="378">
        <v>336</v>
      </c>
    </row>
    <row r="96" spans="3:49" x14ac:dyDescent="0.3">
      <c r="C96" s="378">
        <v>50</v>
      </c>
      <c r="D96" s="378">
        <v>11</v>
      </c>
      <c r="E96" s="378">
        <v>3</v>
      </c>
      <c r="F96" s="378">
        <v>96.71</v>
      </c>
      <c r="G96" s="378">
        <v>0</v>
      </c>
      <c r="H96" s="378">
        <v>0</v>
      </c>
      <c r="I96" s="378">
        <v>0</v>
      </c>
      <c r="J96" s="378">
        <v>0</v>
      </c>
      <c r="K96" s="378">
        <v>0</v>
      </c>
      <c r="L96" s="378">
        <v>0</v>
      </c>
      <c r="M96" s="378">
        <v>0</v>
      </c>
      <c r="N96" s="378">
        <v>0</v>
      </c>
      <c r="O96" s="378">
        <v>0</v>
      </c>
      <c r="P96" s="378">
        <v>0</v>
      </c>
      <c r="Q96" s="378">
        <v>96.71</v>
      </c>
      <c r="R96" s="378">
        <v>0</v>
      </c>
      <c r="S96" s="378">
        <v>0</v>
      </c>
      <c r="T96" s="378">
        <v>0</v>
      </c>
      <c r="U96" s="378">
        <v>0</v>
      </c>
      <c r="V96" s="378">
        <v>0</v>
      </c>
      <c r="W96" s="378">
        <v>0</v>
      </c>
      <c r="X96" s="378">
        <v>0</v>
      </c>
      <c r="Y96" s="378">
        <v>0</v>
      </c>
      <c r="Z96" s="378">
        <v>0</v>
      </c>
      <c r="AA96" s="378">
        <v>0</v>
      </c>
      <c r="AB96" s="378">
        <v>0</v>
      </c>
      <c r="AC96" s="378">
        <v>0</v>
      </c>
      <c r="AD96" s="378">
        <v>0</v>
      </c>
      <c r="AE96" s="378">
        <v>0</v>
      </c>
      <c r="AF96" s="378">
        <v>0</v>
      </c>
      <c r="AG96" s="378">
        <v>0</v>
      </c>
      <c r="AH96" s="378">
        <v>0</v>
      </c>
      <c r="AI96" s="378">
        <v>0</v>
      </c>
      <c r="AJ96" s="378">
        <v>0</v>
      </c>
      <c r="AK96" s="378">
        <v>0</v>
      </c>
      <c r="AL96" s="378">
        <v>0</v>
      </c>
      <c r="AM96" s="378">
        <v>0</v>
      </c>
      <c r="AN96" s="378">
        <v>0</v>
      </c>
      <c r="AO96" s="378">
        <v>0</v>
      </c>
      <c r="AP96" s="378">
        <v>0</v>
      </c>
      <c r="AQ96" s="378">
        <v>0</v>
      </c>
      <c r="AR96" s="378">
        <v>0</v>
      </c>
      <c r="AS96" s="378">
        <v>0</v>
      </c>
      <c r="AT96" s="378">
        <v>0</v>
      </c>
      <c r="AU96" s="378">
        <v>0</v>
      </c>
      <c r="AV96" s="378">
        <v>0</v>
      </c>
      <c r="AW96" s="378">
        <v>0</v>
      </c>
    </row>
    <row r="97" spans="3:49" x14ac:dyDescent="0.3">
      <c r="C97" s="378">
        <v>50</v>
      </c>
      <c r="D97" s="378">
        <v>11</v>
      </c>
      <c r="E97" s="378">
        <v>4</v>
      </c>
      <c r="F97" s="378">
        <v>949.48</v>
      </c>
      <c r="G97" s="378">
        <v>0</v>
      </c>
      <c r="H97" s="378">
        <v>0</v>
      </c>
      <c r="I97" s="378">
        <v>30</v>
      </c>
      <c r="J97" s="378">
        <v>68</v>
      </c>
      <c r="K97" s="378">
        <v>507</v>
      </c>
      <c r="L97" s="378">
        <v>0</v>
      </c>
      <c r="M97" s="378">
        <v>0</v>
      </c>
      <c r="N97" s="378">
        <v>0</v>
      </c>
      <c r="O97" s="378">
        <v>0</v>
      </c>
      <c r="P97" s="378">
        <v>21.5</v>
      </c>
      <c r="Q97" s="378">
        <v>241.98</v>
      </c>
      <c r="R97" s="378">
        <v>30</v>
      </c>
      <c r="S97" s="378">
        <v>0</v>
      </c>
      <c r="T97" s="378">
        <v>0</v>
      </c>
      <c r="U97" s="378">
        <v>0</v>
      </c>
      <c r="V97" s="378">
        <v>0</v>
      </c>
      <c r="W97" s="378">
        <v>0</v>
      </c>
      <c r="X97" s="378">
        <v>0</v>
      </c>
      <c r="Y97" s="378">
        <v>0</v>
      </c>
      <c r="Z97" s="378">
        <v>0</v>
      </c>
      <c r="AA97" s="378">
        <v>0</v>
      </c>
      <c r="AB97" s="378">
        <v>0</v>
      </c>
      <c r="AC97" s="378">
        <v>0</v>
      </c>
      <c r="AD97" s="378">
        <v>0</v>
      </c>
      <c r="AE97" s="378">
        <v>0</v>
      </c>
      <c r="AF97" s="378">
        <v>0</v>
      </c>
      <c r="AG97" s="378">
        <v>0</v>
      </c>
      <c r="AH97" s="378">
        <v>0</v>
      </c>
      <c r="AI97" s="378">
        <v>0</v>
      </c>
      <c r="AJ97" s="378">
        <v>0</v>
      </c>
      <c r="AK97" s="378">
        <v>0</v>
      </c>
      <c r="AL97" s="378">
        <v>0</v>
      </c>
      <c r="AM97" s="378">
        <v>0</v>
      </c>
      <c r="AN97" s="378">
        <v>0</v>
      </c>
      <c r="AO97" s="378">
        <v>0</v>
      </c>
      <c r="AP97" s="378">
        <v>0</v>
      </c>
      <c r="AQ97" s="378">
        <v>0</v>
      </c>
      <c r="AR97" s="378">
        <v>35</v>
      </c>
      <c r="AS97" s="378">
        <v>0</v>
      </c>
      <c r="AT97" s="378">
        <v>0</v>
      </c>
      <c r="AU97" s="378">
        <v>16</v>
      </c>
      <c r="AV97" s="378">
        <v>0</v>
      </c>
      <c r="AW97" s="378">
        <v>0</v>
      </c>
    </row>
    <row r="98" spans="3:49" x14ac:dyDescent="0.3">
      <c r="C98" s="378">
        <v>50</v>
      </c>
      <c r="D98" s="378">
        <v>11</v>
      </c>
      <c r="E98" s="378">
        <v>5</v>
      </c>
      <c r="F98" s="378">
        <v>25</v>
      </c>
      <c r="G98" s="378">
        <v>25</v>
      </c>
      <c r="H98" s="378">
        <v>0</v>
      </c>
      <c r="I98" s="378">
        <v>0</v>
      </c>
      <c r="J98" s="378">
        <v>0</v>
      </c>
      <c r="K98" s="378">
        <v>0</v>
      </c>
      <c r="L98" s="378">
        <v>0</v>
      </c>
      <c r="M98" s="378">
        <v>0</v>
      </c>
      <c r="N98" s="378">
        <v>0</v>
      </c>
      <c r="O98" s="378">
        <v>0</v>
      </c>
      <c r="P98" s="378">
        <v>0</v>
      </c>
      <c r="Q98" s="378">
        <v>0</v>
      </c>
      <c r="R98" s="378">
        <v>0</v>
      </c>
      <c r="S98" s="378">
        <v>0</v>
      </c>
      <c r="T98" s="378">
        <v>0</v>
      </c>
      <c r="U98" s="378">
        <v>0</v>
      </c>
      <c r="V98" s="378">
        <v>0</v>
      </c>
      <c r="W98" s="378">
        <v>0</v>
      </c>
      <c r="X98" s="378">
        <v>0</v>
      </c>
      <c r="Y98" s="378">
        <v>0</v>
      </c>
      <c r="Z98" s="378">
        <v>0</v>
      </c>
      <c r="AA98" s="378">
        <v>0</v>
      </c>
      <c r="AB98" s="378">
        <v>0</v>
      </c>
      <c r="AC98" s="378">
        <v>0</v>
      </c>
      <c r="AD98" s="378">
        <v>0</v>
      </c>
      <c r="AE98" s="378">
        <v>0</v>
      </c>
      <c r="AF98" s="378">
        <v>0</v>
      </c>
      <c r="AG98" s="378">
        <v>0</v>
      </c>
      <c r="AH98" s="378">
        <v>0</v>
      </c>
      <c r="AI98" s="378">
        <v>0</v>
      </c>
      <c r="AJ98" s="378">
        <v>0</v>
      </c>
      <c r="AK98" s="378">
        <v>0</v>
      </c>
      <c r="AL98" s="378">
        <v>0</v>
      </c>
      <c r="AM98" s="378">
        <v>0</v>
      </c>
      <c r="AN98" s="378">
        <v>0</v>
      </c>
      <c r="AO98" s="378">
        <v>0</v>
      </c>
      <c r="AP98" s="378">
        <v>0</v>
      </c>
      <c r="AQ98" s="378">
        <v>0</v>
      </c>
      <c r="AR98" s="378">
        <v>0</v>
      </c>
      <c r="AS98" s="378">
        <v>0</v>
      </c>
      <c r="AT98" s="378">
        <v>0</v>
      </c>
      <c r="AU98" s="378">
        <v>0</v>
      </c>
      <c r="AV98" s="378">
        <v>0</v>
      </c>
      <c r="AW98" s="378">
        <v>0</v>
      </c>
    </row>
    <row r="99" spans="3:49" x14ac:dyDescent="0.3">
      <c r="C99" s="378">
        <v>50</v>
      </c>
      <c r="D99" s="378">
        <v>11</v>
      </c>
      <c r="E99" s="378">
        <v>6</v>
      </c>
      <c r="F99" s="378">
        <v>5049264</v>
      </c>
      <c r="G99" s="378">
        <v>3750</v>
      </c>
      <c r="H99" s="378">
        <v>0</v>
      </c>
      <c r="I99" s="378">
        <v>102158</v>
      </c>
      <c r="J99" s="378">
        <v>149837</v>
      </c>
      <c r="K99" s="378">
        <v>1859318</v>
      </c>
      <c r="L99" s="378">
        <v>0</v>
      </c>
      <c r="M99" s="378">
        <v>0</v>
      </c>
      <c r="N99" s="378">
        <v>0</v>
      </c>
      <c r="O99" s="378">
        <v>19007</v>
      </c>
      <c r="P99" s="378">
        <v>429419</v>
      </c>
      <c r="Q99" s="378">
        <v>1430415</v>
      </c>
      <c r="R99" s="378">
        <v>650799</v>
      </c>
      <c r="S99" s="378">
        <v>0</v>
      </c>
      <c r="T99" s="378">
        <v>0</v>
      </c>
      <c r="U99" s="378">
        <v>0</v>
      </c>
      <c r="V99" s="378">
        <v>0</v>
      </c>
      <c r="W99" s="378">
        <v>0</v>
      </c>
      <c r="X99" s="378">
        <v>0</v>
      </c>
      <c r="Y99" s="378">
        <v>0</v>
      </c>
      <c r="Z99" s="378">
        <v>0</v>
      </c>
      <c r="AA99" s="378">
        <v>0</v>
      </c>
      <c r="AB99" s="378">
        <v>0</v>
      </c>
      <c r="AC99" s="378">
        <v>0</v>
      </c>
      <c r="AD99" s="378">
        <v>0</v>
      </c>
      <c r="AE99" s="378">
        <v>0</v>
      </c>
      <c r="AF99" s="378">
        <v>0</v>
      </c>
      <c r="AG99" s="378">
        <v>0</v>
      </c>
      <c r="AH99" s="378">
        <v>0</v>
      </c>
      <c r="AI99" s="378">
        <v>0</v>
      </c>
      <c r="AJ99" s="378">
        <v>0</v>
      </c>
      <c r="AK99" s="378">
        <v>0</v>
      </c>
      <c r="AL99" s="378">
        <v>0</v>
      </c>
      <c r="AM99" s="378">
        <v>86388</v>
      </c>
      <c r="AN99" s="378">
        <v>0</v>
      </c>
      <c r="AO99" s="378">
        <v>55922</v>
      </c>
      <c r="AP99" s="378">
        <v>0</v>
      </c>
      <c r="AQ99" s="378">
        <v>0</v>
      </c>
      <c r="AR99" s="378">
        <v>138005</v>
      </c>
      <c r="AS99" s="378">
        <v>0</v>
      </c>
      <c r="AT99" s="378">
        <v>0</v>
      </c>
      <c r="AU99" s="378">
        <v>58263</v>
      </c>
      <c r="AV99" s="378">
        <v>0</v>
      </c>
      <c r="AW99" s="378">
        <v>65983</v>
      </c>
    </row>
    <row r="100" spans="3:49" x14ac:dyDescent="0.3">
      <c r="C100" s="378">
        <v>50</v>
      </c>
      <c r="D100" s="378">
        <v>11</v>
      </c>
      <c r="E100" s="378">
        <v>9</v>
      </c>
      <c r="F100" s="378">
        <v>686049</v>
      </c>
      <c r="G100" s="378">
        <v>0</v>
      </c>
      <c r="H100" s="378">
        <v>0</v>
      </c>
      <c r="I100" s="378">
        <v>20042</v>
      </c>
      <c r="J100" s="378">
        <v>20952</v>
      </c>
      <c r="K100" s="378">
        <v>12683</v>
      </c>
      <c r="L100" s="378">
        <v>0</v>
      </c>
      <c r="M100" s="378">
        <v>0</v>
      </c>
      <c r="N100" s="378">
        <v>0</v>
      </c>
      <c r="O100" s="378">
        <v>0</v>
      </c>
      <c r="P100" s="378">
        <v>89146</v>
      </c>
      <c r="Q100" s="378">
        <v>314960</v>
      </c>
      <c r="R100" s="378">
        <v>136226</v>
      </c>
      <c r="S100" s="378">
        <v>0</v>
      </c>
      <c r="T100" s="378">
        <v>0</v>
      </c>
      <c r="U100" s="378">
        <v>0</v>
      </c>
      <c r="V100" s="378">
        <v>0</v>
      </c>
      <c r="W100" s="378">
        <v>0</v>
      </c>
      <c r="X100" s="378">
        <v>0</v>
      </c>
      <c r="Y100" s="378">
        <v>0</v>
      </c>
      <c r="Z100" s="378">
        <v>0</v>
      </c>
      <c r="AA100" s="378">
        <v>0</v>
      </c>
      <c r="AB100" s="378">
        <v>0</v>
      </c>
      <c r="AC100" s="378">
        <v>0</v>
      </c>
      <c r="AD100" s="378">
        <v>0</v>
      </c>
      <c r="AE100" s="378">
        <v>0</v>
      </c>
      <c r="AF100" s="378">
        <v>0</v>
      </c>
      <c r="AG100" s="378">
        <v>0</v>
      </c>
      <c r="AH100" s="378">
        <v>0</v>
      </c>
      <c r="AI100" s="378">
        <v>0</v>
      </c>
      <c r="AJ100" s="378">
        <v>0</v>
      </c>
      <c r="AK100" s="378">
        <v>0</v>
      </c>
      <c r="AL100" s="378">
        <v>0</v>
      </c>
      <c r="AM100" s="378">
        <v>20641</v>
      </c>
      <c r="AN100" s="378">
        <v>0</v>
      </c>
      <c r="AO100" s="378">
        <v>12574</v>
      </c>
      <c r="AP100" s="378">
        <v>0</v>
      </c>
      <c r="AQ100" s="378">
        <v>0</v>
      </c>
      <c r="AR100" s="378">
        <v>34778</v>
      </c>
      <c r="AS100" s="378">
        <v>0</v>
      </c>
      <c r="AT100" s="378">
        <v>0</v>
      </c>
      <c r="AU100" s="378">
        <v>9578</v>
      </c>
      <c r="AV100" s="378">
        <v>0</v>
      </c>
      <c r="AW100" s="378">
        <v>14469</v>
      </c>
    </row>
    <row r="101" spans="3:49" x14ac:dyDescent="0.3">
      <c r="C101" s="378">
        <v>50</v>
      </c>
      <c r="D101" s="378">
        <v>11</v>
      </c>
      <c r="E101" s="378">
        <v>10</v>
      </c>
      <c r="F101" s="378">
        <v>1599</v>
      </c>
      <c r="G101" s="378">
        <v>0</v>
      </c>
      <c r="H101" s="378">
        <v>0</v>
      </c>
      <c r="I101" s="378">
        <v>0</v>
      </c>
      <c r="J101" s="378">
        <v>300</v>
      </c>
      <c r="K101" s="378">
        <v>0</v>
      </c>
      <c r="L101" s="378">
        <v>0</v>
      </c>
      <c r="M101" s="378">
        <v>0</v>
      </c>
      <c r="N101" s="378">
        <v>0</v>
      </c>
      <c r="O101" s="378">
        <v>1299</v>
      </c>
      <c r="P101" s="378">
        <v>0</v>
      </c>
      <c r="Q101" s="378">
        <v>0</v>
      </c>
      <c r="R101" s="378">
        <v>0</v>
      </c>
      <c r="S101" s="378">
        <v>0</v>
      </c>
      <c r="T101" s="378">
        <v>0</v>
      </c>
      <c r="U101" s="378">
        <v>0</v>
      </c>
      <c r="V101" s="378">
        <v>0</v>
      </c>
      <c r="W101" s="378">
        <v>0</v>
      </c>
      <c r="X101" s="378">
        <v>0</v>
      </c>
      <c r="Y101" s="378">
        <v>0</v>
      </c>
      <c r="Z101" s="378">
        <v>0</v>
      </c>
      <c r="AA101" s="378">
        <v>0</v>
      </c>
      <c r="AB101" s="378">
        <v>0</v>
      </c>
      <c r="AC101" s="378">
        <v>0</v>
      </c>
      <c r="AD101" s="378">
        <v>0</v>
      </c>
      <c r="AE101" s="378">
        <v>0</v>
      </c>
      <c r="AF101" s="378">
        <v>0</v>
      </c>
      <c r="AG101" s="378">
        <v>0</v>
      </c>
      <c r="AH101" s="378">
        <v>0</v>
      </c>
      <c r="AI101" s="378">
        <v>0</v>
      </c>
      <c r="AJ101" s="378">
        <v>0</v>
      </c>
      <c r="AK101" s="378">
        <v>0</v>
      </c>
      <c r="AL101" s="378">
        <v>0</v>
      </c>
      <c r="AM101" s="378">
        <v>0</v>
      </c>
      <c r="AN101" s="378">
        <v>0</v>
      </c>
      <c r="AO101" s="378">
        <v>0</v>
      </c>
      <c r="AP101" s="378">
        <v>0</v>
      </c>
      <c r="AQ101" s="378">
        <v>0</v>
      </c>
      <c r="AR101" s="378">
        <v>0</v>
      </c>
      <c r="AS101" s="378">
        <v>0</v>
      </c>
      <c r="AT101" s="378">
        <v>0</v>
      </c>
      <c r="AU101" s="378">
        <v>0</v>
      </c>
      <c r="AV101" s="378">
        <v>0</v>
      </c>
      <c r="AW101" s="378">
        <v>0</v>
      </c>
    </row>
    <row r="102" spans="3:49" x14ac:dyDescent="0.3">
      <c r="C102" s="378">
        <v>50</v>
      </c>
      <c r="D102" s="378">
        <v>11</v>
      </c>
      <c r="E102" s="378">
        <v>11</v>
      </c>
      <c r="F102" s="378">
        <v>7792.6208651399493</v>
      </c>
      <c r="G102" s="378">
        <v>0</v>
      </c>
      <c r="H102" s="378">
        <v>0</v>
      </c>
      <c r="I102" s="378">
        <v>0</v>
      </c>
      <c r="J102" s="378">
        <v>3625.9541984732823</v>
      </c>
      <c r="K102" s="378">
        <v>0</v>
      </c>
      <c r="L102" s="378">
        <v>0</v>
      </c>
      <c r="M102" s="378">
        <v>0</v>
      </c>
      <c r="N102" s="378">
        <v>0</v>
      </c>
      <c r="O102" s="378">
        <v>4166.666666666667</v>
      </c>
      <c r="P102" s="378">
        <v>0</v>
      </c>
      <c r="Q102" s="378">
        <v>0</v>
      </c>
      <c r="R102" s="378">
        <v>0</v>
      </c>
      <c r="S102" s="378">
        <v>0</v>
      </c>
      <c r="T102" s="378">
        <v>0</v>
      </c>
      <c r="U102" s="378">
        <v>0</v>
      </c>
      <c r="V102" s="378">
        <v>0</v>
      </c>
      <c r="W102" s="378">
        <v>0</v>
      </c>
      <c r="X102" s="378">
        <v>0</v>
      </c>
      <c r="Y102" s="378">
        <v>0</v>
      </c>
      <c r="Z102" s="378">
        <v>0</v>
      </c>
      <c r="AA102" s="378">
        <v>0</v>
      </c>
      <c r="AB102" s="378">
        <v>0</v>
      </c>
      <c r="AC102" s="378">
        <v>0</v>
      </c>
      <c r="AD102" s="378">
        <v>0</v>
      </c>
      <c r="AE102" s="378">
        <v>0</v>
      </c>
      <c r="AF102" s="378">
        <v>0</v>
      </c>
      <c r="AG102" s="378">
        <v>0</v>
      </c>
      <c r="AH102" s="378">
        <v>0</v>
      </c>
      <c r="AI102" s="378">
        <v>0</v>
      </c>
      <c r="AJ102" s="378">
        <v>0</v>
      </c>
      <c r="AK102" s="378">
        <v>0</v>
      </c>
      <c r="AL102" s="378">
        <v>0</v>
      </c>
      <c r="AM102" s="378">
        <v>0</v>
      </c>
      <c r="AN102" s="378">
        <v>0</v>
      </c>
      <c r="AO102" s="378">
        <v>0</v>
      </c>
      <c r="AP102" s="378">
        <v>0</v>
      </c>
      <c r="AQ102" s="378">
        <v>0</v>
      </c>
      <c r="AR102" s="378">
        <v>0</v>
      </c>
      <c r="AS102" s="378">
        <v>0</v>
      </c>
      <c r="AT102" s="378">
        <v>0</v>
      </c>
      <c r="AU102" s="378">
        <v>0</v>
      </c>
      <c r="AV102" s="378">
        <v>0</v>
      </c>
      <c r="AW102" s="378">
        <v>0</v>
      </c>
    </row>
    <row r="103" spans="3:49" x14ac:dyDescent="0.3">
      <c r="C103" s="378">
        <v>50</v>
      </c>
      <c r="D103" s="378">
        <v>12</v>
      </c>
      <c r="E103" s="378">
        <v>1</v>
      </c>
      <c r="F103" s="378">
        <v>96.25</v>
      </c>
      <c r="G103" s="378">
        <v>0</v>
      </c>
      <c r="H103" s="378">
        <v>0</v>
      </c>
      <c r="I103" s="378">
        <v>2</v>
      </c>
      <c r="J103" s="378">
        <v>2</v>
      </c>
      <c r="K103" s="378">
        <v>17</v>
      </c>
      <c r="L103" s="378">
        <v>0</v>
      </c>
      <c r="M103" s="378">
        <v>0</v>
      </c>
      <c r="N103" s="378">
        <v>0</v>
      </c>
      <c r="O103" s="378">
        <v>1</v>
      </c>
      <c r="P103" s="378">
        <v>13.5</v>
      </c>
      <c r="Q103" s="378">
        <v>30.75</v>
      </c>
      <c r="R103" s="378">
        <v>14.25</v>
      </c>
      <c r="S103" s="378">
        <v>0</v>
      </c>
      <c r="T103" s="378">
        <v>0</v>
      </c>
      <c r="U103" s="378">
        <v>0</v>
      </c>
      <c r="V103" s="378">
        <v>0</v>
      </c>
      <c r="W103" s="378">
        <v>0</v>
      </c>
      <c r="X103" s="378">
        <v>0</v>
      </c>
      <c r="Y103" s="378">
        <v>0</v>
      </c>
      <c r="Z103" s="378">
        <v>0</v>
      </c>
      <c r="AA103" s="378">
        <v>0</v>
      </c>
      <c r="AB103" s="378">
        <v>0</v>
      </c>
      <c r="AC103" s="378">
        <v>0</v>
      </c>
      <c r="AD103" s="378">
        <v>0</v>
      </c>
      <c r="AE103" s="378">
        <v>0</v>
      </c>
      <c r="AF103" s="378">
        <v>0</v>
      </c>
      <c r="AG103" s="378">
        <v>0</v>
      </c>
      <c r="AH103" s="378">
        <v>0</v>
      </c>
      <c r="AI103" s="378">
        <v>0</v>
      </c>
      <c r="AJ103" s="378">
        <v>0</v>
      </c>
      <c r="AK103" s="378">
        <v>0</v>
      </c>
      <c r="AL103" s="378">
        <v>0</v>
      </c>
      <c r="AM103" s="378">
        <v>5</v>
      </c>
      <c r="AN103" s="378">
        <v>0</v>
      </c>
      <c r="AO103" s="378">
        <v>2</v>
      </c>
      <c r="AP103" s="378">
        <v>0</v>
      </c>
      <c r="AQ103" s="378">
        <v>0</v>
      </c>
      <c r="AR103" s="378">
        <v>5.75</v>
      </c>
      <c r="AS103" s="378">
        <v>0</v>
      </c>
      <c r="AT103" s="378">
        <v>0</v>
      </c>
      <c r="AU103" s="378">
        <v>1</v>
      </c>
      <c r="AV103" s="378">
        <v>0</v>
      </c>
      <c r="AW103" s="378">
        <v>2</v>
      </c>
    </row>
    <row r="104" spans="3:49" x14ac:dyDescent="0.3">
      <c r="C104" s="378">
        <v>50</v>
      </c>
      <c r="D104" s="378">
        <v>12</v>
      </c>
      <c r="E104" s="378">
        <v>2</v>
      </c>
      <c r="F104" s="378">
        <v>14243.79</v>
      </c>
      <c r="G104" s="378">
        <v>0</v>
      </c>
      <c r="H104" s="378">
        <v>0</v>
      </c>
      <c r="I104" s="378">
        <v>320</v>
      </c>
      <c r="J104" s="378">
        <v>288</v>
      </c>
      <c r="K104" s="378">
        <v>2512</v>
      </c>
      <c r="L104" s="378">
        <v>0</v>
      </c>
      <c r="M104" s="378">
        <v>0</v>
      </c>
      <c r="N104" s="378">
        <v>0</v>
      </c>
      <c r="O104" s="378">
        <v>165</v>
      </c>
      <c r="P104" s="378">
        <v>1982.5</v>
      </c>
      <c r="Q104" s="378">
        <v>4681.0200000000004</v>
      </c>
      <c r="R104" s="378">
        <v>2165.77</v>
      </c>
      <c r="S104" s="378">
        <v>0</v>
      </c>
      <c r="T104" s="378">
        <v>0</v>
      </c>
      <c r="U104" s="378">
        <v>0</v>
      </c>
      <c r="V104" s="378">
        <v>0</v>
      </c>
      <c r="W104" s="378">
        <v>0</v>
      </c>
      <c r="X104" s="378">
        <v>0</v>
      </c>
      <c r="Y104" s="378">
        <v>0</v>
      </c>
      <c r="Z104" s="378">
        <v>0</v>
      </c>
      <c r="AA104" s="378">
        <v>0</v>
      </c>
      <c r="AB104" s="378">
        <v>0</v>
      </c>
      <c r="AC104" s="378">
        <v>0</v>
      </c>
      <c r="AD104" s="378">
        <v>0</v>
      </c>
      <c r="AE104" s="378">
        <v>0</v>
      </c>
      <c r="AF104" s="378">
        <v>0</v>
      </c>
      <c r="AG104" s="378">
        <v>0</v>
      </c>
      <c r="AH104" s="378">
        <v>0</v>
      </c>
      <c r="AI104" s="378">
        <v>0</v>
      </c>
      <c r="AJ104" s="378">
        <v>0</v>
      </c>
      <c r="AK104" s="378">
        <v>0</v>
      </c>
      <c r="AL104" s="378">
        <v>0</v>
      </c>
      <c r="AM104" s="378">
        <v>621</v>
      </c>
      <c r="AN104" s="378">
        <v>0</v>
      </c>
      <c r="AO104" s="378">
        <v>269.5</v>
      </c>
      <c r="AP104" s="378">
        <v>0</v>
      </c>
      <c r="AQ104" s="378">
        <v>0</v>
      </c>
      <c r="AR104" s="378">
        <v>732.5</v>
      </c>
      <c r="AS104" s="378">
        <v>0</v>
      </c>
      <c r="AT104" s="378">
        <v>0</v>
      </c>
      <c r="AU104" s="378">
        <v>170.5</v>
      </c>
      <c r="AV104" s="378">
        <v>0</v>
      </c>
      <c r="AW104" s="378">
        <v>336</v>
      </c>
    </row>
    <row r="105" spans="3:49" x14ac:dyDescent="0.3">
      <c r="C105" s="378">
        <v>50</v>
      </c>
      <c r="D105" s="378">
        <v>12</v>
      </c>
      <c r="E105" s="378">
        <v>3</v>
      </c>
      <c r="F105" s="378">
        <v>123.66</v>
      </c>
      <c r="G105" s="378">
        <v>0</v>
      </c>
      <c r="H105" s="378">
        <v>0</v>
      </c>
      <c r="I105" s="378">
        <v>0</v>
      </c>
      <c r="J105" s="378">
        <v>0</v>
      </c>
      <c r="K105" s="378">
        <v>0</v>
      </c>
      <c r="L105" s="378">
        <v>0</v>
      </c>
      <c r="M105" s="378">
        <v>0</v>
      </c>
      <c r="N105" s="378">
        <v>0</v>
      </c>
      <c r="O105" s="378">
        <v>0</v>
      </c>
      <c r="P105" s="378">
        <v>36.130000000000003</v>
      </c>
      <c r="Q105" s="378">
        <v>55.17</v>
      </c>
      <c r="R105" s="378">
        <v>32.36</v>
      </c>
      <c r="S105" s="378">
        <v>0</v>
      </c>
      <c r="T105" s="378">
        <v>0</v>
      </c>
      <c r="U105" s="378">
        <v>0</v>
      </c>
      <c r="V105" s="378">
        <v>0</v>
      </c>
      <c r="W105" s="378">
        <v>0</v>
      </c>
      <c r="X105" s="378">
        <v>0</v>
      </c>
      <c r="Y105" s="378">
        <v>0</v>
      </c>
      <c r="Z105" s="378">
        <v>0</v>
      </c>
      <c r="AA105" s="378">
        <v>0</v>
      </c>
      <c r="AB105" s="378">
        <v>0</v>
      </c>
      <c r="AC105" s="378">
        <v>0</v>
      </c>
      <c r="AD105" s="378">
        <v>0</v>
      </c>
      <c r="AE105" s="378">
        <v>0</v>
      </c>
      <c r="AF105" s="378">
        <v>0</v>
      </c>
      <c r="AG105" s="378">
        <v>0</v>
      </c>
      <c r="AH105" s="378">
        <v>0</v>
      </c>
      <c r="AI105" s="378">
        <v>0</v>
      </c>
      <c r="AJ105" s="378">
        <v>0</v>
      </c>
      <c r="AK105" s="378">
        <v>0</v>
      </c>
      <c r="AL105" s="378">
        <v>0</v>
      </c>
      <c r="AM105" s="378">
        <v>0</v>
      </c>
      <c r="AN105" s="378">
        <v>0</v>
      </c>
      <c r="AO105" s="378">
        <v>0</v>
      </c>
      <c r="AP105" s="378">
        <v>0</v>
      </c>
      <c r="AQ105" s="378">
        <v>0</v>
      </c>
      <c r="AR105" s="378">
        <v>0</v>
      </c>
      <c r="AS105" s="378">
        <v>0</v>
      </c>
      <c r="AT105" s="378">
        <v>0</v>
      </c>
      <c r="AU105" s="378">
        <v>0</v>
      </c>
      <c r="AV105" s="378">
        <v>0</v>
      </c>
      <c r="AW105" s="378">
        <v>0</v>
      </c>
    </row>
    <row r="106" spans="3:49" x14ac:dyDescent="0.3">
      <c r="C106" s="378">
        <v>50</v>
      </c>
      <c r="D106" s="378">
        <v>12</v>
      </c>
      <c r="E106" s="378">
        <v>4</v>
      </c>
      <c r="F106" s="378">
        <v>1356.82</v>
      </c>
      <c r="G106" s="378">
        <v>0</v>
      </c>
      <c r="H106" s="378">
        <v>0</v>
      </c>
      <c r="I106" s="378">
        <v>74</v>
      </c>
      <c r="J106" s="378">
        <v>84</v>
      </c>
      <c r="K106" s="378">
        <v>537</v>
      </c>
      <c r="L106" s="378">
        <v>0</v>
      </c>
      <c r="M106" s="378">
        <v>0</v>
      </c>
      <c r="N106" s="378">
        <v>0</v>
      </c>
      <c r="O106" s="378">
        <v>18.5</v>
      </c>
      <c r="P106" s="378">
        <v>64.5</v>
      </c>
      <c r="Q106" s="378">
        <v>303.07</v>
      </c>
      <c r="R106" s="378">
        <v>190.75</v>
      </c>
      <c r="S106" s="378">
        <v>0</v>
      </c>
      <c r="T106" s="378">
        <v>0</v>
      </c>
      <c r="U106" s="378">
        <v>0</v>
      </c>
      <c r="V106" s="378">
        <v>0</v>
      </c>
      <c r="W106" s="378">
        <v>0</v>
      </c>
      <c r="X106" s="378">
        <v>0</v>
      </c>
      <c r="Y106" s="378">
        <v>0</v>
      </c>
      <c r="Z106" s="378">
        <v>0</v>
      </c>
      <c r="AA106" s="378">
        <v>0</v>
      </c>
      <c r="AB106" s="378">
        <v>0</v>
      </c>
      <c r="AC106" s="378">
        <v>0</v>
      </c>
      <c r="AD106" s="378">
        <v>0</v>
      </c>
      <c r="AE106" s="378">
        <v>0</v>
      </c>
      <c r="AF106" s="378">
        <v>0</v>
      </c>
      <c r="AG106" s="378">
        <v>0</v>
      </c>
      <c r="AH106" s="378">
        <v>0</v>
      </c>
      <c r="AI106" s="378">
        <v>0</v>
      </c>
      <c r="AJ106" s="378">
        <v>0</v>
      </c>
      <c r="AK106" s="378">
        <v>0</v>
      </c>
      <c r="AL106" s="378">
        <v>0</v>
      </c>
      <c r="AM106" s="378">
        <v>10.5</v>
      </c>
      <c r="AN106" s="378">
        <v>0</v>
      </c>
      <c r="AO106" s="378">
        <v>12.5</v>
      </c>
      <c r="AP106" s="378">
        <v>0</v>
      </c>
      <c r="AQ106" s="378">
        <v>0</v>
      </c>
      <c r="AR106" s="378">
        <v>14</v>
      </c>
      <c r="AS106" s="378">
        <v>0</v>
      </c>
      <c r="AT106" s="378">
        <v>0</v>
      </c>
      <c r="AU106" s="378">
        <v>48</v>
      </c>
      <c r="AV106" s="378">
        <v>0</v>
      </c>
      <c r="AW106" s="378">
        <v>0</v>
      </c>
    </row>
    <row r="107" spans="3:49" x14ac:dyDescent="0.3">
      <c r="C107" s="378">
        <v>50</v>
      </c>
      <c r="D107" s="378">
        <v>12</v>
      </c>
      <c r="E107" s="378">
        <v>5</v>
      </c>
      <c r="F107" s="378">
        <v>25</v>
      </c>
      <c r="G107" s="378">
        <v>25</v>
      </c>
      <c r="H107" s="378">
        <v>0</v>
      </c>
      <c r="I107" s="378">
        <v>0</v>
      </c>
      <c r="J107" s="378">
        <v>0</v>
      </c>
      <c r="K107" s="378">
        <v>0</v>
      </c>
      <c r="L107" s="378">
        <v>0</v>
      </c>
      <c r="M107" s="378">
        <v>0</v>
      </c>
      <c r="N107" s="378">
        <v>0</v>
      </c>
      <c r="O107" s="378">
        <v>0</v>
      </c>
      <c r="P107" s="378">
        <v>0</v>
      </c>
      <c r="Q107" s="378">
        <v>0</v>
      </c>
      <c r="R107" s="378">
        <v>0</v>
      </c>
      <c r="S107" s="378">
        <v>0</v>
      </c>
      <c r="T107" s="378">
        <v>0</v>
      </c>
      <c r="U107" s="378">
        <v>0</v>
      </c>
      <c r="V107" s="378">
        <v>0</v>
      </c>
      <c r="W107" s="378">
        <v>0</v>
      </c>
      <c r="X107" s="378">
        <v>0</v>
      </c>
      <c r="Y107" s="378">
        <v>0</v>
      </c>
      <c r="Z107" s="378">
        <v>0</v>
      </c>
      <c r="AA107" s="378">
        <v>0</v>
      </c>
      <c r="AB107" s="378">
        <v>0</v>
      </c>
      <c r="AC107" s="378">
        <v>0</v>
      </c>
      <c r="AD107" s="378">
        <v>0</v>
      </c>
      <c r="AE107" s="378">
        <v>0</v>
      </c>
      <c r="AF107" s="378">
        <v>0</v>
      </c>
      <c r="AG107" s="378">
        <v>0</v>
      </c>
      <c r="AH107" s="378">
        <v>0</v>
      </c>
      <c r="AI107" s="378">
        <v>0</v>
      </c>
      <c r="AJ107" s="378">
        <v>0</v>
      </c>
      <c r="AK107" s="378">
        <v>0</v>
      </c>
      <c r="AL107" s="378">
        <v>0</v>
      </c>
      <c r="AM107" s="378">
        <v>0</v>
      </c>
      <c r="AN107" s="378">
        <v>0</v>
      </c>
      <c r="AO107" s="378">
        <v>0</v>
      </c>
      <c r="AP107" s="378">
        <v>0</v>
      </c>
      <c r="AQ107" s="378">
        <v>0</v>
      </c>
      <c r="AR107" s="378">
        <v>0</v>
      </c>
      <c r="AS107" s="378">
        <v>0</v>
      </c>
      <c r="AT107" s="378">
        <v>0</v>
      </c>
      <c r="AU107" s="378">
        <v>0</v>
      </c>
      <c r="AV107" s="378">
        <v>0</v>
      </c>
      <c r="AW107" s="378">
        <v>0</v>
      </c>
    </row>
    <row r="108" spans="3:49" x14ac:dyDescent="0.3">
      <c r="C108" s="378">
        <v>50</v>
      </c>
      <c r="D108" s="378">
        <v>12</v>
      </c>
      <c r="E108" s="378">
        <v>6</v>
      </c>
      <c r="F108" s="378">
        <v>5785275</v>
      </c>
      <c r="G108" s="378">
        <v>3750</v>
      </c>
      <c r="H108" s="378">
        <v>0</v>
      </c>
      <c r="I108" s="378">
        <v>109749</v>
      </c>
      <c r="J108" s="378">
        <v>151032</v>
      </c>
      <c r="K108" s="378">
        <v>2675678</v>
      </c>
      <c r="L108" s="378">
        <v>0</v>
      </c>
      <c r="M108" s="378">
        <v>0</v>
      </c>
      <c r="N108" s="378">
        <v>0</v>
      </c>
      <c r="O108" s="378">
        <v>24172</v>
      </c>
      <c r="P108" s="378">
        <v>418334</v>
      </c>
      <c r="Q108" s="378">
        <v>1335410</v>
      </c>
      <c r="R108" s="378">
        <v>631521</v>
      </c>
      <c r="S108" s="378">
        <v>0</v>
      </c>
      <c r="T108" s="378">
        <v>0</v>
      </c>
      <c r="U108" s="378">
        <v>0</v>
      </c>
      <c r="V108" s="378">
        <v>0</v>
      </c>
      <c r="W108" s="378">
        <v>0</v>
      </c>
      <c r="X108" s="378">
        <v>0</v>
      </c>
      <c r="Y108" s="378">
        <v>0</v>
      </c>
      <c r="Z108" s="378">
        <v>0</v>
      </c>
      <c r="AA108" s="378">
        <v>0</v>
      </c>
      <c r="AB108" s="378">
        <v>0</v>
      </c>
      <c r="AC108" s="378">
        <v>0</v>
      </c>
      <c r="AD108" s="378">
        <v>0</v>
      </c>
      <c r="AE108" s="378">
        <v>0</v>
      </c>
      <c r="AF108" s="378">
        <v>0</v>
      </c>
      <c r="AG108" s="378">
        <v>0</v>
      </c>
      <c r="AH108" s="378">
        <v>0</v>
      </c>
      <c r="AI108" s="378">
        <v>0</v>
      </c>
      <c r="AJ108" s="378">
        <v>0</v>
      </c>
      <c r="AK108" s="378">
        <v>0</v>
      </c>
      <c r="AL108" s="378">
        <v>0</v>
      </c>
      <c r="AM108" s="378">
        <v>108707</v>
      </c>
      <c r="AN108" s="378">
        <v>0</v>
      </c>
      <c r="AO108" s="378">
        <v>60979</v>
      </c>
      <c r="AP108" s="378">
        <v>0</v>
      </c>
      <c r="AQ108" s="378">
        <v>0</v>
      </c>
      <c r="AR108" s="378">
        <v>135123</v>
      </c>
      <c r="AS108" s="378">
        <v>0</v>
      </c>
      <c r="AT108" s="378">
        <v>0</v>
      </c>
      <c r="AU108" s="378">
        <v>67325</v>
      </c>
      <c r="AV108" s="378">
        <v>0</v>
      </c>
      <c r="AW108" s="378">
        <v>63495</v>
      </c>
    </row>
    <row r="109" spans="3:49" x14ac:dyDescent="0.3">
      <c r="C109" s="378">
        <v>50</v>
      </c>
      <c r="D109" s="378">
        <v>12</v>
      </c>
      <c r="E109" s="378">
        <v>9</v>
      </c>
      <c r="F109" s="378">
        <v>1193398</v>
      </c>
      <c r="G109" s="378">
        <v>0</v>
      </c>
      <c r="H109" s="378">
        <v>0</v>
      </c>
      <c r="I109" s="378">
        <v>9000</v>
      </c>
      <c r="J109" s="378">
        <v>12000</v>
      </c>
      <c r="K109" s="378">
        <v>716574</v>
      </c>
      <c r="L109" s="378">
        <v>0</v>
      </c>
      <c r="M109" s="378">
        <v>0</v>
      </c>
      <c r="N109" s="378">
        <v>0</v>
      </c>
      <c r="O109" s="378">
        <v>1500</v>
      </c>
      <c r="P109" s="378">
        <v>80584</v>
      </c>
      <c r="Q109" s="378">
        <v>195448</v>
      </c>
      <c r="R109" s="378">
        <v>90817</v>
      </c>
      <c r="S109" s="378">
        <v>0</v>
      </c>
      <c r="T109" s="378">
        <v>0</v>
      </c>
      <c r="U109" s="378">
        <v>0</v>
      </c>
      <c r="V109" s="378">
        <v>0</v>
      </c>
      <c r="W109" s="378">
        <v>0</v>
      </c>
      <c r="X109" s="378">
        <v>0</v>
      </c>
      <c r="Y109" s="378">
        <v>0</v>
      </c>
      <c r="Z109" s="378">
        <v>0</v>
      </c>
      <c r="AA109" s="378">
        <v>0</v>
      </c>
      <c r="AB109" s="378">
        <v>0</v>
      </c>
      <c r="AC109" s="378">
        <v>0</v>
      </c>
      <c r="AD109" s="378">
        <v>0</v>
      </c>
      <c r="AE109" s="378">
        <v>0</v>
      </c>
      <c r="AF109" s="378">
        <v>0</v>
      </c>
      <c r="AG109" s="378">
        <v>0</v>
      </c>
      <c r="AH109" s="378">
        <v>0</v>
      </c>
      <c r="AI109" s="378">
        <v>0</v>
      </c>
      <c r="AJ109" s="378">
        <v>0</v>
      </c>
      <c r="AK109" s="378">
        <v>0</v>
      </c>
      <c r="AL109" s="378">
        <v>0</v>
      </c>
      <c r="AM109" s="378">
        <v>22500</v>
      </c>
      <c r="AN109" s="378">
        <v>0</v>
      </c>
      <c r="AO109" s="378">
        <v>12000</v>
      </c>
      <c r="AP109" s="378">
        <v>0</v>
      </c>
      <c r="AQ109" s="378">
        <v>0</v>
      </c>
      <c r="AR109" s="378">
        <v>34975</v>
      </c>
      <c r="AS109" s="378">
        <v>0</v>
      </c>
      <c r="AT109" s="378">
        <v>0</v>
      </c>
      <c r="AU109" s="378">
        <v>6000</v>
      </c>
      <c r="AV109" s="378">
        <v>0</v>
      </c>
      <c r="AW109" s="378">
        <v>12000</v>
      </c>
    </row>
    <row r="110" spans="3:49" x14ac:dyDescent="0.3">
      <c r="C110" s="378">
        <v>50</v>
      </c>
      <c r="D110" s="378">
        <v>12</v>
      </c>
      <c r="E110" s="378">
        <v>10</v>
      </c>
      <c r="F110" s="378">
        <v>14096</v>
      </c>
      <c r="G110" s="378">
        <v>0</v>
      </c>
      <c r="H110" s="378">
        <v>0</v>
      </c>
      <c r="I110" s="378">
        <v>0</v>
      </c>
      <c r="J110" s="378">
        <v>8600</v>
      </c>
      <c r="K110" s="378">
        <v>0</v>
      </c>
      <c r="L110" s="378">
        <v>0</v>
      </c>
      <c r="M110" s="378">
        <v>0</v>
      </c>
      <c r="N110" s="378">
        <v>0</v>
      </c>
      <c r="O110" s="378">
        <v>5496</v>
      </c>
      <c r="P110" s="378">
        <v>0</v>
      </c>
      <c r="Q110" s="378">
        <v>0</v>
      </c>
      <c r="R110" s="378">
        <v>0</v>
      </c>
      <c r="S110" s="378">
        <v>0</v>
      </c>
      <c r="T110" s="378">
        <v>0</v>
      </c>
      <c r="U110" s="378">
        <v>0</v>
      </c>
      <c r="V110" s="378">
        <v>0</v>
      </c>
      <c r="W110" s="378">
        <v>0</v>
      </c>
      <c r="X110" s="378">
        <v>0</v>
      </c>
      <c r="Y110" s="378">
        <v>0</v>
      </c>
      <c r="Z110" s="378">
        <v>0</v>
      </c>
      <c r="AA110" s="378">
        <v>0</v>
      </c>
      <c r="AB110" s="378">
        <v>0</v>
      </c>
      <c r="AC110" s="378">
        <v>0</v>
      </c>
      <c r="AD110" s="378">
        <v>0</v>
      </c>
      <c r="AE110" s="378">
        <v>0</v>
      </c>
      <c r="AF110" s="378">
        <v>0</v>
      </c>
      <c r="AG110" s="378">
        <v>0</v>
      </c>
      <c r="AH110" s="378">
        <v>0</v>
      </c>
      <c r="AI110" s="378">
        <v>0</v>
      </c>
      <c r="AJ110" s="378">
        <v>0</v>
      </c>
      <c r="AK110" s="378">
        <v>0</v>
      </c>
      <c r="AL110" s="378">
        <v>0</v>
      </c>
      <c r="AM110" s="378">
        <v>0</v>
      </c>
      <c r="AN110" s="378">
        <v>0</v>
      </c>
      <c r="AO110" s="378">
        <v>0</v>
      </c>
      <c r="AP110" s="378">
        <v>0</v>
      </c>
      <c r="AQ110" s="378">
        <v>0</v>
      </c>
      <c r="AR110" s="378">
        <v>0</v>
      </c>
      <c r="AS110" s="378">
        <v>0</v>
      </c>
      <c r="AT110" s="378">
        <v>0</v>
      </c>
      <c r="AU110" s="378">
        <v>0</v>
      </c>
      <c r="AV110" s="378">
        <v>0</v>
      </c>
      <c r="AW110" s="378">
        <v>0</v>
      </c>
    </row>
    <row r="111" spans="3:49" x14ac:dyDescent="0.3">
      <c r="C111" s="378">
        <v>50</v>
      </c>
      <c r="D111" s="378">
        <v>12</v>
      </c>
      <c r="E111" s="378">
        <v>11</v>
      </c>
      <c r="F111" s="378">
        <v>7792.6208651399493</v>
      </c>
      <c r="G111" s="378">
        <v>0</v>
      </c>
      <c r="H111" s="378">
        <v>0</v>
      </c>
      <c r="I111" s="378">
        <v>0</v>
      </c>
      <c r="J111" s="378">
        <v>3625.9541984732823</v>
      </c>
      <c r="K111" s="378">
        <v>0</v>
      </c>
      <c r="L111" s="378">
        <v>0</v>
      </c>
      <c r="M111" s="378">
        <v>0</v>
      </c>
      <c r="N111" s="378">
        <v>0</v>
      </c>
      <c r="O111" s="378">
        <v>4166.666666666667</v>
      </c>
      <c r="P111" s="378">
        <v>0</v>
      </c>
      <c r="Q111" s="378">
        <v>0</v>
      </c>
      <c r="R111" s="378">
        <v>0</v>
      </c>
      <c r="S111" s="378">
        <v>0</v>
      </c>
      <c r="T111" s="378">
        <v>0</v>
      </c>
      <c r="U111" s="378">
        <v>0</v>
      </c>
      <c r="V111" s="378">
        <v>0</v>
      </c>
      <c r="W111" s="378">
        <v>0</v>
      </c>
      <c r="X111" s="378">
        <v>0</v>
      </c>
      <c r="Y111" s="378">
        <v>0</v>
      </c>
      <c r="Z111" s="378">
        <v>0</v>
      </c>
      <c r="AA111" s="378">
        <v>0</v>
      </c>
      <c r="AB111" s="378">
        <v>0</v>
      </c>
      <c r="AC111" s="378">
        <v>0</v>
      </c>
      <c r="AD111" s="378">
        <v>0</v>
      </c>
      <c r="AE111" s="378">
        <v>0</v>
      </c>
      <c r="AF111" s="378">
        <v>0</v>
      </c>
      <c r="AG111" s="378">
        <v>0</v>
      </c>
      <c r="AH111" s="378">
        <v>0</v>
      </c>
      <c r="AI111" s="378">
        <v>0</v>
      </c>
      <c r="AJ111" s="378">
        <v>0</v>
      </c>
      <c r="AK111" s="378">
        <v>0</v>
      </c>
      <c r="AL111" s="378">
        <v>0</v>
      </c>
      <c r="AM111" s="378">
        <v>0</v>
      </c>
      <c r="AN111" s="378">
        <v>0</v>
      </c>
      <c r="AO111" s="378">
        <v>0</v>
      </c>
      <c r="AP111" s="378">
        <v>0</v>
      </c>
      <c r="AQ111" s="378">
        <v>0</v>
      </c>
      <c r="AR111" s="378">
        <v>0</v>
      </c>
      <c r="AS111" s="378">
        <v>0</v>
      </c>
      <c r="AT111" s="378">
        <v>0</v>
      </c>
      <c r="AU111" s="378">
        <v>0</v>
      </c>
      <c r="AV111" s="378">
        <v>0</v>
      </c>
      <c r="AW111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6397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1213330</v>
      </c>
      <c r="C3" s="351">
        <f t="shared" ref="C3:R3" si="0">SUBTOTAL(9,C6:C1048576)</f>
        <v>3</v>
      </c>
      <c r="D3" s="351">
        <f>SUBTOTAL(9,D6:D1048576)/2</f>
        <v>1237211.31</v>
      </c>
      <c r="E3" s="351">
        <f t="shared" si="0"/>
        <v>2.9948070717244533</v>
      </c>
      <c r="F3" s="351">
        <f>SUBTOTAL(9,F6:F1048576)/2</f>
        <v>1247917.6299999999</v>
      </c>
      <c r="G3" s="352">
        <f>IF(B3&lt;&gt;0,F3/B3,"")</f>
        <v>1.0285063667757328</v>
      </c>
      <c r="H3" s="353">
        <f t="shared" si="0"/>
        <v>0</v>
      </c>
      <c r="I3" s="351">
        <f t="shared" si="0"/>
        <v>0</v>
      </c>
      <c r="J3" s="351">
        <f t="shared" si="0"/>
        <v>30.2</v>
      </c>
      <c r="K3" s="351">
        <f t="shared" si="0"/>
        <v>0</v>
      </c>
      <c r="L3" s="351">
        <f t="shared" si="0"/>
        <v>0</v>
      </c>
      <c r="M3" s="354" t="str">
        <f>IF(H3&lt;&gt;0,L3/H3,"")</f>
        <v/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276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6395</v>
      </c>
      <c r="B6" s="797">
        <v>1174720</v>
      </c>
      <c r="C6" s="740">
        <v>1</v>
      </c>
      <c r="D6" s="797">
        <v>1200405.98</v>
      </c>
      <c r="E6" s="740">
        <v>1.0218656190411333</v>
      </c>
      <c r="F6" s="797">
        <v>1211009.3099999998</v>
      </c>
      <c r="G6" s="745">
        <v>1.03089188061836</v>
      </c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thickBot="1" x14ac:dyDescent="0.35">
      <c r="A7" s="799" t="s">
        <v>6396</v>
      </c>
      <c r="B7" s="798">
        <v>38610</v>
      </c>
      <c r="C7" s="671">
        <v>1</v>
      </c>
      <c r="D7" s="798">
        <v>36805.33</v>
      </c>
      <c r="E7" s="671">
        <v>0.95325900025900034</v>
      </c>
      <c r="F7" s="798">
        <v>36908.319999999992</v>
      </c>
      <c r="G7" s="682">
        <v>0.95592644392644377</v>
      </c>
      <c r="H7" s="798"/>
      <c r="I7" s="671"/>
      <c r="J7" s="798">
        <v>15.1</v>
      </c>
      <c r="K7" s="671"/>
      <c r="L7" s="798"/>
      <c r="M7" s="682"/>
      <c r="N7" s="798"/>
      <c r="O7" s="671"/>
      <c r="P7" s="798"/>
      <c r="Q7" s="671"/>
      <c r="R7" s="798"/>
      <c r="S7" s="705"/>
    </row>
    <row r="8" spans="1:19" ht="14.4" customHeight="1" thickBot="1" x14ac:dyDescent="0.35"/>
    <row r="9" spans="1:19" ht="14.4" customHeight="1" thickBot="1" x14ac:dyDescent="0.35">
      <c r="A9" s="802" t="s">
        <v>558</v>
      </c>
      <c r="B9" s="800">
        <v>1213330</v>
      </c>
      <c r="C9" s="801">
        <v>1</v>
      </c>
      <c r="D9" s="800">
        <v>1237211.3099999998</v>
      </c>
      <c r="E9" s="801">
        <v>1.0196824524243198</v>
      </c>
      <c r="F9" s="800">
        <v>1247917.6299999999</v>
      </c>
      <c r="G9" s="457">
        <v>1.0285063667757328</v>
      </c>
      <c r="H9" s="800"/>
      <c r="I9" s="801"/>
      <c r="J9" s="800">
        <v>15.1</v>
      </c>
      <c r="K9" s="801"/>
      <c r="L9" s="800"/>
      <c r="M9" s="457"/>
      <c r="N9" s="800"/>
      <c r="O9" s="801"/>
      <c r="P9" s="800"/>
      <c r="Q9" s="801"/>
      <c r="R9" s="800"/>
      <c r="S9" s="458"/>
    </row>
    <row r="10" spans="1:19" ht="14.4" customHeight="1" x14ac:dyDescent="0.3">
      <c r="A10" s="719" t="s">
        <v>3186</v>
      </c>
    </row>
    <row r="11" spans="1:19" ht="14.4" customHeight="1" x14ac:dyDescent="0.3">
      <c r="A11" s="720" t="s">
        <v>3187</v>
      </c>
    </row>
    <row r="12" spans="1:19" ht="14.4" customHeight="1" x14ac:dyDescent="0.3">
      <c r="A12" s="719" t="s">
        <v>6398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6402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312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3235</v>
      </c>
      <c r="C3" s="470">
        <f t="shared" si="0"/>
        <v>3402</v>
      </c>
      <c r="D3" s="470">
        <f t="shared" si="0"/>
        <v>3357</v>
      </c>
      <c r="E3" s="353">
        <f t="shared" si="0"/>
        <v>1213330</v>
      </c>
      <c r="F3" s="351">
        <f t="shared" si="0"/>
        <v>1237211.3100000003</v>
      </c>
      <c r="G3" s="471">
        <f t="shared" si="0"/>
        <v>1247917.6300000001</v>
      </c>
    </row>
    <row r="4" spans="1:7" ht="14.4" customHeight="1" x14ac:dyDescent="0.3">
      <c r="A4" s="555" t="s">
        <v>167</v>
      </c>
      <c r="B4" s="556" t="s">
        <v>273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6399</v>
      </c>
      <c r="B6" s="229">
        <v>1249</v>
      </c>
      <c r="C6" s="229">
        <v>1018</v>
      </c>
      <c r="D6" s="229">
        <v>769</v>
      </c>
      <c r="E6" s="797">
        <v>473608</v>
      </c>
      <c r="F6" s="797">
        <v>490548.33</v>
      </c>
      <c r="G6" s="803">
        <v>521070.33</v>
      </c>
    </row>
    <row r="7" spans="1:7" ht="14.4" customHeight="1" x14ac:dyDescent="0.3">
      <c r="A7" s="691" t="s">
        <v>6400</v>
      </c>
      <c r="B7" s="668">
        <v>1</v>
      </c>
      <c r="C7" s="668">
        <v>2</v>
      </c>
      <c r="D7" s="668"/>
      <c r="E7" s="804">
        <v>35</v>
      </c>
      <c r="F7" s="804">
        <v>198.32999999999998</v>
      </c>
      <c r="G7" s="805"/>
    </row>
    <row r="8" spans="1:7" ht="14.4" customHeight="1" x14ac:dyDescent="0.3">
      <c r="A8" s="691" t="s">
        <v>3189</v>
      </c>
      <c r="B8" s="668">
        <v>9</v>
      </c>
      <c r="C8" s="668">
        <v>8</v>
      </c>
      <c r="D8" s="668">
        <v>18</v>
      </c>
      <c r="E8" s="804">
        <v>516</v>
      </c>
      <c r="F8" s="804">
        <v>616</v>
      </c>
      <c r="G8" s="805">
        <v>1500</v>
      </c>
    </row>
    <row r="9" spans="1:7" ht="14.4" customHeight="1" x14ac:dyDescent="0.3">
      <c r="A9" s="691" t="s">
        <v>3190</v>
      </c>
      <c r="B9" s="668">
        <v>5</v>
      </c>
      <c r="C9" s="668"/>
      <c r="D9" s="668">
        <v>1</v>
      </c>
      <c r="E9" s="804">
        <v>104</v>
      </c>
      <c r="F9" s="804"/>
      <c r="G9" s="805">
        <v>37</v>
      </c>
    </row>
    <row r="10" spans="1:7" ht="14.4" customHeight="1" x14ac:dyDescent="0.3">
      <c r="A10" s="691" t="s">
        <v>3191</v>
      </c>
      <c r="B10" s="668">
        <v>474</v>
      </c>
      <c r="C10" s="668">
        <v>484</v>
      </c>
      <c r="D10" s="668">
        <v>450</v>
      </c>
      <c r="E10" s="804">
        <v>259029</v>
      </c>
      <c r="F10" s="804">
        <v>263176.67</v>
      </c>
      <c r="G10" s="805">
        <v>228494.33000000002</v>
      </c>
    </row>
    <row r="11" spans="1:7" ht="14.4" customHeight="1" x14ac:dyDescent="0.3">
      <c r="A11" s="691" t="s">
        <v>3192</v>
      </c>
      <c r="B11" s="668"/>
      <c r="C11" s="668"/>
      <c r="D11" s="668">
        <v>57</v>
      </c>
      <c r="E11" s="804"/>
      <c r="F11" s="804"/>
      <c r="G11" s="805">
        <v>4706</v>
      </c>
    </row>
    <row r="12" spans="1:7" ht="14.4" customHeight="1" x14ac:dyDescent="0.3">
      <c r="A12" s="691" t="s">
        <v>3193</v>
      </c>
      <c r="B12" s="668">
        <v>45</v>
      </c>
      <c r="C12" s="668">
        <v>58</v>
      </c>
      <c r="D12" s="668">
        <v>62</v>
      </c>
      <c r="E12" s="804">
        <v>2740</v>
      </c>
      <c r="F12" s="804">
        <v>4643.33</v>
      </c>
      <c r="G12" s="805">
        <v>5613.66</v>
      </c>
    </row>
    <row r="13" spans="1:7" ht="14.4" customHeight="1" x14ac:dyDescent="0.3">
      <c r="A13" s="691" t="s">
        <v>3194</v>
      </c>
      <c r="B13" s="668">
        <v>71</v>
      </c>
      <c r="C13" s="668">
        <v>107</v>
      </c>
      <c r="D13" s="668">
        <v>54</v>
      </c>
      <c r="E13" s="804">
        <v>5148</v>
      </c>
      <c r="F13" s="804">
        <v>9566.67</v>
      </c>
      <c r="G13" s="805">
        <v>4236.67</v>
      </c>
    </row>
    <row r="14" spans="1:7" ht="14.4" customHeight="1" x14ac:dyDescent="0.3">
      <c r="A14" s="691" t="s">
        <v>3195</v>
      </c>
      <c r="B14" s="668"/>
      <c r="C14" s="668">
        <v>43</v>
      </c>
      <c r="D14" s="668">
        <v>57</v>
      </c>
      <c r="E14" s="804"/>
      <c r="F14" s="804">
        <v>3651.34</v>
      </c>
      <c r="G14" s="805">
        <v>4698.66</v>
      </c>
    </row>
    <row r="15" spans="1:7" ht="14.4" customHeight="1" x14ac:dyDescent="0.3">
      <c r="A15" s="691" t="s">
        <v>3196</v>
      </c>
      <c r="B15" s="668">
        <v>1</v>
      </c>
      <c r="C15" s="668"/>
      <c r="D15" s="668">
        <v>8</v>
      </c>
      <c r="E15" s="804">
        <v>234</v>
      </c>
      <c r="F15" s="804"/>
      <c r="G15" s="805">
        <v>723</v>
      </c>
    </row>
    <row r="16" spans="1:7" ht="14.4" customHeight="1" x14ac:dyDescent="0.3">
      <c r="A16" s="691" t="s">
        <v>3197</v>
      </c>
      <c r="B16" s="668"/>
      <c r="C16" s="668"/>
      <c r="D16" s="668">
        <v>1</v>
      </c>
      <c r="E16" s="804"/>
      <c r="F16" s="804"/>
      <c r="G16" s="805">
        <v>37</v>
      </c>
    </row>
    <row r="17" spans="1:7" ht="14.4" customHeight="1" x14ac:dyDescent="0.3">
      <c r="A17" s="691" t="s">
        <v>3198</v>
      </c>
      <c r="B17" s="668">
        <v>614</v>
      </c>
      <c r="C17" s="668">
        <v>743</v>
      </c>
      <c r="D17" s="668">
        <v>870</v>
      </c>
      <c r="E17" s="804">
        <v>90120</v>
      </c>
      <c r="F17" s="804">
        <v>98584.66</v>
      </c>
      <c r="G17" s="805">
        <v>123731.99</v>
      </c>
    </row>
    <row r="18" spans="1:7" ht="14.4" customHeight="1" x14ac:dyDescent="0.3">
      <c r="A18" s="691" t="s">
        <v>3199</v>
      </c>
      <c r="B18" s="668">
        <v>410</v>
      </c>
      <c r="C18" s="668">
        <v>490</v>
      </c>
      <c r="D18" s="668">
        <v>508</v>
      </c>
      <c r="E18" s="804">
        <v>232759</v>
      </c>
      <c r="F18" s="804">
        <v>246340.99</v>
      </c>
      <c r="G18" s="805">
        <v>234785.99999999997</v>
      </c>
    </row>
    <row r="19" spans="1:7" ht="14.4" customHeight="1" x14ac:dyDescent="0.3">
      <c r="A19" s="691" t="s">
        <v>3200</v>
      </c>
      <c r="B19" s="668">
        <v>13</v>
      </c>
      <c r="C19" s="668">
        <v>20</v>
      </c>
      <c r="D19" s="668">
        <v>14</v>
      </c>
      <c r="E19" s="804">
        <v>988</v>
      </c>
      <c r="F19" s="804">
        <v>1785.33</v>
      </c>
      <c r="G19" s="805">
        <v>1515.67</v>
      </c>
    </row>
    <row r="20" spans="1:7" ht="14.4" customHeight="1" x14ac:dyDescent="0.3">
      <c r="A20" s="691" t="s">
        <v>3201</v>
      </c>
      <c r="B20" s="668">
        <v>21</v>
      </c>
      <c r="C20" s="668">
        <v>5</v>
      </c>
      <c r="D20" s="668">
        <v>24</v>
      </c>
      <c r="E20" s="804">
        <v>1347</v>
      </c>
      <c r="F20" s="804">
        <v>693</v>
      </c>
      <c r="G20" s="805">
        <v>2819.33</v>
      </c>
    </row>
    <row r="21" spans="1:7" ht="14.4" customHeight="1" x14ac:dyDescent="0.3">
      <c r="A21" s="691" t="s">
        <v>3202</v>
      </c>
      <c r="B21" s="668">
        <v>43</v>
      </c>
      <c r="C21" s="668">
        <v>51</v>
      </c>
      <c r="D21" s="668">
        <v>58</v>
      </c>
      <c r="E21" s="804">
        <v>2548</v>
      </c>
      <c r="F21" s="804">
        <v>4510.33</v>
      </c>
      <c r="G21" s="805">
        <v>4651.66</v>
      </c>
    </row>
    <row r="22" spans="1:7" ht="14.4" customHeight="1" x14ac:dyDescent="0.3">
      <c r="A22" s="691" t="s">
        <v>3203</v>
      </c>
      <c r="B22" s="668">
        <v>278</v>
      </c>
      <c r="C22" s="668">
        <v>373</v>
      </c>
      <c r="D22" s="668">
        <v>406</v>
      </c>
      <c r="E22" s="804">
        <v>144119</v>
      </c>
      <c r="F22" s="804">
        <v>112896.33</v>
      </c>
      <c r="G22" s="805">
        <v>109296.33</v>
      </c>
    </row>
    <row r="23" spans="1:7" ht="14.4" customHeight="1" thickBot="1" x14ac:dyDescent="0.35">
      <c r="A23" s="799" t="s">
        <v>6401</v>
      </c>
      <c r="B23" s="674">
        <v>1</v>
      </c>
      <c r="C23" s="674"/>
      <c r="D23" s="674"/>
      <c r="E23" s="798">
        <v>35</v>
      </c>
      <c r="F23" s="798"/>
      <c r="G23" s="806"/>
    </row>
    <row r="24" spans="1:7" ht="14.4" customHeight="1" x14ac:dyDescent="0.3">
      <c r="A24" s="719" t="s">
        <v>3186</v>
      </c>
    </row>
    <row r="25" spans="1:7" ht="14.4" customHeight="1" x14ac:dyDescent="0.3">
      <c r="A25" s="720" t="s">
        <v>3187</v>
      </c>
    </row>
    <row r="26" spans="1:7" ht="14.4" customHeight="1" x14ac:dyDescent="0.3">
      <c r="A26" s="719" t="s">
        <v>6398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53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6474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312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3235</v>
      </c>
      <c r="G3" s="212">
        <f t="shared" si="0"/>
        <v>1213330</v>
      </c>
      <c r="H3" s="78"/>
      <c r="I3" s="78"/>
      <c r="J3" s="212">
        <f t="shared" si="0"/>
        <v>3402.1</v>
      </c>
      <c r="K3" s="212">
        <f t="shared" si="0"/>
        <v>1237226.4100000001</v>
      </c>
      <c r="L3" s="78"/>
      <c r="M3" s="78"/>
      <c r="N3" s="212">
        <f t="shared" si="0"/>
        <v>3357</v>
      </c>
      <c r="O3" s="212">
        <f t="shared" si="0"/>
        <v>1247917.6300000001</v>
      </c>
      <c r="P3" s="79">
        <f>IF(G3=0,0,O3/G3)</f>
        <v>1.028506366775733</v>
      </c>
      <c r="Q3" s="213">
        <f>IF(N3=0,0,O3/N3)</f>
        <v>371.73596365802803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7"/>
      <c r="B5" s="808"/>
      <c r="C5" s="809"/>
      <c r="D5" s="810"/>
      <c r="E5" s="811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6"/>
    </row>
    <row r="6" spans="1:17" ht="14.4" customHeight="1" x14ac:dyDescent="0.3">
      <c r="A6" s="739" t="s">
        <v>6403</v>
      </c>
      <c r="B6" s="740" t="s">
        <v>558</v>
      </c>
      <c r="C6" s="740" t="s">
        <v>6404</v>
      </c>
      <c r="D6" s="740" t="s">
        <v>6405</v>
      </c>
      <c r="E6" s="740" t="s">
        <v>6406</v>
      </c>
      <c r="F6" s="229">
        <v>338</v>
      </c>
      <c r="G6" s="229">
        <v>11757</v>
      </c>
      <c r="H6" s="740">
        <v>1</v>
      </c>
      <c r="I6" s="740">
        <v>34.784023668639051</v>
      </c>
      <c r="J6" s="229">
        <v>472</v>
      </c>
      <c r="K6" s="229">
        <v>16520</v>
      </c>
      <c r="L6" s="740">
        <v>1.4051203538317598</v>
      </c>
      <c r="M6" s="740">
        <v>35</v>
      </c>
      <c r="N6" s="229">
        <v>380</v>
      </c>
      <c r="O6" s="229">
        <v>14060</v>
      </c>
      <c r="P6" s="745">
        <v>1.1958833035638343</v>
      </c>
      <c r="Q6" s="753">
        <v>37</v>
      </c>
    </row>
    <row r="7" spans="1:17" ht="14.4" customHeight="1" x14ac:dyDescent="0.3">
      <c r="A7" s="664" t="s">
        <v>6403</v>
      </c>
      <c r="B7" s="665" t="s">
        <v>558</v>
      </c>
      <c r="C7" s="665" t="s">
        <v>6404</v>
      </c>
      <c r="D7" s="665" t="s">
        <v>6407</v>
      </c>
      <c r="E7" s="665" t="s">
        <v>6408</v>
      </c>
      <c r="F7" s="668">
        <v>5</v>
      </c>
      <c r="G7" s="668">
        <v>3243</v>
      </c>
      <c r="H7" s="665">
        <v>1</v>
      </c>
      <c r="I7" s="665">
        <v>648.6</v>
      </c>
      <c r="J7" s="668">
        <v>3</v>
      </c>
      <c r="K7" s="668">
        <v>1959</v>
      </c>
      <c r="L7" s="665">
        <v>0.60407030527289551</v>
      </c>
      <c r="M7" s="665">
        <v>653</v>
      </c>
      <c r="N7" s="668">
        <v>10</v>
      </c>
      <c r="O7" s="668">
        <v>7010</v>
      </c>
      <c r="P7" s="681">
        <v>2.1615787850755472</v>
      </c>
      <c r="Q7" s="669">
        <v>701</v>
      </c>
    </row>
    <row r="8" spans="1:17" ht="14.4" customHeight="1" x14ac:dyDescent="0.3">
      <c r="A8" s="664" t="s">
        <v>6403</v>
      </c>
      <c r="B8" s="665" t="s">
        <v>558</v>
      </c>
      <c r="C8" s="665" t="s">
        <v>6404</v>
      </c>
      <c r="D8" s="665" t="s">
        <v>4848</v>
      </c>
      <c r="E8" s="665" t="s">
        <v>6409</v>
      </c>
      <c r="F8" s="668">
        <v>101</v>
      </c>
      <c r="G8" s="668">
        <v>10066</v>
      </c>
      <c r="H8" s="665">
        <v>1</v>
      </c>
      <c r="I8" s="665">
        <v>99.663366336633658</v>
      </c>
      <c r="J8" s="668">
        <v>178</v>
      </c>
      <c r="K8" s="668">
        <v>17800</v>
      </c>
      <c r="L8" s="665">
        <v>1.7683290284124777</v>
      </c>
      <c r="M8" s="665">
        <v>100</v>
      </c>
      <c r="N8" s="668">
        <v>197</v>
      </c>
      <c r="O8" s="668">
        <v>27777</v>
      </c>
      <c r="P8" s="681">
        <v>2.7594873832704154</v>
      </c>
      <c r="Q8" s="669">
        <v>141</v>
      </c>
    </row>
    <row r="9" spans="1:17" ht="14.4" customHeight="1" x14ac:dyDescent="0.3">
      <c r="A9" s="664" t="s">
        <v>6403</v>
      </c>
      <c r="B9" s="665" t="s">
        <v>558</v>
      </c>
      <c r="C9" s="665" t="s">
        <v>6404</v>
      </c>
      <c r="D9" s="665" t="s">
        <v>6410</v>
      </c>
      <c r="E9" s="665" t="s">
        <v>6411</v>
      </c>
      <c r="F9" s="668">
        <v>52</v>
      </c>
      <c r="G9" s="668">
        <v>49114</v>
      </c>
      <c r="H9" s="665">
        <v>1</v>
      </c>
      <c r="I9" s="665">
        <v>944.5</v>
      </c>
      <c r="J9" s="668">
        <v>42</v>
      </c>
      <c r="K9" s="668">
        <v>39816</v>
      </c>
      <c r="L9" s="665">
        <v>0.81068534430101402</v>
      </c>
      <c r="M9" s="665">
        <v>948</v>
      </c>
      <c r="N9" s="668">
        <v>45</v>
      </c>
      <c r="O9" s="668">
        <v>43065</v>
      </c>
      <c r="P9" s="681">
        <v>0.87683756159139958</v>
      </c>
      <c r="Q9" s="669">
        <v>957</v>
      </c>
    </row>
    <row r="10" spans="1:17" ht="14.4" customHeight="1" x14ac:dyDescent="0.3">
      <c r="A10" s="664" t="s">
        <v>6403</v>
      </c>
      <c r="B10" s="665" t="s">
        <v>558</v>
      </c>
      <c r="C10" s="665" t="s">
        <v>6404</v>
      </c>
      <c r="D10" s="665" t="s">
        <v>6412</v>
      </c>
      <c r="E10" s="665" t="s">
        <v>6413</v>
      </c>
      <c r="F10" s="668">
        <v>14</v>
      </c>
      <c r="G10" s="668">
        <v>5778</v>
      </c>
      <c r="H10" s="665">
        <v>1</v>
      </c>
      <c r="I10" s="665">
        <v>412.71428571428572</v>
      </c>
      <c r="J10" s="668">
        <v>15</v>
      </c>
      <c r="K10" s="668">
        <v>6225</v>
      </c>
      <c r="L10" s="665">
        <v>1.07736240913811</v>
      </c>
      <c r="M10" s="665">
        <v>415</v>
      </c>
      <c r="N10" s="668">
        <v>12</v>
      </c>
      <c r="O10" s="668">
        <v>5172</v>
      </c>
      <c r="P10" s="681">
        <v>0.89511941848390442</v>
      </c>
      <c r="Q10" s="669">
        <v>431</v>
      </c>
    </row>
    <row r="11" spans="1:17" ht="14.4" customHeight="1" x14ac:dyDescent="0.3">
      <c r="A11" s="664" t="s">
        <v>6403</v>
      </c>
      <c r="B11" s="665" t="s">
        <v>558</v>
      </c>
      <c r="C11" s="665" t="s">
        <v>6404</v>
      </c>
      <c r="D11" s="665" t="s">
        <v>6414</v>
      </c>
      <c r="E11" s="665" t="s">
        <v>6415</v>
      </c>
      <c r="F11" s="668">
        <v>702</v>
      </c>
      <c r="G11" s="668">
        <v>689559</v>
      </c>
      <c r="H11" s="665">
        <v>1</v>
      </c>
      <c r="I11" s="665">
        <v>982.27777777777783</v>
      </c>
      <c r="J11" s="668">
        <v>729</v>
      </c>
      <c r="K11" s="668">
        <v>718065</v>
      </c>
      <c r="L11" s="665">
        <v>1.0413394647883647</v>
      </c>
      <c r="M11" s="665">
        <v>985</v>
      </c>
      <c r="N11" s="668">
        <v>710</v>
      </c>
      <c r="O11" s="668">
        <v>715680</v>
      </c>
      <c r="P11" s="681">
        <v>1.0378807324681427</v>
      </c>
      <c r="Q11" s="669">
        <v>1008</v>
      </c>
    </row>
    <row r="12" spans="1:17" ht="14.4" customHeight="1" x14ac:dyDescent="0.3">
      <c r="A12" s="664" t="s">
        <v>6403</v>
      </c>
      <c r="B12" s="665" t="s">
        <v>558</v>
      </c>
      <c r="C12" s="665" t="s">
        <v>6404</v>
      </c>
      <c r="D12" s="665" t="s">
        <v>6416</v>
      </c>
      <c r="E12" s="665" t="s">
        <v>6417</v>
      </c>
      <c r="F12" s="668">
        <v>36</v>
      </c>
      <c r="G12" s="668">
        <v>74910</v>
      </c>
      <c r="H12" s="665">
        <v>1</v>
      </c>
      <c r="I12" s="665">
        <v>2080.8333333333335</v>
      </c>
      <c r="J12" s="668">
        <v>23</v>
      </c>
      <c r="K12" s="668">
        <v>47978</v>
      </c>
      <c r="L12" s="665">
        <v>0.64047523695100783</v>
      </c>
      <c r="M12" s="665">
        <v>2086</v>
      </c>
      <c r="N12" s="668">
        <v>10</v>
      </c>
      <c r="O12" s="668">
        <v>21220</v>
      </c>
      <c r="P12" s="681">
        <v>0.28327326124682956</v>
      </c>
      <c r="Q12" s="669">
        <v>2122</v>
      </c>
    </row>
    <row r="13" spans="1:17" ht="14.4" customHeight="1" x14ac:dyDescent="0.3">
      <c r="A13" s="664" t="s">
        <v>6403</v>
      </c>
      <c r="B13" s="665" t="s">
        <v>558</v>
      </c>
      <c r="C13" s="665" t="s">
        <v>6404</v>
      </c>
      <c r="D13" s="665" t="s">
        <v>6418</v>
      </c>
      <c r="E13" s="665" t="s">
        <v>6419</v>
      </c>
      <c r="F13" s="668"/>
      <c r="G13" s="668"/>
      <c r="H13" s="665"/>
      <c r="I13" s="665"/>
      <c r="J13" s="668">
        <v>1</v>
      </c>
      <c r="K13" s="668">
        <v>306</v>
      </c>
      <c r="L13" s="665"/>
      <c r="M13" s="665">
        <v>306</v>
      </c>
      <c r="N13" s="668">
        <v>2</v>
      </c>
      <c r="O13" s="668">
        <v>636</v>
      </c>
      <c r="P13" s="681"/>
      <c r="Q13" s="669">
        <v>318</v>
      </c>
    </row>
    <row r="14" spans="1:17" ht="14.4" customHeight="1" x14ac:dyDescent="0.3">
      <c r="A14" s="664" t="s">
        <v>6403</v>
      </c>
      <c r="B14" s="665" t="s">
        <v>558</v>
      </c>
      <c r="C14" s="665" t="s">
        <v>6404</v>
      </c>
      <c r="D14" s="665" t="s">
        <v>6420</v>
      </c>
      <c r="E14" s="665" t="s">
        <v>6421</v>
      </c>
      <c r="F14" s="668">
        <v>8</v>
      </c>
      <c r="G14" s="668">
        <v>6672</v>
      </c>
      <c r="H14" s="665">
        <v>1</v>
      </c>
      <c r="I14" s="665">
        <v>834</v>
      </c>
      <c r="J14" s="668">
        <v>9</v>
      </c>
      <c r="K14" s="668">
        <v>7533</v>
      </c>
      <c r="L14" s="665">
        <v>1.1290467625899281</v>
      </c>
      <c r="M14" s="665">
        <v>837</v>
      </c>
      <c r="N14" s="668">
        <v>14</v>
      </c>
      <c r="O14" s="668">
        <v>12208</v>
      </c>
      <c r="P14" s="681">
        <v>1.829736211031175</v>
      </c>
      <c r="Q14" s="669">
        <v>872</v>
      </c>
    </row>
    <row r="15" spans="1:17" ht="14.4" customHeight="1" x14ac:dyDescent="0.3">
      <c r="A15" s="664" t="s">
        <v>6403</v>
      </c>
      <c r="B15" s="665" t="s">
        <v>558</v>
      </c>
      <c r="C15" s="665" t="s">
        <v>6404</v>
      </c>
      <c r="D15" s="665" t="s">
        <v>6422</v>
      </c>
      <c r="E15" s="665" t="s">
        <v>6423</v>
      </c>
      <c r="F15" s="668">
        <v>1</v>
      </c>
      <c r="G15" s="668">
        <v>0</v>
      </c>
      <c r="H15" s="665"/>
      <c r="I15" s="665">
        <v>0</v>
      </c>
      <c r="J15" s="668"/>
      <c r="K15" s="668"/>
      <c r="L15" s="665"/>
      <c r="M15" s="665"/>
      <c r="N15" s="668"/>
      <c r="O15" s="668"/>
      <c r="P15" s="681"/>
      <c r="Q15" s="669"/>
    </row>
    <row r="16" spans="1:17" ht="14.4" customHeight="1" x14ac:dyDescent="0.3">
      <c r="A16" s="664" t="s">
        <v>6403</v>
      </c>
      <c r="B16" s="665" t="s">
        <v>558</v>
      </c>
      <c r="C16" s="665" t="s">
        <v>6404</v>
      </c>
      <c r="D16" s="665" t="s">
        <v>6424</v>
      </c>
      <c r="E16" s="665" t="s">
        <v>6425</v>
      </c>
      <c r="F16" s="668">
        <v>640</v>
      </c>
      <c r="G16" s="668">
        <v>0</v>
      </c>
      <c r="H16" s="665"/>
      <c r="I16" s="665">
        <v>0</v>
      </c>
      <c r="J16" s="668">
        <v>626</v>
      </c>
      <c r="K16" s="668">
        <v>10899.98</v>
      </c>
      <c r="L16" s="665"/>
      <c r="M16" s="665">
        <v>17.412108626198084</v>
      </c>
      <c r="N16" s="668">
        <v>640</v>
      </c>
      <c r="O16" s="668">
        <v>21333.309999999998</v>
      </c>
      <c r="P16" s="681"/>
      <c r="Q16" s="669">
        <v>33.333296874999995</v>
      </c>
    </row>
    <row r="17" spans="1:17" ht="14.4" customHeight="1" x14ac:dyDescent="0.3">
      <c r="A17" s="664" t="s">
        <v>6403</v>
      </c>
      <c r="B17" s="665" t="s">
        <v>558</v>
      </c>
      <c r="C17" s="665" t="s">
        <v>6404</v>
      </c>
      <c r="D17" s="665" t="s">
        <v>6426</v>
      </c>
      <c r="E17" s="665" t="s">
        <v>6427</v>
      </c>
      <c r="F17" s="668">
        <v>213</v>
      </c>
      <c r="G17" s="668">
        <v>7612</v>
      </c>
      <c r="H17" s="665">
        <v>1</v>
      </c>
      <c r="I17" s="665">
        <v>35.737089201877936</v>
      </c>
      <c r="J17" s="668">
        <v>107</v>
      </c>
      <c r="K17" s="668">
        <v>3852</v>
      </c>
      <c r="L17" s="665">
        <v>0.50604308985811874</v>
      </c>
      <c r="M17" s="665">
        <v>36</v>
      </c>
      <c r="N17" s="668">
        <v>152</v>
      </c>
      <c r="O17" s="668">
        <v>5624</v>
      </c>
      <c r="P17" s="681">
        <v>0.73883342091434578</v>
      </c>
      <c r="Q17" s="669">
        <v>37</v>
      </c>
    </row>
    <row r="18" spans="1:17" ht="14.4" customHeight="1" x14ac:dyDescent="0.3">
      <c r="A18" s="664" t="s">
        <v>6403</v>
      </c>
      <c r="B18" s="665" t="s">
        <v>558</v>
      </c>
      <c r="C18" s="665" t="s">
        <v>6404</v>
      </c>
      <c r="D18" s="665" t="s">
        <v>6428</v>
      </c>
      <c r="E18" s="665" t="s">
        <v>6429</v>
      </c>
      <c r="F18" s="668">
        <v>4</v>
      </c>
      <c r="G18" s="668">
        <v>327</v>
      </c>
      <c r="H18" s="665">
        <v>1</v>
      </c>
      <c r="I18" s="665">
        <v>81.75</v>
      </c>
      <c r="J18" s="668">
        <v>2</v>
      </c>
      <c r="K18" s="668">
        <v>164</v>
      </c>
      <c r="L18" s="665">
        <v>0.50152905198776754</v>
      </c>
      <c r="M18" s="665">
        <v>82</v>
      </c>
      <c r="N18" s="668">
        <v>4</v>
      </c>
      <c r="O18" s="668">
        <v>344</v>
      </c>
      <c r="P18" s="681">
        <v>1.0519877675840978</v>
      </c>
      <c r="Q18" s="669">
        <v>86</v>
      </c>
    </row>
    <row r="19" spans="1:17" ht="14.4" customHeight="1" x14ac:dyDescent="0.3">
      <c r="A19" s="664" t="s">
        <v>6403</v>
      </c>
      <c r="B19" s="665" t="s">
        <v>558</v>
      </c>
      <c r="C19" s="665" t="s">
        <v>6404</v>
      </c>
      <c r="D19" s="665" t="s">
        <v>6430</v>
      </c>
      <c r="E19" s="665" t="s">
        <v>6431</v>
      </c>
      <c r="F19" s="668">
        <v>2</v>
      </c>
      <c r="G19" s="668">
        <v>62</v>
      </c>
      <c r="H19" s="665">
        <v>1</v>
      </c>
      <c r="I19" s="665">
        <v>31</v>
      </c>
      <c r="J19" s="668">
        <v>2</v>
      </c>
      <c r="K19" s="668">
        <v>62</v>
      </c>
      <c r="L19" s="665">
        <v>1</v>
      </c>
      <c r="M19" s="665">
        <v>31</v>
      </c>
      <c r="N19" s="668">
        <v>1</v>
      </c>
      <c r="O19" s="668">
        <v>32</v>
      </c>
      <c r="P19" s="681">
        <v>0.5161290322580645</v>
      </c>
      <c r="Q19" s="669">
        <v>32</v>
      </c>
    </row>
    <row r="20" spans="1:17" ht="14.4" customHeight="1" x14ac:dyDescent="0.3">
      <c r="A20" s="664" t="s">
        <v>6403</v>
      </c>
      <c r="B20" s="665" t="s">
        <v>558</v>
      </c>
      <c r="C20" s="665" t="s">
        <v>6404</v>
      </c>
      <c r="D20" s="665" t="s">
        <v>6432</v>
      </c>
      <c r="E20" s="665" t="s">
        <v>6433</v>
      </c>
      <c r="F20" s="668">
        <v>62</v>
      </c>
      <c r="G20" s="668">
        <v>118417</v>
      </c>
      <c r="H20" s="665">
        <v>1</v>
      </c>
      <c r="I20" s="665">
        <v>1909.9516129032259</v>
      </c>
      <c r="J20" s="668">
        <v>66</v>
      </c>
      <c r="K20" s="668">
        <v>126192</v>
      </c>
      <c r="L20" s="665">
        <v>1.0656578025114638</v>
      </c>
      <c r="M20" s="665">
        <v>1912</v>
      </c>
      <c r="N20" s="668">
        <v>60</v>
      </c>
      <c r="O20" s="668">
        <v>115740</v>
      </c>
      <c r="P20" s="681">
        <v>0.97739344857579569</v>
      </c>
      <c r="Q20" s="669">
        <v>1929</v>
      </c>
    </row>
    <row r="21" spans="1:17" ht="14.4" customHeight="1" x14ac:dyDescent="0.3">
      <c r="A21" s="664" t="s">
        <v>6403</v>
      </c>
      <c r="B21" s="665" t="s">
        <v>558</v>
      </c>
      <c r="C21" s="665" t="s">
        <v>6404</v>
      </c>
      <c r="D21" s="665" t="s">
        <v>6434</v>
      </c>
      <c r="E21" s="665" t="s">
        <v>6435</v>
      </c>
      <c r="F21" s="668">
        <v>501</v>
      </c>
      <c r="G21" s="668">
        <v>164943</v>
      </c>
      <c r="H21" s="665">
        <v>1</v>
      </c>
      <c r="I21" s="665">
        <v>329.22754491017963</v>
      </c>
      <c r="J21" s="668">
        <v>547</v>
      </c>
      <c r="K21" s="668">
        <v>181057</v>
      </c>
      <c r="L21" s="665">
        <v>1.0976943550196128</v>
      </c>
      <c r="M21" s="665">
        <v>331</v>
      </c>
      <c r="N21" s="668">
        <v>600</v>
      </c>
      <c r="O21" s="668">
        <v>212400</v>
      </c>
      <c r="P21" s="681">
        <v>1.2877175751623289</v>
      </c>
      <c r="Q21" s="669">
        <v>354</v>
      </c>
    </row>
    <row r="22" spans="1:17" ht="14.4" customHeight="1" x14ac:dyDescent="0.3">
      <c r="A22" s="664" t="s">
        <v>6403</v>
      </c>
      <c r="B22" s="665" t="s">
        <v>558</v>
      </c>
      <c r="C22" s="665" t="s">
        <v>6404</v>
      </c>
      <c r="D22" s="665" t="s">
        <v>6436</v>
      </c>
      <c r="E22" s="665" t="s">
        <v>6437</v>
      </c>
      <c r="F22" s="668">
        <v>10</v>
      </c>
      <c r="G22" s="668">
        <v>2084</v>
      </c>
      <c r="H22" s="665">
        <v>1</v>
      </c>
      <c r="I22" s="665">
        <v>208.4</v>
      </c>
      <c r="J22" s="668">
        <v>3</v>
      </c>
      <c r="K22" s="668">
        <v>630</v>
      </c>
      <c r="L22" s="665">
        <v>0.30230326295585414</v>
      </c>
      <c r="M22" s="665">
        <v>210</v>
      </c>
      <c r="N22" s="668"/>
      <c r="O22" s="668"/>
      <c r="P22" s="681"/>
      <c r="Q22" s="669"/>
    </row>
    <row r="23" spans="1:17" ht="14.4" customHeight="1" x14ac:dyDescent="0.3">
      <c r="A23" s="664" t="s">
        <v>6403</v>
      </c>
      <c r="B23" s="665" t="s">
        <v>558</v>
      </c>
      <c r="C23" s="665" t="s">
        <v>6404</v>
      </c>
      <c r="D23" s="665" t="s">
        <v>6438</v>
      </c>
      <c r="E23" s="665" t="s">
        <v>6439</v>
      </c>
      <c r="F23" s="668">
        <v>98</v>
      </c>
      <c r="G23" s="668">
        <v>16044</v>
      </c>
      <c r="H23" s="665">
        <v>1</v>
      </c>
      <c r="I23" s="665">
        <v>163.71428571428572</v>
      </c>
      <c r="J23" s="668">
        <v>80</v>
      </c>
      <c r="K23" s="668">
        <v>13200</v>
      </c>
      <c r="L23" s="665">
        <v>0.82273747195213165</v>
      </c>
      <c r="M23" s="665">
        <v>165</v>
      </c>
      <c r="N23" s="668">
        <v>35</v>
      </c>
      <c r="O23" s="668">
        <v>6195</v>
      </c>
      <c r="P23" s="681">
        <v>0.38612565445026176</v>
      </c>
      <c r="Q23" s="669">
        <v>177</v>
      </c>
    </row>
    <row r="24" spans="1:17" ht="14.4" customHeight="1" x14ac:dyDescent="0.3">
      <c r="A24" s="664" t="s">
        <v>6403</v>
      </c>
      <c r="B24" s="665" t="s">
        <v>558</v>
      </c>
      <c r="C24" s="665" t="s">
        <v>6404</v>
      </c>
      <c r="D24" s="665" t="s">
        <v>6440</v>
      </c>
      <c r="E24" s="665" t="s">
        <v>6441</v>
      </c>
      <c r="F24" s="668"/>
      <c r="G24" s="668"/>
      <c r="H24" s="665"/>
      <c r="I24" s="665"/>
      <c r="J24" s="668">
        <v>1</v>
      </c>
      <c r="K24" s="668">
        <v>57</v>
      </c>
      <c r="L24" s="665"/>
      <c r="M24" s="665">
        <v>57</v>
      </c>
      <c r="N24" s="668"/>
      <c r="O24" s="668"/>
      <c r="P24" s="681"/>
      <c r="Q24" s="669"/>
    </row>
    <row r="25" spans="1:17" ht="14.4" customHeight="1" x14ac:dyDescent="0.3">
      <c r="A25" s="664" t="s">
        <v>6403</v>
      </c>
      <c r="B25" s="665" t="s">
        <v>558</v>
      </c>
      <c r="C25" s="665" t="s">
        <v>6404</v>
      </c>
      <c r="D25" s="665" t="s">
        <v>6442</v>
      </c>
      <c r="E25" s="665" t="s">
        <v>6443</v>
      </c>
      <c r="F25" s="668">
        <v>12</v>
      </c>
      <c r="G25" s="668">
        <v>682</v>
      </c>
      <c r="H25" s="665">
        <v>1</v>
      </c>
      <c r="I25" s="665">
        <v>56.833333333333336</v>
      </c>
      <c r="J25" s="668">
        <v>12</v>
      </c>
      <c r="K25" s="668">
        <v>684</v>
      </c>
      <c r="L25" s="665">
        <v>1.0029325513196481</v>
      </c>
      <c r="M25" s="665">
        <v>57</v>
      </c>
      <c r="N25" s="668">
        <v>25</v>
      </c>
      <c r="O25" s="668">
        <v>1475</v>
      </c>
      <c r="P25" s="681">
        <v>2.1627565982404691</v>
      </c>
      <c r="Q25" s="669">
        <v>59</v>
      </c>
    </row>
    <row r="26" spans="1:17" ht="14.4" customHeight="1" x14ac:dyDescent="0.3">
      <c r="A26" s="664" t="s">
        <v>6403</v>
      </c>
      <c r="B26" s="665" t="s">
        <v>558</v>
      </c>
      <c r="C26" s="665" t="s">
        <v>6404</v>
      </c>
      <c r="D26" s="665" t="s">
        <v>6444</v>
      </c>
      <c r="E26" s="665" t="s">
        <v>6445</v>
      </c>
      <c r="F26" s="668">
        <v>8</v>
      </c>
      <c r="G26" s="668">
        <v>3908</v>
      </c>
      <c r="H26" s="665">
        <v>1</v>
      </c>
      <c r="I26" s="665">
        <v>488.5</v>
      </c>
      <c r="J26" s="668">
        <v>1</v>
      </c>
      <c r="K26" s="668">
        <v>490</v>
      </c>
      <c r="L26" s="665">
        <v>0.12538382804503581</v>
      </c>
      <c r="M26" s="665">
        <v>490</v>
      </c>
      <c r="N26" s="668">
        <v>1</v>
      </c>
      <c r="O26" s="668">
        <v>498</v>
      </c>
      <c r="P26" s="681">
        <v>0.12743091095189354</v>
      </c>
      <c r="Q26" s="669">
        <v>498</v>
      </c>
    </row>
    <row r="27" spans="1:17" ht="14.4" customHeight="1" x14ac:dyDescent="0.3">
      <c r="A27" s="664" t="s">
        <v>6403</v>
      </c>
      <c r="B27" s="665" t="s">
        <v>558</v>
      </c>
      <c r="C27" s="665" t="s">
        <v>6404</v>
      </c>
      <c r="D27" s="665" t="s">
        <v>6446</v>
      </c>
      <c r="E27" s="665" t="s">
        <v>6447</v>
      </c>
      <c r="F27" s="668">
        <v>18</v>
      </c>
      <c r="G27" s="668">
        <v>9542</v>
      </c>
      <c r="H27" s="665">
        <v>1</v>
      </c>
      <c r="I27" s="665">
        <v>530.11111111111109</v>
      </c>
      <c r="J27" s="668">
        <v>13</v>
      </c>
      <c r="K27" s="668">
        <v>6916</v>
      </c>
      <c r="L27" s="665">
        <v>0.72479564032697552</v>
      </c>
      <c r="M27" s="665">
        <v>532</v>
      </c>
      <c r="N27" s="668">
        <v>1</v>
      </c>
      <c r="O27" s="668">
        <v>540</v>
      </c>
      <c r="P27" s="681">
        <v>5.6591909452944872E-2</v>
      </c>
      <c r="Q27" s="669">
        <v>540</v>
      </c>
    </row>
    <row r="28" spans="1:17" ht="14.4" customHeight="1" x14ac:dyDescent="0.3">
      <c r="A28" s="664" t="s">
        <v>6448</v>
      </c>
      <c r="B28" s="665" t="s">
        <v>558</v>
      </c>
      <c r="C28" s="665" t="s">
        <v>6449</v>
      </c>
      <c r="D28" s="665" t="s">
        <v>6450</v>
      </c>
      <c r="E28" s="665" t="s">
        <v>6451</v>
      </c>
      <c r="F28" s="668"/>
      <c r="G28" s="668"/>
      <c r="H28" s="665"/>
      <c r="I28" s="665"/>
      <c r="J28" s="668">
        <v>0.1</v>
      </c>
      <c r="K28" s="668">
        <v>15.1</v>
      </c>
      <c r="L28" s="665"/>
      <c r="M28" s="665">
        <v>151</v>
      </c>
      <c r="N28" s="668"/>
      <c r="O28" s="668"/>
      <c r="P28" s="681"/>
      <c r="Q28" s="669"/>
    </row>
    <row r="29" spans="1:17" ht="14.4" customHeight="1" x14ac:dyDescent="0.3">
      <c r="A29" s="664" t="s">
        <v>6448</v>
      </c>
      <c r="B29" s="665" t="s">
        <v>558</v>
      </c>
      <c r="C29" s="665" t="s">
        <v>6404</v>
      </c>
      <c r="D29" s="665" t="s">
        <v>6452</v>
      </c>
      <c r="E29" s="665" t="s">
        <v>6453</v>
      </c>
      <c r="F29" s="668">
        <v>38</v>
      </c>
      <c r="G29" s="668">
        <v>3072</v>
      </c>
      <c r="H29" s="665">
        <v>1</v>
      </c>
      <c r="I29" s="665">
        <v>80.84210526315789</v>
      </c>
      <c r="J29" s="668">
        <v>58</v>
      </c>
      <c r="K29" s="668">
        <v>4698</v>
      </c>
      <c r="L29" s="665">
        <v>1.529296875</v>
      </c>
      <c r="M29" s="665">
        <v>81</v>
      </c>
      <c r="N29" s="668">
        <v>52</v>
      </c>
      <c r="O29" s="668">
        <v>4316</v>
      </c>
      <c r="P29" s="681">
        <v>1.4049479166666667</v>
      </c>
      <c r="Q29" s="669">
        <v>83</v>
      </c>
    </row>
    <row r="30" spans="1:17" ht="14.4" customHeight="1" x14ac:dyDescent="0.3">
      <c r="A30" s="664" t="s">
        <v>6448</v>
      </c>
      <c r="B30" s="665" t="s">
        <v>558</v>
      </c>
      <c r="C30" s="665" t="s">
        <v>6404</v>
      </c>
      <c r="D30" s="665" t="s">
        <v>6454</v>
      </c>
      <c r="E30" s="665" t="s">
        <v>6455</v>
      </c>
      <c r="F30" s="668">
        <v>8</v>
      </c>
      <c r="G30" s="668">
        <v>831</v>
      </c>
      <c r="H30" s="665">
        <v>1</v>
      </c>
      <c r="I30" s="665">
        <v>103.875</v>
      </c>
      <c r="J30" s="668">
        <v>28</v>
      </c>
      <c r="K30" s="668">
        <v>2912</v>
      </c>
      <c r="L30" s="665">
        <v>3.5042117930204575</v>
      </c>
      <c r="M30" s="665">
        <v>104</v>
      </c>
      <c r="N30" s="668">
        <v>22</v>
      </c>
      <c r="O30" s="668">
        <v>2332</v>
      </c>
      <c r="P30" s="681">
        <v>2.8062575210589653</v>
      </c>
      <c r="Q30" s="669">
        <v>106</v>
      </c>
    </row>
    <row r="31" spans="1:17" ht="14.4" customHeight="1" x14ac:dyDescent="0.3">
      <c r="A31" s="664" t="s">
        <v>6448</v>
      </c>
      <c r="B31" s="665" t="s">
        <v>558</v>
      </c>
      <c r="C31" s="665" t="s">
        <v>6404</v>
      </c>
      <c r="D31" s="665" t="s">
        <v>6405</v>
      </c>
      <c r="E31" s="665" t="s">
        <v>6406</v>
      </c>
      <c r="F31" s="668">
        <v>130</v>
      </c>
      <c r="G31" s="668">
        <v>4514</v>
      </c>
      <c r="H31" s="665">
        <v>1</v>
      </c>
      <c r="I31" s="665">
        <v>34.723076923076924</v>
      </c>
      <c r="J31" s="668">
        <v>44</v>
      </c>
      <c r="K31" s="668">
        <v>1540</v>
      </c>
      <c r="L31" s="665">
        <v>0.34116083296411165</v>
      </c>
      <c r="M31" s="665">
        <v>35</v>
      </c>
      <c r="N31" s="668">
        <v>31</v>
      </c>
      <c r="O31" s="668">
        <v>1147</v>
      </c>
      <c r="P31" s="681">
        <v>0.25409836065573771</v>
      </c>
      <c r="Q31" s="669">
        <v>37</v>
      </c>
    </row>
    <row r="32" spans="1:17" ht="14.4" customHeight="1" x14ac:dyDescent="0.3">
      <c r="A32" s="664" t="s">
        <v>6448</v>
      </c>
      <c r="B32" s="665" t="s">
        <v>558</v>
      </c>
      <c r="C32" s="665" t="s">
        <v>6404</v>
      </c>
      <c r="D32" s="665" t="s">
        <v>4848</v>
      </c>
      <c r="E32" s="665" t="s">
        <v>6409</v>
      </c>
      <c r="F32" s="668"/>
      <c r="G32" s="668"/>
      <c r="H32" s="665"/>
      <c r="I32" s="665"/>
      <c r="J32" s="668">
        <v>2</v>
      </c>
      <c r="K32" s="668">
        <v>200</v>
      </c>
      <c r="L32" s="665"/>
      <c r="M32" s="665">
        <v>100</v>
      </c>
      <c r="N32" s="668"/>
      <c r="O32" s="668"/>
      <c r="P32" s="681"/>
      <c r="Q32" s="669"/>
    </row>
    <row r="33" spans="1:17" ht="14.4" customHeight="1" x14ac:dyDescent="0.3">
      <c r="A33" s="664" t="s">
        <v>6448</v>
      </c>
      <c r="B33" s="665" t="s">
        <v>558</v>
      </c>
      <c r="C33" s="665" t="s">
        <v>6404</v>
      </c>
      <c r="D33" s="665" t="s">
        <v>6414</v>
      </c>
      <c r="E33" s="665" t="s">
        <v>6415</v>
      </c>
      <c r="F33" s="668">
        <v>6</v>
      </c>
      <c r="G33" s="668">
        <v>5880</v>
      </c>
      <c r="H33" s="665">
        <v>1</v>
      </c>
      <c r="I33" s="665">
        <v>980</v>
      </c>
      <c r="J33" s="668"/>
      <c r="K33" s="668"/>
      <c r="L33" s="665"/>
      <c r="M33" s="665"/>
      <c r="N33" s="668"/>
      <c r="O33" s="668"/>
      <c r="P33" s="681"/>
      <c r="Q33" s="669"/>
    </row>
    <row r="34" spans="1:17" ht="14.4" customHeight="1" x14ac:dyDescent="0.3">
      <c r="A34" s="664" t="s">
        <v>6448</v>
      </c>
      <c r="B34" s="665" t="s">
        <v>558</v>
      </c>
      <c r="C34" s="665" t="s">
        <v>6404</v>
      </c>
      <c r="D34" s="665" t="s">
        <v>6416</v>
      </c>
      <c r="E34" s="665" t="s">
        <v>6417</v>
      </c>
      <c r="F34" s="668">
        <v>3</v>
      </c>
      <c r="G34" s="668">
        <v>6231</v>
      </c>
      <c r="H34" s="665">
        <v>1</v>
      </c>
      <c r="I34" s="665">
        <v>2077</v>
      </c>
      <c r="J34" s="668"/>
      <c r="K34" s="668"/>
      <c r="L34" s="665"/>
      <c r="M34" s="665"/>
      <c r="N34" s="668"/>
      <c r="O34" s="668"/>
      <c r="P34" s="681"/>
      <c r="Q34" s="669"/>
    </row>
    <row r="35" spans="1:17" ht="14.4" customHeight="1" x14ac:dyDescent="0.3">
      <c r="A35" s="664" t="s">
        <v>6448</v>
      </c>
      <c r="B35" s="665" t="s">
        <v>558</v>
      </c>
      <c r="C35" s="665" t="s">
        <v>6404</v>
      </c>
      <c r="D35" s="665" t="s">
        <v>6456</v>
      </c>
      <c r="E35" s="665" t="s">
        <v>6457</v>
      </c>
      <c r="F35" s="668">
        <v>78</v>
      </c>
      <c r="G35" s="668">
        <v>9182</v>
      </c>
      <c r="H35" s="665">
        <v>1</v>
      </c>
      <c r="I35" s="665">
        <v>117.71794871794872</v>
      </c>
      <c r="J35" s="668">
        <v>120</v>
      </c>
      <c r="K35" s="668">
        <v>14160</v>
      </c>
      <c r="L35" s="665">
        <v>1.5421476802439555</v>
      </c>
      <c r="M35" s="665">
        <v>118</v>
      </c>
      <c r="N35" s="668">
        <v>121</v>
      </c>
      <c r="O35" s="668">
        <v>15246</v>
      </c>
      <c r="P35" s="681">
        <v>1.6604225658897844</v>
      </c>
      <c r="Q35" s="669">
        <v>126</v>
      </c>
    </row>
    <row r="36" spans="1:17" ht="14.4" customHeight="1" x14ac:dyDescent="0.3">
      <c r="A36" s="664" t="s">
        <v>6448</v>
      </c>
      <c r="B36" s="665" t="s">
        <v>558</v>
      </c>
      <c r="C36" s="665" t="s">
        <v>6404</v>
      </c>
      <c r="D36" s="665" t="s">
        <v>6458</v>
      </c>
      <c r="E36" s="665" t="s">
        <v>6459</v>
      </c>
      <c r="F36" s="668">
        <v>5</v>
      </c>
      <c r="G36" s="668">
        <v>2064</v>
      </c>
      <c r="H36" s="665">
        <v>1</v>
      </c>
      <c r="I36" s="665">
        <v>412.8</v>
      </c>
      <c r="J36" s="668">
        <v>5</v>
      </c>
      <c r="K36" s="668">
        <v>2075</v>
      </c>
      <c r="L36" s="665">
        <v>1.005329457364341</v>
      </c>
      <c r="M36" s="665">
        <v>415</v>
      </c>
      <c r="N36" s="668">
        <v>5</v>
      </c>
      <c r="O36" s="668">
        <v>2135</v>
      </c>
      <c r="P36" s="681">
        <v>1.0343992248062015</v>
      </c>
      <c r="Q36" s="669">
        <v>427</v>
      </c>
    </row>
    <row r="37" spans="1:17" ht="14.4" customHeight="1" x14ac:dyDescent="0.3">
      <c r="A37" s="664" t="s">
        <v>6448</v>
      </c>
      <c r="B37" s="665" t="s">
        <v>558</v>
      </c>
      <c r="C37" s="665" t="s">
        <v>6404</v>
      </c>
      <c r="D37" s="665" t="s">
        <v>6420</v>
      </c>
      <c r="E37" s="665" t="s">
        <v>6421</v>
      </c>
      <c r="F37" s="668">
        <v>1</v>
      </c>
      <c r="G37" s="668">
        <v>831</v>
      </c>
      <c r="H37" s="665">
        <v>1</v>
      </c>
      <c r="I37" s="665">
        <v>831</v>
      </c>
      <c r="J37" s="668">
        <v>3</v>
      </c>
      <c r="K37" s="668">
        <v>2511</v>
      </c>
      <c r="L37" s="665">
        <v>3.0216606498194944</v>
      </c>
      <c r="M37" s="665">
        <v>837</v>
      </c>
      <c r="N37" s="668"/>
      <c r="O37" s="668"/>
      <c r="P37" s="681"/>
      <c r="Q37" s="669"/>
    </row>
    <row r="38" spans="1:17" ht="14.4" customHeight="1" x14ac:dyDescent="0.3">
      <c r="A38" s="664" t="s">
        <v>6448</v>
      </c>
      <c r="B38" s="665" t="s">
        <v>558</v>
      </c>
      <c r="C38" s="665" t="s">
        <v>6404</v>
      </c>
      <c r="D38" s="665" t="s">
        <v>6424</v>
      </c>
      <c r="E38" s="665" t="s">
        <v>6425</v>
      </c>
      <c r="F38" s="668">
        <v>78</v>
      </c>
      <c r="G38" s="668">
        <v>0</v>
      </c>
      <c r="H38" s="665"/>
      <c r="I38" s="665">
        <v>0</v>
      </c>
      <c r="J38" s="668">
        <v>59</v>
      </c>
      <c r="K38" s="668">
        <v>1933.3300000000002</v>
      </c>
      <c r="L38" s="665"/>
      <c r="M38" s="665">
        <v>32.768305084745762</v>
      </c>
      <c r="N38" s="668">
        <v>127</v>
      </c>
      <c r="O38" s="668">
        <v>4233.32</v>
      </c>
      <c r="P38" s="681"/>
      <c r="Q38" s="669">
        <v>33.333228346456693</v>
      </c>
    </row>
    <row r="39" spans="1:17" ht="14.4" customHeight="1" x14ac:dyDescent="0.3">
      <c r="A39" s="664" t="s">
        <v>6448</v>
      </c>
      <c r="B39" s="665" t="s">
        <v>558</v>
      </c>
      <c r="C39" s="665" t="s">
        <v>6404</v>
      </c>
      <c r="D39" s="665" t="s">
        <v>6426</v>
      </c>
      <c r="E39" s="665" t="s">
        <v>6427</v>
      </c>
      <c r="F39" s="668">
        <v>29</v>
      </c>
      <c r="G39" s="668">
        <v>1027</v>
      </c>
      <c r="H39" s="665">
        <v>1</v>
      </c>
      <c r="I39" s="665">
        <v>35.413793103448278</v>
      </c>
      <c r="J39" s="668">
        <v>128</v>
      </c>
      <c r="K39" s="668">
        <v>4608</v>
      </c>
      <c r="L39" s="665">
        <v>4.4868549172346643</v>
      </c>
      <c r="M39" s="665">
        <v>36</v>
      </c>
      <c r="N39" s="668">
        <v>71</v>
      </c>
      <c r="O39" s="668">
        <v>2627</v>
      </c>
      <c r="P39" s="681">
        <v>2.5579357351509251</v>
      </c>
      <c r="Q39" s="669">
        <v>37</v>
      </c>
    </row>
    <row r="40" spans="1:17" ht="14.4" customHeight="1" x14ac:dyDescent="0.3">
      <c r="A40" s="664" t="s">
        <v>6448</v>
      </c>
      <c r="B40" s="665" t="s">
        <v>558</v>
      </c>
      <c r="C40" s="665" t="s">
        <v>6404</v>
      </c>
      <c r="D40" s="665" t="s">
        <v>6428</v>
      </c>
      <c r="E40" s="665" t="s">
        <v>6429</v>
      </c>
      <c r="F40" s="668">
        <v>5</v>
      </c>
      <c r="G40" s="668">
        <v>408</v>
      </c>
      <c r="H40" s="665">
        <v>1</v>
      </c>
      <c r="I40" s="665">
        <v>81.599999999999994</v>
      </c>
      <c r="J40" s="668">
        <v>4</v>
      </c>
      <c r="K40" s="668">
        <v>328</v>
      </c>
      <c r="L40" s="665">
        <v>0.80392156862745101</v>
      </c>
      <c r="M40" s="665">
        <v>82</v>
      </c>
      <c r="N40" s="668">
        <v>6</v>
      </c>
      <c r="O40" s="668">
        <v>516</v>
      </c>
      <c r="P40" s="681">
        <v>1.2647058823529411</v>
      </c>
      <c r="Q40" s="669">
        <v>86</v>
      </c>
    </row>
    <row r="41" spans="1:17" ht="14.4" customHeight="1" x14ac:dyDescent="0.3">
      <c r="A41" s="664" t="s">
        <v>6448</v>
      </c>
      <c r="B41" s="665" t="s">
        <v>558</v>
      </c>
      <c r="C41" s="665" t="s">
        <v>6404</v>
      </c>
      <c r="D41" s="665" t="s">
        <v>6430</v>
      </c>
      <c r="E41" s="665" t="s">
        <v>6431</v>
      </c>
      <c r="F41" s="668">
        <v>2</v>
      </c>
      <c r="G41" s="668">
        <v>62</v>
      </c>
      <c r="H41" s="665">
        <v>1</v>
      </c>
      <c r="I41" s="665">
        <v>31</v>
      </c>
      <c r="J41" s="668">
        <v>4</v>
      </c>
      <c r="K41" s="668">
        <v>124</v>
      </c>
      <c r="L41" s="665">
        <v>2</v>
      </c>
      <c r="M41" s="665">
        <v>31</v>
      </c>
      <c r="N41" s="668">
        <v>2</v>
      </c>
      <c r="O41" s="668">
        <v>64</v>
      </c>
      <c r="P41" s="681">
        <v>1.032258064516129</v>
      </c>
      <c r="Q41" s="669">
        <v>32</v>
      </c>
    </row>
    <row r="42" spans="1:17" ht="14.4" customHeight="1" x14ac:dyDescent="0.3">
      <c r="A42" s="664" t="s">
        <v>6448</v>
      </c>
      <c r="B42" s="665" t="s">
        <v>558</v>
      </c>
      <c r="C42" s="665" t="s">
        <v>6404</v>
      </c>
      <c r="D42" s="665" t="s">
        <v>6460</v>
      </c>
      <c r="E42" s="665" t="s">
        <v>6461</v>
      </c>
      <c r="F42" s="668">
        <v>8</v>
      </c>
      <c r="G42" s="668">
        <v>0</v>
      </c>
      <c r="H42" s="665"/>
      <c r="I42" s="665">
        <v>0</v>
      </c>
      <c r="J42" s="668"/>
      <c r="K42" s="668"/>
      <c r="L42" s="665"/>
      <c r="M42" s="665"/>
      <c r="N42" s="668"/>
      <c r="O42" s="668"/>
      <c r="P42" s="681"/>
      <c r="Q42" s="669"/>
    </row>
    <row r="43" spans="1:17" ht="14.4" customHeight="1" x14ac:dyDescent="0.3">
      <c r="A43" s="664" t="s">
        <v>6448</v>
      </c>
      <c r="B43" s="665" t="s">
        <v>558</v>
      </c>
      <c r="C43" s="665" t="s">
        <v>6404</v>
      </c>
      <c r="D43" s="665" t="s">
        <v>6434</v>
      </c>
      <c r="E43" s="665" t="s">
        <v>6435</v>
      </c>
      <c r="F43" s="668">
        <v>4</v>
      </c>
      <c r="G43" s="668">
        <v>1308</v>
      </c>
      <c r="H43" s="665">
        <v>1</v>
      </c>
      <c r="I43" s="665">
        <v>327</v>
      </c>
      <c r="J43" s="668"/>
      <c r="K43" s="668"/>
      <c r="L43" s="665"/>
      <c r="M43" s="665"/>
      <c r="N43" s="668"/>
      <c r="O43" s="668"/>
      <c r="P43" s="681"/>
      <c r="Q43" s="669"/>
    </row>
    <row r="44" spans="1:17" ht="14.4" customHeight="1" x14ac:dyDescent="0.3">
      <c r="A44" s="664" t="s">
        <v>6448</v>
      </c>
      <c r="B44" s="665" t="s">
        <v>558</v>
      </c>
      <c r="C44" s="665" t="s">
        <v>6404</v>
      </c>
      <c r="D44" s="665" t="s">
        <v>6436</v>
      </c>
      <c r="E44" s="665" t="s">
        <v>6437</v>
      </c>
      <c r="F44" s="668">
        <v>3</v>
      </c>
      <c r="G44" s="668">
        <v>621</v>
      </c>
      <c r="H44" s="665">
        <v>1</v>
      </c>
      <c r="I44" s="665">
        <v>207</v>
      </c>
      <c r="J44" s="668">
        <v>2</v>
      </c>
      <c r="K44" s="668">
        <v>420</v>
      </c>
      <c r="L44" s="665">
        <v>0.67632850241545894</v>
      </c>
      <c r="M44" s="665">
        <v>210</v>
      </c>
      <c r="N44" s="668">
        <v>1</v>
      </c>
      <c r="O44" s="668">
        <v>222</v>
      </c>
      <c r="P44" s="681">
        <v>0.35748792270531399</v>
      </c>
      <c r="Q44" s="669">
        <v>222</v>
      </c>
    </row>
    <row r="45" spans="1:17" ht="14.4" customHeight="1" x14ac:dyDescent="0.3">
      <c r="A45" s="664" t="s">
        <v>6448</v>
      </c>
      <c r="B45" s="665" t="s">
        <v>558</v>
      </c>
      <c r="C45" s="665" t="s">
        <v>6404</v>
      </c>
      <c r="D45" s="665" t="s">
        <v>6438</v>
      </c>
      <c r="E45" s="665" t="s">
        <v>6439</v>
      </c>
      <c r="F45" s="668">
        <v>2</v>
      </c>
      <c r="G45" s="668">
        <v>326</v>
      </c>
      <c r="H45" s="665">
        <v>1</v>
      </c>
      <c r="I45" s="665">
        <v>163</v>
      </c>
      <c r="J45" s="668"/>
      <c r="K45" s="668"/>
      <c r="L45" s="665"/>
      <c r="M45" s="665"/>
      <c r="N45" s="668"/>
      <c r="O45" s="668"/>
      <c r="P45" s="681"/>
      <c r="Q45" s="669"/>
    </row>
    <row r="46" spans="1:17" ht="14.4" customHeight="1" x14ac:dyDescent="0.3">
      <c r="A46" s="664" t="s">
        <v>6448</v>
      </c>
      <c r="B46" s="665" t="s">
        <v>558</v>
      </c>
      <c r="C46" s="665" t="s">
        <v>6404</v>
      </c>
      <c r="D46" s="665" t="s">
        <v>6462</v>
      </c>
      <c r="E46" s="665" t="s">
        <v>6463</v>
      </c>
      <c r="F46" s="668">
        <v>1</v>
      </c>
      <c r="G46" s="668">
        <v>435</v>
      </c>
      <c r="H46" s="665">
        <v>1</v>
      </c>
      <c r="I46" s="665">
        <v>435</v>
      </c>
      <c r="J46" s="668"/>
      <c r="K46" s="668"/>
      <c r="L46" s="665"/>
      <c r="M46" s="665"/>
      <c r="N46" s="668">
        <v>3</v>
      </c>
      <c r="O46" s="668">
        <v>1332</v>
      </c>
      <c r="P46" s="681">
        <v>3.0620689655172413</v>
      </c>
      <c r="Q46" s="669">
        <v>444</v>
      </c>
    </row>
    <row r="47" spans="1:17" ht="14.4" customHeight="1" x14ac:dyDescent="0.3">
      <c r="A47" s="664" t="s">
        <v>6448</v>
      </c>
      <c r="B47" s="665" t="s">
        <v>558</v>
      </c>
      <c r="C47" s="665" t="s">
        <v>6404</v>
      </c>
      <c r="D47" s="665" t="s">
        <v>6464</v>
      </c>
      <c r="E47" s="665" t="s">
        <v>6465</v>
      </c>
      <c r="F47" s="668">
        <v>3</v>
      </c>
      <c r="G47" s="668">
        <v>356</v>
      </c>
      <c r="H47" s="665">
        <v>1</v>
      </c>
      <c r="I47" s="665">
        <v>118.66666666666667</v>
      </c>
      <c r="J47" s="668">
        <v>3</v>
      </c>
      <c r="K47" s="668">
        <v>360</v>
      </c>
      <c r="L47" s="665">
        <v>1.0112359550561798</v>
      </c>
      <c r="M47" s="665">
        <v>120</v>
      </c>
      <c r="N47" s="668">
        <v>4</v>
      </c>
      <c r="O47" s="668">
        <v>492</v>
      </c>
      <c r="P47" s="681">
        <v>1.3820224719101124</v>
      </c>
      <c r="Q47" s="669">
        <v>123</v>
      </c>
    </row>
    <row r="48" spans="1:17" ht="14.4" customHeight="1" x14ac:dyDescent="0.3">
      <c r="A48" s="664" t="s">
        <v>6448</v>
      </c>
      <c r="B48" s="665" t="s">
        <v>558</v>
      </c>
      <c r="C48" s="665" t="s">
        <v>6404</v>
      </c>
      <c r="D48" s="665" t="s">
        <v>6442</v>
      </c>
      <c r="E48" s="665" t="s">
        <v>6443</v>
      </c>
      <c r="F48" s="668">
        <v>3</v>
      </c>
      <c r="G48" s="668">
        <v>170</v>
      </c>
      <c r="H48" s="665">
        <v>1</v>
      </c>
      <c r="I48" s="665">
        <v>56.666666666666664</v>
      </c>
      <c r="J48" s="668">
        <v>7</v>
      </c>
      <c r="K48" s="668">
        <v>399</v>
      </c>
      <c r="L48" s="665">
        <v>2.3470588235294119</v>
      </c>
      <c r="M48" s="665">
        <v>57</v>
      </c>
      <c r="N48" s="668">
        <v>6</v>
      </c>
      <c r="O48" s="668">
        <v>354</v>
      </c>
      <c r="P48" s="681">
        <v>2.0823529411764707</v>
      </c>
      <c r="Q48" s="669">
        <v>59</v>
      </c>
    </row>
    <row r="49" spans="1:17" ht="14.4" customHeight="1" x14ac:dyDescent="0.3">
      <c r="A49" s="664" t="s">
        <v>6448</v>
      </c>
      <c r="B49" s="665" t="s">
        <v>558</v>
      </c>
      <c r="C49" s="665" t="s">
        <v>6404</v>
      </c>
      <c r="D49" s="665" t="s">
        <v>6466</v>
      </c>
      <c r="E49" s="665" t="s">
        <v>6467</v>
      </c>
      <c r="F49" s="668"/>
      <c r="G49" s="668"/>
      <c r="H49" s="665"/>
      <c r="I49" s="665"/>
      <c r="J49" s="668"/>
      <c r="K49" s="668"/>
      <c r="L49" s="665"/>
      <c r="M49" s="665"/>
      <c r="N49" s="668">
        <v>1</v>
      </c>
      <c r="O49" s="668">
        <v>91</v>
      </c>
      <c r="P49" s="681"/>
      <c r="Q49" s="669">
        <v>91</v>
      </c>
    </row>
    <row r="50" spans="1:17" ht="14.4" customHeight="1" x14ac:dyDescent="0.3">
      <c r="A50" s="664" t="s">
        <v>6448</v>
      </c>
      <c r="B50" s="665" t="s">
        <v>558</v>
      </c>
      <c r="C50" s="665" t="s">
        <v>6404</v>
      </c>
      <c r="D50" s="665" t="s">
        <v>6468</v>
      </c>
      <c r="E50" s="665" t="s">
        <v>6469</v>
      </c>
      <c r="F50" s="668"/>
      <c r="G50" s="668"/>
      <c r="H50" s="665"/>
      <c r="I50" s="665"/>
      <c r="J50" s="668">
        <v>3</v>
      </c>
      <c r="K50" s="668">
        <v>537</v>
      </c>
      <c r="L50" s="665"/>
      <c r="M50" s="665">
        <v>179</v>
      </c>
      <c r="N50" s="668">
        <v>1</v>
      </c>
      <c r="O50" s="668">
        <v>183</v>
      </c>
      <c r="P50" s="681"/>
      <c r="Q50" s="669">
        <v>183</v>
      </c>
    </row>
    <row r="51" spans="1:17" ht="14.4" customHeight="1" x14ac:dyDescent="0.3">
      <c r="A51" s="664" t="s">
        <v>6448</v>
      </c>
      <c r="B51" s="665" t="s">
        <v>558</v>
      </c>
      <c r="C51" s="665" t="s">
        <v>6404</v>
      </c>
      <c r="D51" s="665" t="s">
        <v>6470</v>
      </c>
      <c r="E51" s="665" t="s">
        <v>6471</v>
      </c>
      <c r="F51" s="668"/>
      <c r="G51" s="668"/>
      <c r="H51" s="665"/>
      <c r="I51" s="665"/>
      <c r="J51" s="668"/>
      <c r="K51" s="668"/>
      <c r="L51" s="665"/>
      <c r="M51" s="665"/>
      <c r="N51" s="668">
        <v>3</v>
      </c>
      <c r="O51" s="668">
        <v>1116</v>
      </c>
      <c r="P51" s="681"/>
      <c r="Q51" s="669">
        <v>372</v>
      </c>
    </row>
    <row r="52" spans="1:17" ht="14.4" customHeight="1" x14ac:dyDescent="0.3">
      <c r="A52" s="664" t="s">
        <v>6448</v>
      </c>
      <c r="B52" s="665" t="s">
        <v>558</v>
      </c>
      <c r="C52" s="665" t="s">
        <v>6404</v>
      </c>
      <c r="D52" s="665" t="s">
        <v>6472</v>
      </c>
      <c r="E52" s="665" t="s">
        <v>6473</v>
      </c>
      <c r="F52" s="668">
        <v>1</v>
      </c>
      <c r="G52" s="668">
        <v>234</v>
      </c>
      <c r="H52" s="665">
        <v>1</v>
      </c>
      <c r="I52" s="665">
        <v>234</v>
      </c>
      <c r="J52" s="668"/>
      <c r="K52" s="668"/>
      <c r="L52" s="665"/>
      <c r="M52" s="665"/>
      <c r="N52" s="668">
        <v>2</v>
      </c>
      <c r="O52" s="668">
        <v>502</v>
      </c>
      <c r="P52" s="681">
        <v>2.1452991452991452</v>
      </c>
      <c r="Q52" s="669">
        <v>251</v>
      </c>
    </row>
    <row r="53" spans="1:17" ht="14.4" customHeight="1" thickBot="1" x14ac:dyDescent="0.35">
      <c r="A53" s="670" t="s">
        <v>6448</v>
      </c>
      <c r="B53" s="671" t="s">
        <v>558</v>
      </c>
      <c r="C53" s="671" t="s">
        <v>6404</v>
      </c>
      <c r="D53" s="671" t="s">
        <v>6446</v>
      </c>
      <c r="E53" s="671" t="s">
        <v>6447</v>
      </c>
      <c r="F53" s="674">
        <v>2</v>
      </c>
      <c r="G53" s="674">
        <v>1058</v>
      </c>
      <c r="H53" s="671">
        <v>1</v>
      </c>
      <c r="I53" s="671">
        <v>529</v>
      </c>
      <c r="J53" s="674"/>
      <c r="K53" s="674"/>
      <c r="L53" s="671"/>
      <c r="M53" s="671"/>
      <c r="N53" s="674"/>
      <c r="O53" s="674"/>
      <c r="P53" s="682"/>
      <c r="Q53" s="675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312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110616971</v>
      </c>
      <c r="C3" s="351">
        <f t="shared" ref="C3:R3" si="0">SUBTOTAL(9,C6:C1048576)</f>
        <v>19</v>
      </c>
      <c r="D3" s="351">
        <f t="shared" si="0"/>
        <v>111949826</v>
      </c>
      <c r="E3" s="351">
        <f t="shared" si="0"/>
        <v>32.515932582344881</v>
      </c>
      <c r="F3" s="351">
        <f t="shared" si="0"/>
        <v>110721323</v>
      </c>
      <c r="G3" s="354">
        <f>IF(B3&lt;&gt;0,F3/B3,"")</f>
        <v>1.0009433633831828</v>
      </c>
      <c r="H3" s="350">
        <f t="shared" si="0"/>
        <v>46456839.649999976</v>
      </c>
      <c r="I3" s="351">
        <f t="shared" si="0"/>
        <v>1</v>
      </c>
      <c r="J3" s="351">
        <f t="shared" si="0"/>
        <v>48193900.25</v>
      </c>
      <c r="K3" s="351">
        <f t="shared" si="0"/>
        <v>1.0373908473561013</v>
      </c>
      <c r="L3" s="351">
        <f t="shared" si="0"/>
        <v>49665366.750000015</v>
      </c>
      <c r="M3" s="352">
        <f>IF(H3&lt;&gt;0,L3/H3,"")</f>
        <v>1.0690646872273852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6475</v>
      </c>
      <c r="B6" s="797">
        <v>82035</v>
      </c>
      <c r="C6" s="740">
        <v>1</v>
      </c>
      <c r="D6" s="797">
        <v>62389</v>
      </c>
      <c r="E6" s="740">
        <v>0.76051685256293045</v>
      </c>
      <c r="F6" s="797">
        <v>27286.67</v>
      </c>
      <c r="G6" s="745">
        <v>0.33262229536173582</v>
      </c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x14ac:dyDescent="0.3">
      <c r="A7" s="691" t="s">
        <v>6476</v>
      </c>
      <c r="B7" s="804">
        <v>983</v>
      </c>
      <c r="C7" s="665">
        <v>1</v>
      </c>
      <c r="D7" s="804"/>
      <c r="E7" s="665"/>
      <c r="F7" s="804">
        <v>1008</v>
      </c>
      <c r="G7" s="681">
        <v>1.0254323499491353</v>
      </c>
      <c r="H7" s="804"/>
      <c r="I7" s="665"/>
      <c r="J7" s="804"/>
      <c r="K7" s="665"/>
      <c r="L7" s="804"/>
      <c r="M7" s="681"/>
      <c r="N7" s="804"/>
      <c r="O7" s="665"/>
      <c r="P7" s="804"/>
      <c r="Q7" s="665"/>
      <c r="R7" s="804"/>
      <c r="S7" s="704"/>
    </row>
    <row r="8" spans="1:19" ht="14.4" customHeight="1" x14ac:dyDescent="0.3">
      <c r="A8" s="691" t="s">
        <v>6477</v>
      </c>
      <c r="B8" s="804">
        <v>15153</v>
      </c>
      <c r="C8" s="665">
        <v>1</v>
      </c>
      <c r="D8" s="804">
        <v>7711</v>
      </c>
      <c r="E8" s="665">
        <v>0.50887613013924637</v>
      </c>
      <c r="F8" s="804">
        <v>4158</v>
      </c>
      <c r="G8" s="681">
        <v>0.27440110869134826</v>
      </c>
      <c r="H8" s="804"/>
      <c r="I8" s="665"/>
      <c r="J8" s="804"/>
      <c r="K8" s="665"/>
      <c r="L8" s="804"/>
      <c r="M8" s="681"/>
      <c r="N8" s="804"/>
      <c r="O8" s="665"/>
      <c r="P8" s="804"/>
      <c r="Q8" s="665"/>
      <c r="R8" s="804"/>
      <c r="S8" s="704"/>
    </row>
    <row r="9" spans="1:19" ht="14.4" customHeight="1" x14ac:dyDescent="0.3">
      <c r="A9" s="691" t="s">
        <v>6478</v>
      </c>
      <c r="B9" s="804">
        <v>3536</v>
      </c>
      <c r="C9" s="665">
        <v>1</v>
      </c>
      <c r="D9" s="804">
        <v>1970</v>
      </c>
      <c r="E9" s="665">
        <v>0.5571266968325792</v>
      </c>
      <c r="F9" s="804">
        <v>1008</v>
      </c>
      <c r="G9" s="681">
        <v>0.28506787330316741</v>
      </c>
      <c r="H9" s="804"/>
      <c r="I9" s="665"/>
      <c r="J9" s="804"/>
      <c r="K9" s="665"/>
      <c r="L9" s="804"/>
      <c r="M9" s="681"/>
      <c r="N9" s="804"/>
      <c r="O9" s="665"/>
      <c r="P9" s="804"/>
      <c r="Q9" s="665"/>
      <c r="R9" s="804"/>
      <c r="S9" s="704"/>
    </row>
    <row r="10" spans="1:19" ht="14.4" customHeight="1" x14ac:dyDescent="0.3">
      <c r="A10" s="691" t="s">
        <v>6479</v>
      </c>
      <c r="B10" s="804">
        <v>1966</v>
      </c>
      <c r="C10" s="665">
        <v>1</v>
      </c>
      <c r="D10" s="804">
        <v>1970</v>
      </c>
      <c r="E10" s="665">
        <v>1.0020345879959309</v>
      </c>
      <c r="F10" s="804">
        <v>1362</v>
      </c>
      <c r="G10" s="681">
        <v>0.69277721261444558</v>
      </c>
      <c r="H10" s="804"/>
      <c r="I10" s="665"/>
      <c r="J10" s="804"/>
      <c r="K10" s="665"/>
      <c r="L10" s="804"/>
      <c r="M10" s="681"/>
      <c r="N10" s="804"/>
      <c r="O10" s="665"/>
      <c r="P10" s="804"/>
      <c r="Q10" s="665"/>
      <c r="R10" s="804"/>
      <c r="S10" s="704"/>
    </row>
    <row r="11" spans="1:19" ht="14.4" customHeight="1" x14ac:dyDescent="0.3">
      <c r="A11" s="691" t="s">
        <v>6480</v>
      </c>
      <c r="B11" s="804">
        <v>983</v>
      </c>
      <c r="C11" s="665">
        <v>1</v>
      </c>
      <c r="D11" s="804">
        <v>5910</v>
      </c>
      <c r="E11" s="665">
        <v>6.0122075279755851</v>
      </c>
      <c r="F11" s="804"/>
      <c r="G11" s="681"/>
      <c r="H11" s="804"/>
      <c r="I11" s="665"/>
      <c r="J11" s="804"/>
      <c r="K11" s="665"/>
      <c r="L11" s="804"/>
      <c r="M11" s="681"/>
      <c r="N11" s="804"/>
      <c r="O11" s="665"/>
      <c r="P11" s="804"/>
      <c r="Q11" s="665"/>
      <c r="R11" s="804"/>
      <c r="S11" s="704"/>
    </row>
    <row r="12" spans="1:19" ht="14.4" customHeight="1" x14ac:dyDescent="0.3">
      <c r="A12" s="691" t="s">
        <v>6481</v>
      </c>
      <c r="B12" s="804">
        <v>37348</v>
      </c>
      <c r="C12" s="665">
        <v>1</v>
      </c>
      <c r="D12" s="804">
        <v>43958</v>
      </c>
      <c r="E12" s="665">
        <v>1.1769840419835065</v>
      </c>
      <c r="F12" s="804">
        <v>43929</v>
      </c>
      <c r="G12" s="681">
        <v>1.1762075613151977</v>
      </c>
      <c r="H12" s="804"/>
      <c r="I12" s="665"/>
      <c r="J12" s="804"/>
      <c r="K12" s="665"/>
      <c r="L12" s="804">
        <v>83409.55</v>
      </c>
      <c r="M12" s="681"/>
      <c r="N12" s="804"/>
      <c r="O12" s="665"/>
      <c r="P12" s="804"/>
      <c r="Q12" s="665"/>
      <c r="R12" s="804"/>
      <c r="S12" s="704"/>
    </row>
    <row r="13" spans="1:19" ht="14.4" customHeight="1" x14ac:dyDescent="0.3">
      <c r="A13" s="691" t="s">
        <v>6482</v>
      </c>
      <c r="B13" s="804">
        <v>1966</v>
      </c>
      <c r="C13" s="665">
        <v>1</v>
      </c>
      <c r="D13" s="804">
        <v>5945</v>
      </c>
      <c r="E13" s="665">
        <v>3.023906408952187</v>
      </c>
      <c r="F13" s="804">
        <v>1134</v>
      </c>
      <c r="G13" s="681">
        <v>0.5768056968463886</v>
      </c>
      <c r="H13" s="804"/>
      <c r="I13" s="665"/>
      <c r="J13" s="804"/>
      <c r="K13" s="665"/>
      <c r="L13" s="804"/>
      <c r="M13" s="681"/>
      <c r="N13" s="804"/>
      <c r="O13" s="665"/>
      <c r="P13" s="804"/>
      <c r="Q13" s="665"/>
      <c r="R13" s="804"/>
      <c r="S13" s="704"/>
    </row>
    <row r="14" spans="1:19" ht="14.4" customHeight="1" x14ac:dyDescent="0.3">
      <c r="A14" s="691" t="s">
        <v>6483</v>
      </c>
      <c r="B14" s="804">
        <v>983</v>
      </c>
      <c r="C14" s="665">
        <v>1</v>
      </c>
      <c r="D14" s="804">
        <v>985</v>
      </c>
      <c r="E14" s="665">
        <v>1.0020345879959309</v>
      </c>
      <c r="F14" s="804"/>
      <c r="G14" s="681"/>
      <c r="H14" s="804"/>
      <c r="I14" s="665"/>
      <c r="J14" s="804"/>
      <c r="K14" s="665"/>
      <c r="L14" s="804"/>
      <c r="M14" s="681"/>
      <c r="N14" s="804"/>
      <c r="O14" s="665"/>
      <c r="P14" s="804"/>
      <c r="Q14" s="665"/>
      <c r="R14" s="804"/>
      <c r="S14" s="704"/>
    </row>
    <row r="15" spans="1:19" ht="14.4" customHeight="1" x14ac:dyDescent="0.3">
      <c r="A15" s="691" t="s">
        <v>6484</v>
      </c>
      <c r="B15" s="804">
        <v>1018</v>
      </c>
      <c r="C15" s="665">
        <v>1</v>
      </c>
      <c r="D15" s="804">
        <v>2206</v>
      </c>
      <c r="E15" s="665">
        <v>2.1669941060903732</v>
      </c>
      <c r="F15" s="804"/>
      <c r="G15" s="681"/>
      <c r="H15" s="804"/>
      <c r="I15" s="665"/>
      <c r="J15" s="804"/>
      <c r="K15" s="665"/>
      <c r="L15" s="804"/>
      <c r="M15" s="681"/>
      <c r="N15" s="804"/>
      <c r="O15" s="665"/>
      <c r="P15" s="804"/>
      <c r="Q15" s="665"/>
      <c r="R15" s="804"/>
      <c r="S15" s="704"/>
    </row>
    <row r="16" spans="1:19" ht="14.4" customHeight="1" x14ac:dyDescent="0.3">
      <c r="A16" s="691" t="s">
        <v>6485</v>
      </c>
      <c r="B16" s="804">
        <v>35</v>
      </c>
      <c r="C16" s="665">
        <v>1</v>
      </c>
      <c r="D16" s="804">
        <v>35</v>
      </c>
      <c r="E16" s="665">
        <v>1</v>
      </c>
      <c r="F16" s="804">
        <v>251</v>
      </c>
      <c r="G16" s="681">
        <v>7.1714285714285717</v>
      </c>
      <c r="H16" s="804"/>
      <c r="I16" s="665"/>
      <c r="J16" s="804"/>
      <c r="K16" s="665"/>
      <c r="L16" s="804"/>
      <c r="M16" s="681"/>
      <c r="N16" s="804"/>
      <c r="O16" s="665"/>
      <c r="P16" s="804"/>
      <c r="Q16" s="665"/>
      <c r="R16" s="804"/>
      <c r="S16" s="704"/>
    </row>
    <row r="17" spans="1:19" ht="14.4" customHeight="1" x14ac:dyDescent="0.3">
      <c r="A17" s="691" t="s">
        <v>6486</v>
      </c>
      <c r="B17" s="804">
        <v>983</v>
      </c>
      <c r="C17" s="665">
        <v>1</v>
      </c>
      <c r="D17" s="804"/>
      <c r="E17" s="665"/>
      <c r="F17" s="804"/>
      <c r="G17" s="681"/>
      <c r="H17" s="804"/>
      <c r="I17" s="665"/>
      <c r="J17" s="804"/>
      <c r="K17" s="665"/>
      <c r="L17" s="804"/>
      <c r="M17" s="681"/>
      <c r="N17" s="804"/>
      <c r="O17" s="665"/>
      <c r="P17" s="804"/>
      <c r="Q17" s="665"/>
      <c r="R17" s="804"/>
      <c r="S17" s="704"/>
    </row>
    <row r="18" spans="1:19" ht="14.4" customHeight="1" x14ac:dyDescent="0.3">
      <c r="A18" s="691" t="s">
        <v>6487</v>
      </c>
      <c r="B18" s="804">
        <v>4291</v>
      </c>
      <c r="C18" s="665">
        <v>1</v>
      </c>
      <c r="D18" s="804">
        <v>4628</v>
      </c>
      <c r="E18" s="665">
        <v>1.0785364716849219</v>
      </c>
      <c r="F18" s="804">
        <v>6087</v>
      </c>
      <c r="G18" s="681">
        <v>1.4185504544395247</v>
      </c>
      <c r="H18" s="804"/>
      <c r="I18" s="665"/>
      <c r="J18" s="804"/>
      <c r="K18" s="665"/>
      <c r="L18" s="804"/>
      <c r="M18" s="681"/>
      <c r="N18" s="804"/>
      <c r="O18" s="665"/>
      <c r="P18" s="804"/>
      <c r="Q18" s="665"/>
      <c r="R18" s="804"/>
      <c r="S18" s="704"/>
    </row>
    <row r="19" spans="1:19" ht="14.4" customHeight="1" x14ac:dyDescent="0.3">
      <c r="A19" s="691" t="s">
        <v>6488</v>
      </c>
      <c r="B19" s="804">
        <v>3877</v>
      </c>
      <c r="C19" s="665">
        <v>1</v>
      </c>
      <c r="D19" s="804">
        <v>36042</v>
      </c>
      <c r="E19" s="665">
        <v>9.2963631673974731</v>
      </c>
      <c r="F19" s="804">
        <v>6918</v>
      </c>
      <c r="G19" s="681">
        <v>1.7843693577508384</v>
      </c>
      <c r="H19" s="804"/>
      <c r="I19" s="665"/>
      <c r="J19" s="804"/>
      <c r="K19" s="665"/>
      <c r="L19" s="804"/>
      <c r="M19" s="681"/>
      <c r="N19" s="804"/>
      <c r="O19" s="665"/>
      <c r="P19" s="804"/>
      <c r="Q19" s="665"/>
      <c r="R19" s="804"/>
      <c r="S19" s="704"/>
    </row>
    <row r="20" spans="1:19" ht="14.4" customHeight="1" x14ac:dyDescent="0.3">
      <c r="A20" s="691" t="s">
        <v>6489</v>
      </c>
      <c r="B20" s="804"/>
      <c r="C20" s="665"/>
      <c r="D20" s="804">
        <v>985</v>
      </c>
      <c r="E20" s="665"/>
      <c r="F20" s="804"/>
      <c r="G20" s="681"/>
      <c r="H20" s="804"/>
      <c r="I20" s="665"/>
      <c r="J20" s="804"/>
      <c r="K20" s="665"/>
      <c r="L20" s="804"/>
      <c r="M20" s="681"/>
      <c r="N20" s="804"/>
      <c r="O20" s="665"/>
      <c r="P20" s="804"/>
      <c r="Q20" s="665"/>
      <c r="R20" s="804"/>
      <c r="S20" s="704"/>
    </row>
    <row r="21" spans="1:19" ht="14.4" customHeight="1" x14ac:dyDescent="0.3">
      <c r="A21" s="691" t="s">
        <v>6490</v>
      </c>
      <c r="B21" s="804">
        <v>3840</v>
      </c>
      <c r="C21" s="665">
        <v>1</v>
      </c>
      <c r="D21" s="804">
        <v>7764</v>
      </c>
      <c r="E21" s="665">
        <v>2.0218750000000001</v>
      </c>
      <c r="F21" s="804">
        <v>1008</v>
      </c>
      <c r="G21" s="681">
        <v>0.26250000000000001</v>
      </c>
      <c r="H21" s="804"/>
      <c r="I21" s="665"/>
      <c r="J21" s="804"/>
      <c r="K21" s="665"/>
      <c r="L21" s="804"/>
      <c r="M21" s="681"/>
      <c r="N21" s="804"/>
      <c r="O21" s="665"/>
      <c r="P21" s="804"/>
      <c r="Q21" s="665"/>
      <c r="R21" s="804"/>
      <c r="S21" s="704"/>
    </row>
    <row r="22" spans="1:19" ht="14.4" customHeight="1" x14ac:dyDescent="0.3">
      <c r="A22" s="691" t="s">
        <v>6491</v>
      </c>
      <c r="B22" s="804">
        <v>980</v>
      </c>
      <c r="C22" s="665">
        <v>1</v>
      </c>
      <c r="D22" s="804"/>
      <c r="E22" s="665"/>
      <c r="F22" s="804">
        <v>1439</v>
      </c>
      <c r="G22" s="681">
        <v>1.4683673469387755</v>
      </c>
      <c r="H22" s="804"/>
      <c r="I22" s="665"/>
      <c r="J22" s="804"/>
      <c r="K22" s="665"/>
      <c r="L22" s="804"/>
      <c r="M22" s="681"/>
      <c r="N22" s="804"/>
      <c r="O22" s="665"/>
      <c r="P22" s="804"/>
      <c r="Q22" s="665"/>
      <c r="R22" s="804"/>
      <c r="S22" s="704"/>
    </row>
    <row r="23" spans="1:19" ht="14.4" customHeight="1" x14ac:dyDescent="0.3">
      <c r="A23" s="691" t="s">
        <v>6492</v>
      </c>
      <c r="B23" s="804">
        <v>2946</v>
      </c>
      <c r="C23" s="665">
        <v>1</v>
      </c>
      <c r="D23" s="804">
        <v>2955</v>
      </c>
      <c r="E23" s="665">
        <v>1.0030549898167007</v>
      </c>
      <c r="F23" s="804">
        <v>3024</v>
      </c>
      <c r="G23" s="681">
        <v>1.0264765784114054</v>
      </c>
      <c r="H23" s="804"/>
      <c r="I23" s="665"/>
      <c r="J23" s="804"/>
      <c r="K23" s="665"/>
      <c r="L23" s="804"/>
      <c r="M23" s="681"/>
      <c r="N23" s="804"/>
      <c r="O23" s="665"/>
      <c r="P23" s="804"/>
      <c r="Q23" s="665"/>
      <c r="R23" s="804"/>
      <c r="S23" s="704"/>
    </row>
    <row r="24" spans="1:19" ht="14.4" customHeight="1" x14ac:dyDescent="0.3">
      <c r="A24" s="691" t="s">
        <v>6493</v>
      </c>
      <c r="B24" s="804"/>
      <c r="C24" s="665"/>
      <c r="D24" s="804">
        <v>985</v>
      </c>
      <c r="E24" s="665"/>
      <c r="F24" s="804">
        <v>252</v>
      </c>
      <c r="G24" s="681"/>
      <c r="H24" s="804"/>
      <c r="I24" s="665"/>
      <c r="J24" s="804"/>
      <c r="K24" s="665"/>
      <c r="L24" s="804"/>
      <c r="M24" s="681"/>
      <c r="N24" s="804"/>
      <c r="O24" s="665"/>
      <c r="P24" s="804"/>
      <c r="Q24" s="665"/>
      <c r="R24" s="804"/>
      <c r="S24" s="704"/>
    </row>
    <row r="25" spans="1:19" ht="14.4" customHeight="1" x14ac:dyDescent="0.3">
      <c r="A25" s="691" t="s">
        <v>3174</v>
      </c>
      <c r="B25" s="804">
        <v>110440924</v>
      </c>
      <c r="C25" s="665">
        <v>1</v>
      </c>
      <c r="D25" s="804">
        <v>111751661</v>
      </c>
      <c r="E25" s="665">
        <v>1.0118682183426861</v>
      </c>
      <c r="F25" s="804">
        <v>110610536.33</v>
      </c>
      <c r="G25" s="681">
        <v>1.0015357742751227</v>
      </c>
      <c r="H25" s="804">
        <v>46456839.649999976</v>
      </c>
      <c r="I25" s="665">
        <v>1</v>
      </c>
      <c r="J25" s="804">
        <v>48193900.25</v>
      </c>
      <c r="K25" s="665">
        <v>1.0373908473561013</v>
      </c>
      <c r="L25" s="804">
        <v>49581957.200000018</v>
      </c>
      <c r="M25" s="681">
        <v>1.0672692669915622</v>
      </c>
      <c r="N25" s="804"/>
      <c r="O25" s="665"/>
      <c r="P25" s="804"/>
      <c r="Q25" s="665"/>
      <c r="R25" s="804"/>
      <c r="S25" s="704"/>
    </row>
    <row r="26" spans="1:19" ht="14.4" customHeight="1" thickBot="1" x14ac:dyDescent="0.35">
      <c r="A26" s="799" t="s">
        <v>6494</v>
      </c>
      <c r="B26" s="798">
        <v>13124</v>
      </c>
      <c r="C26" s="671">
        <v>1</v>
      </c>
      <c r="D26" s="798">
        <v>11727</v>
      </c>
      <c r="E26" s="671">
        <v>0.89355379457482476</v>
      </c>
      <c r="F26" s="798">
        <v>11922</v>
      </c>
      <c r="G26" s="682">
        <v>0.90841206949100883</v>
      </c>
      <c r="H26" s="798"/>
      <c r="I26" s="671"/>
      <c r="J26" s="798"/>
      <c r="K26" s="671"/>
      <c r="L26" s="798"/>
      <c r="M26" s="682"/>
      <c r="N26" s="798"/>
      <c r="O26" s="671"/>
      <c r="P26" s="798"/>
      <c r="Q26" s="671"/>
      <c r="R26" s="798"/>
      <c r="S26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7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7405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312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64923.49</v>
      </c>
      <c r="G3" s="212">
        <f t="shared" si="0"/>
        <v>157073810.65000004</v>
      </c>
      <c r="H3" s="212"/>
      <c r="I3" s="212"/>
      <c r="J3" s="212">
        <f t="shared" si="0"/>
        <v>64048.160000000003</v>
      </c>
      <c r="K3" s="212">
        <f t="shared" si="0"/>
        <v>160143726.25000006</v>
      </c>
      <c r="L3" s="212"/>
      <c r="M3" s="212"/>
      <c r="N3" s="212">
        <f t="shared" si="0"/>
        <v>64070.66</v>
      </c>
      <c r="O3" s="212">
        <f t="shared" si="0"/>
        <v>160386689.75</v>
      </c>
      <c r="P3" s="79">
        <f>IF(G3=0,0,O3/G3)</f>
        <v>1.0210912251144266</v>
      </c>
      <c r="Q3" s="213">
        <f>IF(N3=0,0,O3/N3)</f>
        <v>2503.2782516989832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9"/>
      <c r="B5" s="807"/>
      <c r="C5" s="809"/>
      <c r="D5" s="817"/>
      <c r="E5" s="811"/>
      <c r="F5" s="818" t="s">
        <v>91</v>
      </c>
      <c r="G5" s="819" t="s">
        <v>14</v>
      </c>
      <c r="H5" s="820"/>
      <c r="I5" s="820"/>
      <c r="J5" s="818" t="s">
        <v>91</v>
      </c>
      <c r="K5" s="819" t="s">
        <v>14</v>
      </c>
      <c r="L5" s="820"/>
      <c r="M5" s="820"/>
      <c r="N5" s="818" t="s">
        <v>91</v>
      </c>
      <c r="O5" s="819" t="s">
        <v>14</v>
      </c>
      <c r="P5" s="821"/>
      <c r="Q5" s="816"/>
    </row>
    <row r="6" spans="1:17" ht="14.4" customHeight="1" x14ac:dyDescent="0.3">
      <c r="A6" s="739" t="s">
        <v>6495</v>
      </c>
      <c r="B6" s="740" t="s">
        <v>6403</v>
      </c>
      <c r="C6" s="740" t="s">
        <v>6404</v>
      </c>
      <c r="D6" s="740" t="s">
        <v>6405</v>
      </c>
      <c r="E6" s="740" t="s">
        <v>6406</v>
      </c>
      <c r="F6" s="229">
        <v>2</v>
      </c>
      <c r="G6" s="229">
        <v>70</v>
      </c>
      <c r="H6" s="229">
        <v>1</v>
      </c>
      <c r="I6" s="229">
        <v>35</v>
      </c>
      <c r="J6" s="229">
        <v>4</v>
      </c>
      <c r="K6" s="229">
        <v>140</v>
      </c>
      <c r="L6" s="229">
        <v>2</v>
      </c>
      <c r="M6" s="229">
        <v>35</v>
      </c>
      <c r="N6" s="229">
        <v>2</v>
      </c>
      <c r="O6" s="229">
        <v>74</v>
      </c>
      <c r="P6" s="745">
        <v>1.0571428571428572</v>
      </c>
      <c r="Q6" s="753">
        <v>37</v>
      </c>
    </row>
    <row r="7" spans="1:17" ht="14.4" customHeight="1" x14ac:dyDescent="0.3">
      <c r="A7" s="664" t="s">
        <v>6495</v>
      </c>
      <c r="B7" s="665" t="s">
        <v>6403</v>
      </c>
      <c r="C7" s="665" t="s">
        <v>6404</v>
      </c>
      <c r="D7" s="665" t="s">
        <v>6412</v>
      </c>
      <c r="E7" s="665" t="s">
        <v>6413</v>
      </c>
      <c r="F7" s="668">
        <v>1</v>
      </c>
      <c r="G7" s="668">
        <v>414</v>
      </c>
      <c r="H7" s="668">
        <v>1</v>
      </c>
      <c r="I7" s="668">
        <v>414</v>
      </c>
      <c r="J7" s="668">
        <v>1</v>
      </c>
      <c r="K7" s="668">
        <v>415</v>
      </c>
      <c r="L7" s="668">
        <v>1.0024154589371981</v>
      </c>
      <c r="M7" s="668">
        <v>415</v>
      </c>
      <c r="N7" s="668"/>
      <c r="O7" s="668"/>
      <c r="P7" s="681"/>
      <c r="Q7" s="669"/>
    </row>
    <row r="8" spans="1:17" ht="14.4" customHeight="1" x14ac:dyDescent="0.3">
      <c r="A8" s="664" t="s">
        <v>6495</v>
      </c>
      <c r="B8" s="665" t="s">
        <v>6403</v>
      </c>
      <c r="C8" s="665" t="s">
        <v>6404</v>
      </c>
      <c r="D8" s="665" t="s">
        <v>6414</v>
      </c>
      <c r="E8" s="665" t="s">
        <v>6415</v>
      </c>
      <c r="F8" s="668">
        <v>48</v>
      </c>
      <c r="G8" s="668">
        <v>47178</v>
      </c>
      <c r="H8" s="668">
        <v>1</v>
      </c>
      <c r="I8" s="668">
        <v>982.875</v>
      </c>
      <c r="J8" s="668">
        <v>35</v>
      </c>
      <c r="K8" s="668">
        <v>34475</v>
      </c>
      <c r="L8" s="668">
        <v>0.7307431429903769</v>
      </c>
      <c r="M8" s="668">
        <v>985</v>
      </c>
      <c r="N8" s="668">
        <v>16</v>
      </c>
      <c r="O8" s="668">
        <v>16128</v>
      </c>
      <c r="P8" s="681">
        <v>0.34185425410148801</v>
      </c>
      <c r="Q8" s="669">
        <v>1008</v>
      </c>
    </row>
    <row r="9" spans="1:17" ht="14.4" customHeight="1" x14ac:dyDescent="0.3">
      <c r="A9" s="664" t="s">
        <v>6495</v>
      </c>
      <c r="B9" s="665" t="s">
        <v>6403</v>
      </c>
      <c r="C9" s="665" t="s">
        <v>6404</v>
      </c>
      <c r="D9" s="665" t="s">
        <v>6416</v>
      </c>
      <c r="E9" s="665" t="s">
        <v>6417</v>
      </c>
      <c r="F9" s="668">
        <v>1</v>
      </c>
      <c r="G9" s="668">
        <v>2083</v>
      </c>
      <c r="H9" s="668">
        <v>1</v>
      </c>
      <c r="I9" s="668">
        <v>2083</v>
      </c>
      <c r="J9" s="668">
        <v>1</v>
      </c>
      <c r="K9" s="668">
        <v>2086</v>
      </c>
      <c r="L9" s="668">
        <v>1.0014402304368699</v>
      </c>
      <c r="M9" s="668">
        <v>2086</v>
      </c>
      <c r="N9" s="668"/>
      <c r="O9" s="668"/>
      <c r="P9" s="681"/>
      <c r="Q9" s="669"/>
    </row>
    <row r="10" spans="1:17" ht="14.4" customHeight="1" x14ac:dyDescent="0.3">
      <c r="A10" s="664" t="s">
        <v>6495</v>
      </c>
      <c r="B10" s="665" t="s">
        <v>6403</v>
      </c>
      <c r="C10" s="665" t="s">
        <v>6404</v>
      </c>
      <c r="D10" s="665" t="s">
        <v>6424</v>
      </c>
      <c r="E10" s="665" t="s">
        <v>6425</v>
      </c>
      <c r="F10" s="668"/>
      <c r="G10" s="668"/>
      <c r="H10" s="668"/>
      <c r="I10" s="668"/>
      <c r="J10" s="668">
        <v>1</v>
      </c>
      <c r="K10" s="668">
        <v>0</v>
      </c>
      <c r="L10" s="668"/>
      <c r="M10" s="668">
        <v>0</v>
      </c>
      <c r="N10" s="668"/>
      <c r="O10" s="668"/>
      <c r="P10" s="681"/>
      <c r="Q10" s="669"/>
    </row>
    <row r="11" spans="1:17" ht="14.4" customHeight="1" x14ac:dyDescent="0.3">
      <c r="A11" s="664" t="s">
        <v>6495</v>
      </c>
      <c r="B11" s="665" t="s">
        <v>6403</v>
      </c>
      <c r="C11" s="665" t="s">
        <v>6404</v>
      </c>
      <c r="D11" s="665" t="s">
        <v>6432</v>
      </c>
      <c r="E11" s="665" t="s">
        <v>6433</v>
      </c>
      <c r="F11" s="668">
        <v>16</v>
      </c>
      <c r="G11" s="668">
        <v>30576</v>
      </c>
      <c r="H11" s="668">
        <v>1</v>
      </c>
      <c r="I11" s="668">
        <v>1911</v>
      </c>
      <c r="J11" s="668">
        <v>11</v>
      </c>
      <c r="K11" s="668">
        <v>21032</v>
      </c>
      <c r="L11" s="668">
        <v>0.68785975928833076</v>
      </c>
      <c r="M11" s="668">
        <v>1912</v>
      </c>
      <c r="N11" s="668">
        <v>4</v>
      </c>
      <c r="O11" s="668">
        <v>7716</v>
      </c>
      <c r="P11" s="681">
        <v>0.2523547880690738</v>
      </c>
      <c r="Q11" s="669">
        <v>1929</v>
      </c>
    </row>
    <row r="12" spans="1:17" ht="14.4" customHeight="1" x14ac:dyDescent="0.3">
      <c r="A12" s="664" t="s">
        <v>6495</v>
      </c>
      <c r="B12" s="665" t="s">
        <v>6403</v>
      </c>
      <c r="C12" s="665" t="s">
        <v>6404</v>
      </c>
      <c r="D12" s="665" t="s">
        <v>6434</v>
      </c>
      <c r="E12" s="665" t="s">
        <v>6435</v>
      </c>
      <c r="F12" s="668">
        <v>1</v>
      </c>
      <c r="G12" s="668">
        <v>330</v>
      </c>
      <c r="H12" s="668">
        <v>1</v>
      </c>
      <c r="I12" s="668">
        <v>330</v>
      </c>
      <c r="J12" s="668">
        <v>4</v>
      </c>
      <c r="K12" s="668">
        <v>1324</v>
      </c>
      <c r="L12" s="668">
        <v>4.0121212121212118</v>
      </c>
      <c r="M12" s="668">
        <v>331</v>
      </c>
      <c r="N12" s="668"/>
      <c r="O12" s="668"/>
      <c r="P12" s="681"/>
      <c r="Q12" s="669"/>
    </row>
    <row r="13" spans="1:17" ht="14.4" customHeight="1" x14ac:dyDescent="0.3">
      <c r="A13" s="664" t="s">
        <v>6495</v>
      </c>
      <c r="B13" s="665" t="s">
        <v>6403</v>
      </c>
      <c r="C13" s="665" t="s">
        <v>6404</v>
      </c>
      <c r="D13" s="665" t="s">
        <v>6446</v>
      </c>
      <c r="E13" s="665" t="s">
        <v>6447</v>
      </c>
      <c r="F13" s="668">
        <v>1</v>
      </c>
      <c r="G13" s="668">
        <v>531</v>
      </c>
      <c r="H13" s="668">
        <v>1</v>
      </c>
      <c r="I13" s="668">
        <v>531</v>
      </c>
      <c r="J13" s="668"/>
      <c r="K13" s="668"/>
      <c r="L13" s="668"/>
      <c r="M13" s="668"/>
      <c r="N13" s="668"/>
      <c r="O13" s="668"/>
      <c r="P13" s="681"/>
      <c r="Q13" s="669"/>
    </row>
    <row r="14" spans="1:17" ht="14.4" customHeight="1" x14ac:dyDescent="0.3">
      <c r="A14" s="664" t="s">
        <v>6495</v>
      </c>
      <c r="B14" s="665" t="s">
        <v>6448</v>
      </c>
      <c r="C14" s="665" t="s">
        <v>6404</v>
      </c>
      <c r="D14" s="665" t="s">
        <v>6405</v>
      </c>
      <c r="E14" s="665" t="s">
        <v>6406</v>
      </c>
      <c r="F14" s="668">
        <v>1</v>
      </c>
      <c r="G14" s="668">
        <v>35</v>
      </c>
      <c r="H14" s="668">
        <v>1</v>
      </c>
      <c r="I14" s="668">
        <v>35</v>
      </c>
      <c r="J14" s="668"/>
      <c r="K14" s="668"/>
      <c r="L14" s="668"/>
      <c r="M14" s="668"/>
      <c r="N14" s="668">
        <v>1</v>
      </c>
      <c r="O14" s="668">
        <v>37</v>
      </c>
      <c r="P14" s="681">
        <v>1.0571428571428572</v>
      </c>
      <c r="Q14" s="669">
        <v>37</v>
      </c>
    </row>
    <row r="15" spans="1:17" ht="14.4" customHeight="1" x14ac:dyDescent="0.3">
      <c r="A15" s="664" t="s">
        <v>6495</v>
      </c>
      <c r="B15" s="665" t="s">
        <v>6448</v>
      </c>
      <c r="C15" s="665" t="s">
        <v>6404</v>
      </c>
      <c r="D15" s="665" t="s">
        <v>6456</v>
      </c>
      <c r="E15" s="665" t="s">
        <v>6457</v>
      </c>
      <c r="F15" s="668">
        <v>1</v>
      </c>
      <c r="G15" s="668">
        <v>118</v>
      </c>
      <c r="H15" s="668">
        <v>1</v>
      </c>
      <c r="I15" s="668">
        <v>118</v>
      </c>
      <c r="J15" s="668">
        <v>1</v>
      </c>
      <c r="K15" s="668">
        <v>118</v>
      </c>
      <c r="L15" s="668">
        <v>1</v>
      </c>
      <c r="M15" s="668">
        <v>118</v>
      </c>
      <c r="N15" s="668">
        <v>4</v>
      </c>
      <c r="O15" s="668">
        <v>504</v>
      </c>
      <c r="P15" s="681">
        <v>4.2711864406779663</v>
      </c>
      <c r="Q15" s="669">
        <v>126</v>
      </c>
    </row>
    <row r="16" spans="1:17" ht="14.4" customHeight="1" x14ac:dyDescent="0.3">
      <c r="A16" s="664" t="s">
        <v>6495</v>
      </c>
      <c r="B16" s="665" t="s">
        <v>6448</v>
      </c>
      <c r="C16" s="665" t="s">
        <v>6404</v>
      </c>
      <c r="D16" s="665" t="s">
        <v>6424</v>
      </c>
      <c r="E16" s="665" t="s">
        <v>6425</v>
      </c>
      <c r="F16" s="668"/>
      <c r="G16" s="668"/>
      <c r="H16" s="668"/>
      <c r="I16" s="668"/>
      <c r="J16" s="668"/>
      <c r="K16" s="668"/>
      <c r="L16" s="668"/>
      <c r="M16" s="668"/>
      <c r="N16" s="668">
        <v>2</v>
      </c>
      <c r="O16" s="668">
        <v>66.67</v>
      </c>
      <c r="P16" s="681"/>
      <c r="Q16" s="669">
        <v>33.335000000000001</v>
      </c>
    </row>
    <row r="17" spans="1:17" ht="14.4" customHeight="1" x14ac:dyDescent="0.3">
      <c r="A17" s="664" t="s">
        <v>6495</v>
      </c>
      <c r="B17" s="665" t="s">
        <v>6448</v>
      </c>
      <c r="C17" s="665" t="s">
        <v>6404</v>
      </c>
      <c r="D17" s="665" t="s">
        <v>6470</v>
      </c>
      <c r="E17" s="665" t="s">
        <v>6471</v>
      </c>
      <c r="F17" s="668"/>
      <c r="G17" s="668"/>
      <c r="H17" s="668"/>
      <c r="I17" s="668"/>
      <c r="J17" s="668">
        <v>6</v>
      </c>
      <c r="K17" s="668">
        <v>2094</v>
      </c>
      <c r="L17" s="668"/>
      <c r="M17" s="668">
        <v>349</v>
      </c>
      <c r="N17" s="668"/>
      <c r="O17" s="668"/>
      <c r="P17" s="681"/>
      <c r="Q17" s="669"/>
    </row>
    <row r="18" spans="1:17" ht="14.4" customHeight="1" x14ac:dyDescent="0.3">
      <c r="A18" s="664" t="s">
        <v>6495</v>
      </c>
      <c r="B18" s="665" t="s">
        <v>6448</v>
      </c>
      <c r="C18" s="665" t="s">
        <v>6404</v>
      </c>
      <c r="D18" s="665" t="s">
        <v>6472</v>
      </c>
      <c r="E18" s="665" t="s">
        <v>6473</v>
      </c>
      <c r="F18" s="668">
        <v>3</v>
      </c>
      <c r="G18" s="668">
        <v>700</v>
      </c>
      <c r="H18" s="668">
        <v>1</v>
      </c>
      <c r="I18" s="668">
        <v>233.33333333333334</v>
      </c>
      <c r="J18" s="668">
        <v>3</v>
      </c>
      <c r="K18" s="668">
        <v>705</v>
      </c>
      <c r="L18" s="668">
        <v>1.0071428571428571</v>
      </c>
      <c r="M18" s="668">
        <v>235</v>
      </c>
      <c r="N18" s="668">
        <v>11</v>
      </c>
      <c r="O18" s="668">
        <v>2761</v>
      </c>
      <c r="P18" s="681">
        <v>3.9442857142857144</v>
      </c>
      <c r="Q18" s="669">
        <v>251</v>
      </c>
    </row>
    <row r="19" spans="1:17" ht="14.4" customHeight="1" x14ac:dyDescent="0.3">
      <c r="A19" s="664" t="s">
        <v>6496</v>
      </c>
      <c r="B19" s="665" t="s">
        <v>6403</v>
      </c>
      <c r="C19" s="665" t="s">
        <v>6404</v>
      </c>
      <c r="D19" s="665" t="s">
        <v>6414</v>
      </c>
      <c r="E19" s="665" t="s">
        <v>6415</v>
      </c>
      <c r="F19" s="668">
        <v>1</v>
      </c>
      <c r="G19" s="668">
        <v>983</v>
      </c>
      <c r="H19" s="668">
        <v>1</v>
      </c>
      <c r="I19" s="668">
        <v>983</v>
      </c>
      <c r="J19" s="668"/>
      <c r="K19" s="668"/>
      <c r="L19" s="668"/>
      <c r="M19" s="668"/>
      <c r="N19" s="668">
        <v>1</v>
      </c>
      <c r="O19" s="668">
        <v>1008</v>
      </c>
      <c r="P19" s="681">
        <v>1.0254323499491353</v>
      </c>
      <c r="Q19" s="669">
        <v>1008</v>
      </c>
    </row>
    <row r="20" spans="1:17" ht="14.4" customHeight="1" x14ac:dyDescent="0.3">
      <c r="A20" s="664" t="s">
        <v>6497</v>
      </c>
      <c r="B20" s="665" t="s">
        <v>6403</v>
      </c>
      <c r="C20" s="665" t="s">
        <v>6404</v>
      </c>
      <c r="D20" s="665" t="s">
        <v>6405</v>
      </c>
      <c r="E20" s="665" t="s">
        <v>6406</v>
      </c>
      <c r="F20" s="668">
        <v>1</v>
      </c>
      <c r="G20" s="668">
        <v>35</v>
      </c>
      <c r="H20" s="668">
        <v>1</v>
      </c>
      <c r="I20" s="668">
        <v>35</v>
      </c>
      <c r="J20" s="668"/>
      <c r="K20" s="668"/>
      <c r="L20" s="668"/>
      <c r="M20" s="668"/>
      <c r="N20" s="668"/>
      <c r="O20" s="668"/>
      <c r="P20" s="681"/>
      <c r="Q20" s="669"/>
    </row>
    <row r="21" spans="1:17" ht="14.4" customHeight="1" x14ac:dyDescent="0.3">
      <c r="A21" s="664" t="s">
        <v>6497</v>
      </c>
      <c r="B21" s="665" t="s">
        <v>6403</v>
      </c>
      <c r="C21" s="665" t="s">
        <v>6404</v>
      </c>
      <c r="D21" s="665" t="s">
        <v>6412</v>
      </c>
      <c r="E21" s="665" t="s">
        <v>6413</v>
      </c>
      <c r="F21" s="668">
        <v>1</v>
      </c>
      <c r="G21" s="668">
        <v>414</v>
      </c>
      <c r="H21" s="668">
        <v>1</v>
      </c>
      <c r="I21" s="668">
        <v>414</v>
      </c>
      <c r="J21" s="668"/>
      <c r="K21" s="668"/>
      <c r="L21" s="668"/>
      <c r="M21" s="668"/>
      <c r="N21" s="668"/>
      <c r="O21" s="668"/>
      <c r="P21" s="681"/>
      <c r="Q21" s="669"/>
    </row>
    <row r="22" spans="1:17" ht="14.4" customHeight="1" x14ac:dyDescent="0.3">
      <c r="A22" s="664" t="s">
        <v>6497</v>
      </c>
      <c r="B22" s="665" t="s">
        <v>6403</v>
      </c>
      <c r="C22" s="665" t="s">
        <v>6404</v>
      </c>
      <c r="D22" s="665" t="s">
        <v>6414</v>
      </c>
      <c r="E22" s="665" t="s">
        <v>6415</v>
      </c>
      <c r="F22" s="668">
        <v>11</v>
      </c>
      <c r="G22" s="668">
        <v>10813</v>
      </c>
      <c r="H22" s="668">
        <v>1</v>
      </c>
      <c r="I22" s="668">
        <v>983</v>
      </c>
      <c r="J22" s="668">
        <v>7</v>
      </c>
      <c r="K22" s="668">
        <v>6895</v>
      </c>
      <c r="L22" s="668">
        <v>0.63765837417922866</v>
      </c>
      <c r="M22" s="668">
        <v>985</v>
      </c>
      <c r="N22" s="668">
        <v>4</v>
      </c>
      <c r="O22" s="668">
        <v>4032</v>
      </c>
      <c r="P22" s="681">
        <v>0.37288449089059467</v>
      </c>
      <c r="Q22" s="669">
        <v>1008</v>
      </c>
    </row>
    <row r="23" spans="1:17" ht="14.4" customHeight="1" x14ac:dyDescent="0.3">
      <c r="A23" s="664" t="s">
        <v>6497</v>
      </c>
      <c r="B23" s="665" t="s">
        <v>6403</v>
      </c>
      <c r="C23" s="665" t="s">
        <v>6404</v>
      </c>
      <c r="D23" s="665" t="s">
        <v>6432</v>
      </c>
      <c r="E23" s="665" t="s">
        <v>6433</v>
      </c>
      <c r="F23" s="668">
        <v>2</v>
      </c>
      <c r="G23" s="668">
        <v>3822</v>
      </c>
      <c r="H23" s="668">
        <v>1</v>
      </c>
      <c r="I23" s="668">
        <v>1911</v>
      </c>
      <c r="J23" s="668"/>
      <c r="K23" s="668"/>
      <c r="L23" s="668"/>
      <c r="M23" s="668"/>
      <c r="N23" s="668"/>
      <c r="O23" s="668"/>
      <c r="P23" s="681"/>
      <c r="Q23" s="669"/>
    </row>
    <row r="24" spans="1:17" ht="14.4" customHeight="1" x14ac:dyDescent="0.3">
      <c r="A24" s="664" t="s">
        <v>6497</v>
      </c>
      <c r="B24" s="665" t="s">
        <v>6448</v>
      </c>
      <c r="C24" s="665" t="s">
        <v>6404</v>
      </c>
      <c r="D24" s="665" t="s">
        <v>6405</v>
      </c>
      <c r="E24" s="665" t="s">
        <v>6406</v>
      </c>
      <c r="F24" s="668">
        <v>2</v>
      </c>
      <c r="G24" s="668">
        <v>69</v>
      </c>
      <c r="H24" s="668">
        <v>1</v>
      </c>
      <c r="I24" s="668">
        <v>34.5</v>
      </c>
      <c r="J24" s="668"/>
      <c r="K24" s="668"/>
      <c r="L24" s="668"/>
      <c r="M24" s="668"/>
      <c r="N24" s="668"/>
      <c r="O24" s="668"/>
      <c r="P24" s="681"/>
      <c r="Q24" s="669"/>
    </row>
    <row r="25" spans="1:17" ht="14.4" customHeight="1" x14ac:dyDescent="0.3">
      <c r="A25" s="664" t="s">
        <v>6497</v>
      </c>
      <c r="B25" s="665" t="s">
        <v>6448</v>
      </c>
      <c r="C25" s="665" t="s">
        <v>6404</v>
      </c>
      <c r="D25" s="665" t="s">
        <v>6456</v>
      </c>
      <c r="E25" s="665" t="s">
        <v>6457</v>
      </c>
      <c r="F25" s="668"/>
      <c r="G25" s="668"/>
      <c r="H25" s="668"/>
      <c r="I25" s="668"/>
      <c r="J25" s="668">
        <v>1</v>
      </c>
      <c r="K25" s="668">
        <v>118</v>
      </c>
      <c r="L25" s="668"/>
      <c r="M25" s="668">
        <v>118</v>
      </c>
      <c r="N25" s="668">
        <v>1</v>
      </c>
      <c r="O25" s="668">
        <v>126</v>
      </c>
      <c r="P25" s="681"/>
      <c r="Q25" s="669">
        <v>126</v>
      </c>
    </row>
    <row r="26" spans="1:17" ht="14.4" customHeight="1" x14ac:dyDescent="0.3">
      <c r="A26" s="664" t="s">
        <v>6497</v>
      </c>
      <c r="B26" s="665" t="s">
        <v>6448</v>
      </c>
      <c r="C26" s="665" t="s">
        <v>6404</v>
      </c>
      <c r="D26" s="665" t="s">
        <v>6470</v>
      </c>
      <c r="E26" s="665" t="s">
        <v>6471</v>
      </c>
      <c r="F26" s="668"/>
      <c r="G26" s="668"/>
      <c r="H26" s="668"/>
      <c r="I26" s="668"/>
      <c r="J26" s="668">
        <v>2</v>
      </c>
      <c r="K26" s="668">
        <v>698</v>
      </c>
      <c r="L26" s="668"/>
      <c r="M26" s="668">
        <v>349</v>
      </c>
      <c r="N26" s="668"/>
      <c r="O26" s="668"/>
      <c r="P26" s="681"/>
      <c r="Q26" s="669"/>
    </row>
    <row r="27" spans="1:17" ht="14.4" customHeight="1" x14ac:dyDescent="0.3">
      <c r="A27" s="664" t="s">
        <v>6498</v>
      </c>
      <c r="B27" s="665" t="s">
        <v>6403</v>
      </c>
      <c r="C27" s="665" t="s">
        <v>6404</v>
      </c>
      <c r="D27" s="665" t="s">
        <v>6414</v>
      </c>
      <c r="E27" s="665" t="s">
        <v>6415</v>
      </c>
      <c r="F27" s="668">
        <v>3</v>
      </c>
      <c r="G27" s="668">
        <v>2946</v>
      </c>
      <c r="H27" s="668">
        <v>1</v>
      </c>
      <c r="I27" s="668">
        <v>982</v>
      </c>
      <c r="J27" s="668">
        <v>2</v>
      </c>
      <c r="K27" s="668">
        <v>1970</v>
      </c>
      <c r="L27" s="668">
        <v>0.66870332654446707</v>
      </c>
      <c r="M27" s="668">
        <v>985</v>
      </c>
      <c r="N27" s="668">
        <v>1</v>
      </c>
      <c r="O27" s="668">
        <v>1008</v>
      </c>
      <c r="P27" s="681">
        <v>0.34215885947046842</v>
      </c>
      <c r="Q27" s="669">
        <v>1008</v>
      </c>
    </row>
    <row r="28" spans="1:17" ht="14.4" customHeight="1" x14ac:dyDescent="0.3">
      <c r="A28" s="664" t="s">
        <v>6498</v>
      </c>
      <c r="B28" s="665" t="s">
        <v>6448</v>
      </c>
      <c r="C28" s="665" t="s">
        <v>6404</v>
      </c>
      <c r="D28" s="665" t="s">
        <v>6456</v>
      </c>
      <c r="E28" s="665" t="s">
        <v>6457</v>
      </c>
      <c r="F28" s="668">
        <v>5</v>
      </c>
      <c r="G28" s="668">
        <v>590</v>
      </c>
      <c r="H28" s="668">
        <v>1</v>
      </c>
      <c r="I28" s="668">
        <v>118</v>
      </c>
      <c r="J28" s="668"/>
      <c r="K28" s="668"/>
      <c r="L28" s="668"/>
      <c r="M28" s="668"/>
      <c r="N28" s="668"/>
      <c r="O28" s="668"/>
      <c r="P28" s="681"/>
      <c r="Q28" s="669"/>
    </row>
    <row r="29" spans="1:17" ht="14.4" customHeight="1" x14ac:dyDescent="0.3">
      <c r="A29" s="664" t="s">
        <v>6499</v>
      </c>
      <c r="B29" s="665" t="s">
        <v>6403</v>
      </c>
      <c r="C29" s="665" t="s">
        <v>6404</v>
      </c>
      <c r="D29" s="665" t="s">
        <v>6414</v>
      </c>
      <c r="E29" s="665" t="s">
        <v>6415</v>
      </c>
      <c r="F29" s="668">
        <v>2</v>
      </c>
      <c r="G29" s="668">
        <v>1966</v>
      </c>
      <c r="H29" s="668">
        <v>1</v>
      </c>
      <c r="I29" s="668">
        <v>983</v>
      </c>
      <c r="J29" s="668">
        <v>2</v>
      </c>
      <c r="K29" s="668">
        <v>1970</v>
      </c>
      <c r="L29" s="668">
        <v>1.0020345879959309</v>
      </c>
      <c r="M29" s="668">
        <v>985</v>
      </c>
      <c r="N29" s="668">
        <v>1</v>
      </c>
      <c r="O29" s="668">
        <v>1008</v>
      </c>
      <c r="P29" s="681">
        <v>0.51271617497456767</v>
      </c>
      <c r="Q29" s="669">
        <v>1008</v>
      </c>
    </row>
    <row r="30" spans="1:17" ht="14.4" customHeight="1" x14ac:dyDescent="0.3">
      <c r="A30" s="664" t="s">
        <v>6499</v>
      </c>
      <c r="B30" s="665" t="s">
        <v>6403</v>
      </c>
      <c r="C30" s="665" t="s">
        <v>6404</v>
      </c>
      <c r="D30" s="665" t="s">
        <v>6434</v>
      </c>
      <c r="E30" s="665" t="s">
        <v>6435</v>
      </c>
      <c r="F30" s="668"/>
      <c r="G30" s="668"/>
      <c r="H30" s="668"/>
      <c r="I30" s="668"/>
      <c r="J30" s="668"/>
      <c r="K30" s="668"/>
      <c r="L30" s="668"/>
      <c r="M30" s="668"/>
      <c r="N30" s="668">
        <v>1</v>
      </c>
      <c r="O30" s="668">
        <v>354</v>
      </c>
      <c r="P30" s="681"/>
      <c r="Q30" s="669">
        <v>354</v>
      </c>
    </row>
    <row r="31" spans="1:17" ht="14.4" customHeight="1" x14ac:dyDescent="0.3">
      <c r="A31" s="664" t="s">
        <v>6500</v>
      </c>
      <c r="B31" s="665" t="s">
        <v>6403</v>
      </c>
      <c r="C31" s="665" t="s">
        <v>6404</v>
      </c>
      <c r="D31" s="665" t="s">
        <v>6414</v>
      </c>
      <c r="E31" s="665" t="s">
        <v>6415</v>
      </c>
      <c r="F31" s="668">
        <v>1</v>
      </c>
      <c r="G31" s="668">
        <v>983</v>
      </c>
      <c r="H31" s="668">
        <v>1</v>
      </c>
      <c r="I31" s="668">
        <v>983</v>
      </c>
      <c r="J31" s="668">
        <v>6</v>
      </c>
      <c r="K31" s="668">
        <v>5910</v>
      </c>
      <c r="L31" s="668">
        <v>6.0122075279755851</v>
      </c>
      <c r="M31" s="668">
        <v>985</v>
      </c>
      <c r="N31" s="668"/>
      <c r="O31" s="668"/>
      <c r="P31" s="681"/>
      <c r="Q31" s="669"/>
    </row>
    <row r="32" spans="1:17" ht="14.4" customHeight="1" x14ac:dyDescent="0.3">
      <c r="A32" s="664" t="s">
        <v>6501</v>
      </c>
      <c r="B32" s="665" t="s">
        <v>6403</v>
      </c>
      <c r="C32" s="665" t="s">
        <v>6404</v>
      </c>
      <c r="D32" s="665" t="s">
        <v>6405</v>
      </c>
      <c r="E32" s="665" t="s">
        <v>6406</v>
      </c>
      <c r="F32" s="668">
        <v>1</v>
      </c>
      <c r="G32" s="668">
        <v>35</v>
      </c>
      <c r="H32" s="668">
        <v>1</v>
      </c>
      <c r="I32" s="668">
        <v>35</v>
      </c>
      <c r="J32" s="668"/>
      <c r="K32" s="668"/>
      <c r="L32" s="668"/>
      <c r="M32" s="668"/>
      <c r="N32" s="668"/>
      <c r="O32" s="668"/>
      <c r="P32" s="681"/>
      <c r="Q32" s="669"/>
    </row>
    <row r="33" spans="1:17" ht="14.4" customHeight="1" x14ac:dyDescent="0.3">
      <c r="A33" s="664" t="s">
        <v>6501</v>
      </c>
      <c r="B33" s="665" t="s">
        <v>6403</v>
      </c>
      <c r="C33" s="665" t="s">
        <v>6404</v>
      </c>
      <c r="D33" s="665" t="s">
        <v>6412</v>
      </c>
      <c r="E33" s="665" t="s">
        <v>6413</v>
      </c>
      <c r="F33" s="668">
        <v>1</v>
      </c>
      <c r="G33" s="668">
        <v>414</v>
      </c>
      <c r="H33" s="668">
        <v>1</v>
      </c>
      <c r="I33" s="668">
        <v>414</v>
      </c>
      <c r="J33" s="668">
        <v>3</v>
      </c>
      <c r="K33" s="668">
        <v>1245</v>
      </c>
      <c r="L33" s="668">
        <v>3.0072463768115942</v>
      </c>
      <c r="M33" s="668">
        <v>415</v>
      </c>
      <c r="N33" s="668">
        <v>1</v>
      </c>
      <c r="O33" s="668">
        <v>431</v>
      </c>
      <c r="P33" s="681">
        <v>1.0410628019323671</v>
      </c>
      <c r="Q33" s="669">
        <v>431</v>
      </c>
    </row>
    <row r="34" spans="1:17" ht="14.4" customHeight="1" x14ac:dyDescent="0.3">
      <c r="A34" s="664" t="s">
        <v>6501</v>
      </c>
      <c r="B34" s="665" t="s">
        <v>6403</v>
      </c>
      <c r="C34" s="665" t="s">
        <v>6404</v>
      </c>
      <c r="D34" s="665" t="s">
        <v>6414</v>
      </c>
      <c r="E34" s="665" t="s">
        <v>6415</v>
      </c>
      <c r="F34" s="668">
        <v>26</v>
      </c>
      <c r="G34" s="668">
        <v>25549</v>
      </c>
      <c r="H34" s="668">
        <v>1</v>
      </c>
      <c r="I34" s="668">
        <v>982.65384615384619</v>
      </c>
      <c r="J34" s="668">
        <v>31</v>
      </c>
      <c r="K34" s="668">
        <v>30535</v>
      </c>
      <c r="L34" s="668">
        <v>1.1951544091745274</v>
      </c>
      <c r="M34" s="668">
        <v>985</v>
      </c>
      <c r="N34" s="668">
        <v>20</v>
      </c>
      <c r="O34" s="668">
        <v>20160</v>
      </c>
      <c r="P34" s="681">
        <v>0.78907197933382911</v>
      </c>
      <c r="Q34" s="669">
        <v>1008</v>
      </c>
    </row>
    <row r="35" spans="1:17" ht="14.4" customHeight="1" x14ac:dyDescent="0.3">
      <c r="A35" s="664" t="s">
        <v>6501</v>
      </c>
      <c r="B35" s="665" t="s">
        <v>6403</v>
      </c>
      <c r="C35" s="665" t="s">
        <v>6404</v>
      </c>
      <c r="D35" s="665" t="s">
        <v>6432</v>
      </c>
      <c r="E35" s="665" t="s">
        <v>6433</v>
      </c>
      <c r="F35" s="668">
        <v>5</v>
      </c>
      <c r="G35" s="668">
        <v>9550</v>
      </c>
      <c r="H35" s="668">
        <v>1</v>
      </c>
      <c r="I35" s="668">
        <v>1910</v>
      </c>
      <c r="J35" s="668">
        <v>6</v>
      </c>
      <c r="K35" s="668">
        <v>11472</v>
      </c>
      <c r="L35" s="668">
        <v>1.2012565445026178</v>
      </c>
      <c r="M35" s="668">
        <v>1912</v>
      </c>
      <c r="N35" s="668">
        <v>2</v>
      </c>
      <c r="O35" s="668">
        <v>3858</v>
      </c>
      <c r="P35" s="681">
        <v>0.40397905759162306</v>
      </c>
      <c r="Q35" s="669">
        <v>1929</v>
      </c>
    </row>
    <row r="36" spans="1:17" ht="14.4" customHeight="1" x14ac:dyDescent="0.3">
      <c r="A36" s="664" t="s">
        <v>6501</v>
      </c>
      <c r="B36" s="665" t="s">
        <v>6448</v>
      </c>
      <c r="C36" s="665" t="s">
        <v>6404</v>
      </c>
      <c r="D36" s="665" t="s">
        <v>6405</v>
      </c>
      <c r="E36" s="665" t="s">
        <v>6406</v>
      </c>
      <c r="F36" s="668"/>
      <c r="G36" s="668"/>
      <c r="H36" s="668"/>
      <c r="I36" s="668"/>
      <c r="J36" s="668"/>
      <c r="K36" s="668"/>
      <c r="L36" s="668"/>
      <c r="M36" s="668"/>
      <c r="N36" s="668">
        <v>1</v>
      </c>
      <c r="O36" s="668">
        <v>37</v>
      </c>
      <c r="P36" s="681"/>
      <c r="Q36" s="669">
        <v>37</v>
      </c>
    </row>
    <row r="37" spans="1:17" ht="14.4" customHeight="1" x14ac:dyDescent="0.3">
      <c r="A37" s="664" t="s">
        <v>6501</v>
      </c>
      <c r="B37" s="665" t="s">
        <v>6448</v>
      </c>
      <c r="C37" s="665" t="s">
        <v>6404</v>
      </c>
      <c r="D37" s="665" t="s">
        <v>6414</v>
      </c>
      <c r="E37" s="665" t="s">
        <v>6415</v>
      </c>
      <c r="F37" s="668">
        <v>1</v>
      </c>
      <c r="G37" s="668">
        <v>980</v>
      </c>
      <c r="H37" s="668">
        <v>1</v>
      </c>
      <c r="I37" s="668">
        <v>980</v>
      </c>
      <c r="J37" s="668"/>
      <c r="K37" s="668"/>
      <c r="L37" s="668"/>
      <c r="M37" s="668"/>
      <c r="N37" s="668"/>
      <c r="O37" s="668"/>
      <c r="P37" s="681"/>
      <c r="Q37" s="669"/>
    </row>
    <row r="38" spans="1:17" ht="14.4" customHeight="1" x14ac:dyDescent="0.3">
      <c r="A38" s="664" t="s">
        <v>6501</v>
      </c>
      <c r="B38" s="665" t="s">
        <v>6448</v>
      </c>
      <c r="C38" s="665" t="s">
        <v>6404</v>
      </c>
      <c r="D38" s="665" t="s">
        <v>6456</v>
      </c>
      <c r="E38" s="665" t="s">
        <v>6457</v>
      </c>
      <c r="F38" s="668">
        <v>3</v>
      </c>
      <c r="G38" s="668">
        <v>354</v>
      </c>
      <c r="H38" s="668">
        <v>1</v>
      </c>
      <c r="I38" s="668">
        <v>118</v>
      </c>
      <c r="J38" s="668">
        <v>2</v>
      </c>
      <c r="K38" s="668">
        <v>236</v>
      </c>
      <c r="L38" s="668">
        <v>0.66666666666666663</v>
      </c>
      <c r="M38" s="668">
        <v>118</v>
      </c>
      <c r="N38" s="668">
        <v>4</v>
      </c>
      <c r="O38" s="668">
        <v>504</v>
      </c>
      <c r="P38" s="681">
        <v>1.423728813559322</v>
      </c>
      <c r="Q38" s="669">
        <v>126</v>
      </c>
    </row>
    <row r="39" spans="1:17" ht="14.4" customHeight="1" x14ac:dyDescent="0.3">
      <c r="A39" s="664" t="s">
        <v>6501</v>
      </c>
      <c r="B39" s="665" t="s">
        <v>6448</v>
      </c>
      <c r="C39" s="665" t="s">
        <v>6404</v>
      </c>
      <c r="D39" s="665" t="s">
        <v>6472</v>
      </c>
      <c r="E39" s="665" t="s">
        <v>6473</v>
      </c>
      <c r="F39" s="668">
        <v>2</v>
      </c>
      <c r="G39" s="668">
        <v>466</v>
      </c>
      <c r="H39" s="668">
        <v>1</v>
      </c>
      <c r="I39" s="668">
        <v>233</v>
      </c>
      <c r="J39" s="668">
        <v>2</v>
      </c>
      <c r="K39" s="668">
        <v>470</v>
      </c>
      <c r="L39" s="668">
        <v>1.0085836909871244</v>
      </c>
      <c r="M39" s="668">
        <v>235</v>
      </c>
      <c r="N39" s="668">
        <v>1</v>
      </c>
      <c r="O39" s="668">
        <v>251</v>
      </c>
      <c r="P39" s="681">
        <v>0.53862660944206009</v>
      </c>
      <c r="Q39" s="669">
        <v>251</v>
      </c>
    </row>
    <row r="40" spans="1:17" ht="14.4" customHeight="1" x14ac:dyDescent="0.3">
      <c r="A40" s="664" t="s">
        <v>6501</v>
      </c>
      <c r="B40" s="665" t="s">
        <v>6502</v>
      </c>
      <c r="C40" s="665" t="s">
        <v>6503</v>
      </c>
      <c r="D40" s="665" t="s">
        <v>6504</v>
      </c>
      <c r="E40" s="665" t="s">
        <v>6505</v>
      </c>
      <c r="F40" s="668"/>
      <c r="G40" s="668"/>
      <c r="H40" s="668"/>
      <c r="I40" s="668"/>
      <c r="J40" s="668"/>
      <c r="K40" s="668"/>
      <c r="L40" s="668"/>
      <c r="M40" s="668"/>
      <c r="N40" s="668">
        <v>1</v>
      </c>
      <c r="O40" s="668">
        <v>69228.990000000005</v>
      </c>
      <c r="P40" s="681"/>
      <c r="Q40" s="669">
        <v>69228.990000000005</v>
      </c>
    </row>
    <row r="41" spans="1:17" ht="14.4" customHeight="1" x14ac:dyDescent="0.3">
      <c r="A41" s="664" t="s">
        <v>6501</v>
      </c>
      <c r="B41" s="665" t="s">
        <v>6502</v>
      </c>
      <c r="C41" s="665" t="s">
        <v>6503</v>
      </c>
      <c r="D41" s="665" t="s">
        <v>6506</v>
      </c>
      <c r="E41" s="665" t="s">
        <v>6507</v>
      </c>
      <c r="F41" s="668"/>
      <c r="G41" s="668"/>
      <c r="H41" s="668"/>
      <c r="I41" s="668"/>
      <c r="J41" s="668"/>
      <c r="K41" s="668"/>
      <c r="L41" s="668"/>
      <c r="M41" s="668"/>
      <c r="N41" s="668">
        <v>2</v>
      </c>
      <c r="O41" s="668">
        <v>14180.56</v>
      </c>
      <c r="P41" s="681"/>
      <c r="Q41" s="669">
        <v>7090.28</v>
      </c>
    </row>
    <row r="42" spans="1:17" ht="14.4" customHeight="1" x14ac:dyDescent="0.3">
      <c r="A42" s="664" t="s">
        <v>6501</v>
      </c>
      <c r="B42" s="665" t="s">
        <v>6502</v>
      </c>
      <c r="C42" s="665" t="s">
        <v>6404</v>
      </c>
      <c r="D42" s="665" t="s">
        <v>6508</v>
      </c>
      <c r="E42" s="665" t="s">
        <v>6509</v>
      </c>
      <c r="F42" s="668"/>
      <c r="G42" s="668"/>
      <c r="H42" s="668"/>
      <c r="I42" s="668"/>
      <c r="J42" s="668"/>
      <c r="K42" s="668"/>
      <c r="L42" s="668"/>
      <c r="M42" s="668"/>
      <c r="N42" s="668">
        <v>1</v>
      </c>
      <c r="O42" s="668">
        <v>0</v>
      </c>
      <c r="P42" s="681"/>
      <c r="Q42" s="669">
        <v>0</v>
      </c>
    </row>
    <row r="43" spans="1:17" ht="14.4" customHeight="1" x14ac:dyDescent="0.3">
      <c r="A43" s="664" t="s">
        <v>6501</v>
      </c>
      <c r="B43" s="665" t="s">
        <v>6502</v>
      </c>
      <c r="C43" s="665" t="s">
        <v>6404</v>
      </c>
      <c r="D43" s="665" t="s">
        <v>6510</v>
      </c>
      <c r="E43" s="665" t="s">
        <v>6511</v>
      </c>
      <c r="F43" s="668"/>
      <c r="G43" s="668"/>
      <c r="H43" s="668"/>
      <c r="I43" s="668"/>
      <c r="J43" s="668"/>
      <c r="K43" s="668"/>
      <c r="L43" s="668"/>
      <c r="M43" s="668"/>
      <c r="N43" s="668">
        <v>1</v>
      </c>
      <c r="O43" s="668">
        <v>0</v>
      </c>
      <c r="P43" s="681"/>
      <c r="Q43" s="669">
        <v>0</v>
      </c>
    </row>
    <row r="44" spans="1:17" ht="14.4" customHeight="1" x14ac:dyDescent="0.3">
      <c r="A44" s="664" t="s">
        <v>6501</v>
      </c>
      <c r="B44" s="665" t="s">
        <v>6502</v>
      </c>
      <c r="C44" s="665" t="s">
        <v>6404</v>
      </c>
      <c r="D44" s="665" t="s">
        <v>6512</v>
      </c>
      <c r="E44" s="665" t="s">
        <v>6513</v>
      </c>
      <c r="F44" s="668"/>
      <c r="G44" s="668"/>
      <c r="H44" s="668"/>
      <c r="I44" s="668"/>
      <c r="J44" s="668"/>
      <c r="K44" s="668"/>
      <c r="L44" s="668"/>
      <c r="M44" s="668"/>
      <c r="N44" s="668">
        <v>1</v>
      </c>
      <c r="O44" s="668">
        <v>0</v>
      </c>
      <c r="P44" s="681"/>
      <c r="Q44" s="669">
        <v>0</v>
      </c>
    </row>
    <row r="45" spans="1:17" ht="14.4" customHeight="1" x14ac:dyDescent="0.3">
      <c r="A45" s="664" t="s">
        <v>6501</v>
      </c>
      <c r="B45" s="665" t="s">
        <v>6502</v>
      </c>
      <c r="C45" s="665" t="s">
        <v>6404</v>
      </c>
      <c r="D45" s="665" t="s">
        <v>6514</v>
      </c>
      <c r="E45" s="665" t="s">
        <v>6515</v>
      </c>
      <c r="F45" s="668"/>
      <c r="G45" s="668"/>
      <c r="H45" s="668"/>
      <c r="I45" s="668"/>
      <c r="J45" s="668"/>
      <c r="K45" s="668"/>
      <c r="L45" s="668"/>
      <c r="M45" s="668"/>
      <c r="N45" s="668">
        <v>1</v>
      </c>
      <c r="O45" s="668">
        <v>18688</v>
      </c>
      <c r="P45" s="681"/>
      <c r="Q45" s="669">
        <v>18688</v>
      </c>
    </row>
    <row r="46" spans="1:17" ht="14.4" customHeight="1" x14ac:dyDescent="0.3">
      <c r="A46" s="664" t="s">
        <v>6501</v>
      </c>
      <c r="B46" s="665" t="s">
        <v>6502</v>
      </c>
      <c r="C46" s="665" t="s">
        <v>6404</v>
      </c>
      <c r="D46" s="665" t="s">
        <v>6516</v>
      </c>
      <c r="E46" s="665" t="s">
        <v>6517</v>
      </c>
      <c r="F46" s="668"/>
      <c r="G46" s="668"/>
      <c r="H46" s="668"/>
      <c r="I46" s="668"/>
      <c r="J46" s="668"/>
      <c r="K46" s="668"/>
      <c r="L46" s="668"/>
      <c r="M46" s="668"/>
      <c r="N46" s="668">
        <v>1</v>
      </c>
      <c r="O46" s="668">
        <v>0</v>
      </c>
      <c r="P46" s="681"/>
      <c r="Q46" s="669">
        <v>0</v>
      </c>
    </row>
    <row r="47" spans="1:17" ht="14.4" customHeight="1" x14ac:dyDescent="0.3">
      <c r="A47" s="664" t="s">
        <v>6501</v>
      </c>
      <c r="B47" s="665" t="s">
        <v>6502</v>
      </c>
      <c r="C47" s="665" t="s">
        <v>6404</v>
      </c>
      <c r="D47" s="665" t="s">
        <v>6518</v>
      </c>
      <c r="E47" s="665" t="s">
        <v>6519</v>
      </c>
      <c r="F47" s="668"/>
      <c r="G47" s="668"/>
      <c r="H47" s="668"/>
      <c r="I47" s="668"/>
      <c r="J47" s="668"/>
      <c r="K47" s="668"/>
      <c r="L47" s="668"/>
      <c r="M47" s="668"/>
      <c r="N47" s="668">
        <v>1</v>
      </c>
      <c r="O47" s="668">
        <v>0</v>
      </c>
      <c r="P47" s="681"/>
      <c r="Q47" s="669">
        <v>0</v>
      </c>
    </row>
    <row r="48" spans="1:17" ht="14.4" customHeight="1" x14ac:dyDescent="0.3">
      <c r="A48" s="664" t="s">
        <v>6520</v>
      </c>
      <c r="B48" s="665" t="s">
        <v>6403</v>
      </c>
      <c r="C48" s="665" t="s">
        <v>6404</v>
      </c>
      <c r="D48" s="665" t="s">
        <v>6405</v>
      </c>
      <c r="E48" s="665" t="s">
        <v>6406</v>
      </c>
      <c r="F48" s="668"/>
      <c r="G48" s="668"/>
      <c r="H48" s="668"/>
      <c r="I48" s="668"/>
      <c r="J48" s="668">
        <v>1</v>
      </c>
      <c r="K48" s="668">
        <v>35</v>
      </c>
      <c r="L48" s="668"/>
      <c r="M48" s="668">
        <v>35</v>
      </c>
      <c r="N48" s="668"/>
      <c r="O48" s="668"/>
      <c r="P48" s="681"/>
      <c r="Q48" s="669"/>
    </row>
    <row r="49" spans="1:17" ht="14.4" customHeight="1" x14ac:dyDescent="0.3">
      <c r="A49" s="664" t="s">
        <v>6520</v>
      </c>
      <c r="B49" s="665" t="s">
        <v>6403</v>
      </c>
      <c r="C49" s="665" t="s">
        <v>6404</v>
      </c>
      <c r="D49" s="665" t="s">
        <v>6414</v>
      </c>
      <c r="E49" s="665" t="s">
        <v>6415</v>
      </c>
      <c r="F49" s="668">
        <v>2</v>
      </c>
      <c r="G49" s="668">
        <v>1966</v>
      </c>
      <c r="H49" s="668">
        <v>1</v>
      </c>
      <c r="I49" s="668">
        <v>983</v>
      </c>
      <c r="J49" s="668">
        <v>6</v>
      </c>
      <c r="K49" s="668">
        <v>5910</v>
      </c>
      <c r="L49" s="668">
        <v>3.0061037639877926</v>
      </c>
      <c r="M49" s="668">
        <v>985</v>
      </c>
      <c r="N49" s="668">
        <v>1</v>
      </c>
      <c r="O49" s="668">
        <v>1008</v>
      </c>
      <c r="P49" s="681">
        <v>0.51271617497456767</v>
      </c>
      <c r="Q49" s="669">
        <v>1008</v>
      </c>
    </row>
    <row r="50" spans="1:17" ht="14.4" customHeight="1" x14ac:dyDescent="0.3">
      <c r="A50" s="664" t="s">
        <v>6520</v>
      </c>
      <c r="B50" s="665" t="s">
        <v>6448</v>
      </c>
      <c r="C50" s="665" t="s">
        <v>6404</v>
      </c>
      <c r="D50" s="665" t="s">
        <v>6456</v>
      </c>
      <c r="E50" s="665" t="s">
        <v>6457</v>
      </c>
      <c r="F50" s="668"/>
      <c r="G50" s="668"/>
      <c r="H50" s="668"/>
      <c r="I50" s="668"/>
      <c r="J50" s="668"/>
      <c r="K50" s="668"/>
      <c r="L50" s="668"/>
      <c r="M50" s="668"/>
      <c r="N50" s="668">
        <v>1</v>
      </c>
      <c r="O50" s="668">
        <v>126</v>
      </c>
      <c r="P50" s="681"/>
      <c r="Q50" s="669">
        <v>126</v>
      </c>
    </row>
    <row r="51" spans="1:17" ht="14.4" customHeight="1" x14ac:dyDescent="0.3">
      <c r="A51" s="664" t="s">
        <v>6521</v>
      </c>
      <c r="B51" s="665" t="s">
        <v>6403</v>
      </c>
      <c r="C51" s="665" t="s">
        <v>6404</v>
      </c>
      <c r="D51" s="665" t="s">
        <v>6414</v>
      </c>
      <c r="E51" s="665" t="s">
        <v>6415</v>
      </c>
      <c r="F51" s="668">
        <v>1</v>
      </c>
      <c r="G51" s="668">
        <v>983</v>
      </c>
      <c r="H51" s="668">
        <v>1</v>
      </c>
      <c r="I51" s="668">
        <v>983</v>
      </c>
      <c r="J51" s="668">
        <v>1</v>
      </c>
      <c r="K51" s="668">
        <v>985</v>
      </c>
      <c r="L51" s="668">
        <v>1.0020345879959309</v>
      </c>
      <c r="M51" s="668">
        <v>985</v>
      </c>
      <c r="N51" s="668"/>
      <c r="O51" s="668"/>
      <c r="P51" s="681"/>
      <c r="Q51" s="669"/>
    </row>
    <row r="52" spans="1:17" ht="14.4" customHeight="1" x14ac:dyDescent="0.3">
      <c r="A52" s="664" t="s">
        <v>6522</v>
      </c>
      <c r="B52" s="665" t="s">
        <v>6403</v>
      </c>
      <c r="C52" s="665" t="s">
        <v>6404</v>
      </c>
      <c r="D52" s="665" t="s">
        <v>6405</v>
      </c>
      <c r="E52" s="665" t="s">
        <v>6406</v>
      </c>
      <c r="F52" s="668">
        <v>1</v>
      </c>
      <c r="G52" s="668">
        <v>35</v>
      </c>
      <c r="H52" s="668">
        <v>1</v>
      </c>
      <c r="I52" s="668">
        <v>35</v>
      </c>
      <c r="J52" s="668"/>
      <c r="K52" s="668"/>
      <c r="L52" s="668"/>
      <c r="M52" s="668"/>
      <c r="N52" s="668"/>
      <c r="O52" s="668"/>
      <c r="P52" s="681"/>
      <c r="Q52" s="669"/>
    </row>
    <row r="53" spans="1:17" ht="14.4" customHeight="1" x14ac:dyDescent="0.3">
      <c r="A53" s="664" t="s">
        <v>6522</v>
      </c>
      <c r="B53" s="665" t="s">
        <v>6403</v>
      </c>
      <c r="C53" s="665" t="s">
        <v>6404</v>
      </c>
      <c r="D53" s="665" t="s">
        <v>6414</v>
      </c>
      <c r="E53" s="665" t="s">
        <v>6415</v>
      </c>
      <c r="F53" s="668">
        <v>1</v>
      </c>
      <c r="G53" s="668">
        <v>983</v>
      </c>
      <c r="H53" s="668">
        <v>1</v>
      </c>
      <c r="I53" s="668">
        <v>983</v>
      </c>
      <c r="J53" s="668">
        <v>2</v>
      </c>
      <c r="K53" s="668">
        <v>1970</v>
      </c>
      <c r="L53" s="668">
        <v>2.0040691759918619</v>
      </c>
      <c r="M53" s="668">
        <v>985</v>
      </c>
      <c r="N53" s="668"/>
      <c r="O53" s="668"/>
      <c r="P53" s="681"/>
      <c r="Q53" s="669"/>
    </row>
    <row r="54" spans="1:17" ht="14.4" customHeight="1" x14ac:dyDescent="0.3">
      <c r="A54" s="664" t="s">
        <v>6522</v>
      </c>
      <c r="B54" s="665" t="s">
        <v>6448</v>
      </c>
      <c r="C54" s="665" t="s">
        <v>6404</v>
      </c>
      <c r="D54" s="665" t="s">
        <v>6456</v>
      </c>
      <c r="E54" s="665" t="s">
        <v>6457</v>
      </c>
      <c r="F54" s="668"/>
      <c r="G54" s="668"/>
      <c r="H54" s="668"/>
      <c r="I54" s="668"/>
      <c r="J54" s="668">
        <v>2</v>
      </c>
      <c r="K54" s="668">
        <v>236</v>
      </c>
      <c r="L54" s="668"/>
      <c r="M54" s="668">
        <v>118</v>
      </c>
      <c r="N54" s="668"/>
      <c r="O54" s="668"/>
      <c r="P54" s="681"/>
      <c r="Q54" s="669"/>
    </row>
    <row r="55" spans="1:17" ht="14.4" customHeight="1" x14ac:dyDescent="0.3">
      <c r="A55" s="664" t="s">
        <v>6523</v>
      </c>
      <c r="B55" s="665" t="s">
        <v>6403</v>
      </c>
      <c r="C55" s="665" t="s">
        <v>6404</v>
      </c>
      <c r="D55" s="665" t="s">
        <v>6405</v>
      </c>
      <c r="E55" s="665" t="s">
        <v>6406</v>
      </c>
      <c r="F55" s="668">
        <v>1</v>
      </c>
      <c r="G55" s="668">
        <v>35</v>
      </c>
      <c r="H55" s="668">
        <v>1</v>
      </c>
      <c r="I55" s="668">
        <v>35</v>
      </c>
      <c r="J55" s="668">
        <v>1</v>
      </c>
      <c r="K55" s="668">
        <v>35</v>
      </c>
      <c r="L55" s="668">
        <v>1</v>
      </c>
      <c r="M55" s="668">
        <v>35</v>
      </c>
      <c r="N55" s="668"/>
      <c r="O55" s="668"/>
      <c r="P55" s="681"/>
      <c r="Q55" s="669"/>
    </row>
    <row r="56" spans="1:17" ht="14.4" customHeight="1" x14ac:dyDescent="0.3">
      <c r="A56" s="664" t="s">
        <v>6523</v>
      </c>
      <c r="B56" s="665" t="s">
        <v>6448</v>
      </c>
      <c r="C56" s="665" t="s">
        <v>6404</v>
      </c>
      <c r="D56" s="665" t="s">
        <v>6472</v>
      </c>
      <c r="E56" s="665" t="s">
        <v>6473</v>
      </c>
      <c r="F56" s="668"/>
      <c r="G56" s="668"/>
      <c r="H56" s="668"/>
      <c r="I56" s="668"/>
      <c r="J56" s="668"/>
      <c r="K56" s="668"/>
      <c r="L56" s="668"/>
      <c r="M56" s="668"/>
      <c r="N56" s="668">
        <v>1</v>
      </c>
      <c r="O56" s="668">
        <v>251</v>
      </c>
      <c r="P56" s="681"/>
      <c r="Q56" s="669">
        <v>251</v>
      </c>
    </row>
    <row r="57" spans="1:17" ht="14.4" customHeight="1" x14ac:dyDescent="0.3">
      <c r="A57" s="664" t="s">
        <v>6524</v>
      </c>
      <c r="B57" s="665" t="s">
        <v>6403</v>
      </c>
      <c r="C57" s="665" t="s">
        <v>6404</v>
      </c>
      <c r="D57" s="665" t="s">
        <v>6414</v>
      </c>
      <c r="E57" s="665" t="s">
        <v>6415</v>
      </c>
      <c r="F57" s="668">
        <v>1</v>
      </c>
      <c r="G57" s="668">
        <v>983</v>
      </c>
      <c r="H57" s="668">
        <v>1</v>
      </c>
      <c r="I57" s="668">
        <v>983</v>
      </c>
      <c r="J57" s="668"/>
      <c r="K57" s="668"/>
      <c r="L57" s="668"/>
      <c r="M57" s="668"/>
      <c r="N57" s="668"/>
      <c r="O57" s="668"/>
      <c r="P57" s="681"/>
      <c r="Q57" s="669"/>
    </row>
    <row r="58" spans="1:17" ht="14.4" customHeight="1" x14ac:dyDescent="0.3">
      <c r="A58" s="664" t="s">
        <v>6525</v>
      </c>
      <c r="B58" s="665" t="s">
        <v>6403</v>
      </c>
      <c r="C58" s="665" t="s">
        <v>6404</v>
      </c>
      <c r="D58" s="665" t="s">
        <v>6412</v>
      </c>
      <c r="E58" s="665" t="s">
        <v>6413</v>
      </c>
      <c r="F58" s="668"/>
      <c r="G58" s="668"/>
      <c r="H58" s="668"/>
      <c r="I58" s="668"/>
      <c r="J58" s="668">
        <v>1</v>
      </c>
      <c r="K58" s="668">
        <v>415</v>
      </c>
      <c r="L58" s="668"/>
      <c r="M58" s="668">
        <v>415</v>
      </c>
      <c r="N58" s="668"/>
      <c r="O58" s="668"/>
      <c r="P58" s="681"/>
      <c r="Q58" s="669"/>
    </row>
    <row r="59" spans="1:17" ht="14.4" customHeight="1" x14ac:dyDescent="0.3">
      <c r="A59" s="664" t="s">
        <v>6525</v>
      </c>
      <c r="B59" s="665" t="s">
        <v>6403</v>
      </c>
      <c r="C59" s="665" t="s">
        <v>6404</v>
      </c>
      <c r="D59" s="665" t="s">
        <v>6414</v>
      </c>
      <c r="E59" s="665" t="s">
        <v>6415</v>
      </c>
      <c r="F59" s="668">
        <v>4</v>
      </c>
      <c r="G59" s="668">
        <v>3929</v>
      </c>
      <c r="H59" s="668">
        <v>1</v>
      </c>
      <c r="I59" s="668">
        <v>982.25</v>
      </c>
      <c r="J59" s="668">
        <v>2</v>
      </c>
      <c r="K59" s="668">
        <v>1970</v>
      </c>
      <c r="L59" s="668">
        <v>0.50139984728938658</v>
      </c>
      <c r="M59" s="668">
        <v>985</v>
      </c>
      <c r="N59" s="668">
        <v>4</v>
      </c>
      <c r="O59" s="668">
        <v>4032</v>
      </c>
      <c r="P59" s="681">
        <v>1.0262153219648766</v>
      </c>
      <c r="Q59" s="669">
        <v>1008</v>
      </c>
    </row>
    <row r="60" spans="1:17" ht="14.4" customHeight="1" x14ac:dyDescent="0.3">
      <c r="A60" s="664" t="s">
        <v>6525</v>
      </c>
      <c r="B60" s="665" t="s">
        <v>6403</v>
      </c>
      <c r="C60" s="665" t="s">
        <v>6404</v>
      </c>
      <c r="D60" s="665" t="s">
        <v>6424</v>
      </c>
      <c r="E60" s="665" t="s">
        <v>6425</v>
      </c>
      <c r="F60" s="668">
        <v>1</v>
      </c>
      <c r="G60" s="668">
        <v>0</v>
      </c>
      <c r="H60" s="668"/>
      <c r="I60" s="668">
        <v>0</v>
      </c>
      <c r="J60" s="668"/>
      <c r="K60" s="668"/>
      <c r="L60" s="668"/>
      <c r="M60" s="668"/>
      <c r="N60" s="668"/>
      <c r="O60" s="668"/>
      <c r="P60" s="681"/>
      <c r="Q60" s="669"/>
    </row>
    <row r="61" spans="1:17" ht="14.4" customHeight="1" x14ac:dyDescent="0.3">
      <c r="A61" s="664" t="s">
        <v>6525</v>
      </c>
      <c r="B61" s="665" t="s">
        <v>6403</v>
      </c>
      <c r="C61" s="665" t="s">
        <v>6404</v>
      </c>
      <c r="D61" s="665" t="s">
        <v>6432</v>
      </c>
      <c r="E61" s="665" t="s">
        <v>6433</v>
      </c>
      <c r="F61" s="668"/>
      <c r="G61" s="668"/>
      <c r="H61" s="668"/>
      <c r="I61" s="668"/>
      <c r="J61" s="668">
        <v>1</v>
      </c>
      <c r="K61" s="668">
        <v>1912</v>
      </c>
      <c r="L61" s="668"/>
      <c r="M61" s="668">
        <v>1912</v>
      </c>
      <c r="N61" s="668">
        <v>1</v>
      </c>
      <c r="O61" s="668">
        <v>1929</v>
      </c>
      <c r="P61" s="681"/>
      <c r="Q61" s="669">
        <v>1929</v>
      </c>
    </row>
    <row r="62" spans="1:17" ht="14.4" customHeight="1" x14ac:dyDescent="0.3">
      <c r="A62" s="664" t="s">
        <v>6525</v>
      </c>
      <c r="B62" s="665" t="s">
        <v>6403</v>
      </c>
      <c r="C62" s="665" t="s">
        <v>6404</v>
      </c>
      <c r="D62" s="665" t="s">
        <v>6434</v>
      </c>
      <c r="E62" s="665" t="s">
        <v>6435</v>
      </c>
      <c r="F62" s="668">
        <v>1</v>
      </c>
      <c r="G62" s="668">
        <v>327</v>
      </c>
      <c r="H62" s="668">
        <v>1</v>
      </c>
      <c r="I62" s="668">
        <v>327</v>
      </c>
      <c r="J62" s="668">
        <v>1</v>
      </c>
      <c r="K62" s="668">
        <v>331</v>
      </c>
      <c r="L62" s="668">
        <v>1.0122324159021407</v>
      </c>
      <c r="M62" s="668">
        <v>331</v>
      </c>
      <c r="N62" s="668"/>
      <c r="O62" s="668"/>
      <c r="P62" s="681"/>
      <c r="Q62" s="669"/>
    </row>
    <row r="63" spans="1:17" ht="14.4" customHeight="1" x14ac:dyDescent="0.3">
      <c r="A63" s="664" t="s">
        <v>6525</v>
      </c>
      <c r="B63" s="665" t="s">
        <v>6448</v>
      </c>
      <c r="C63" s="665" t="s">
        <v>6404</v>
      </c>
      <c r="D63" s="665" t="s">
        <v>6405</v>
      </c>
      <c r="E63" s="665" t="s">
        <v>6406</v>
      </c>
      <c r="F63" s="668">
        <v>1</v>
      </c>
      <c r="G63" s="668">
        <v>35</v>
      </c>
      <c r="H63" s="668">
        <v>1</v>
      </c>
      <c r="I63" s="668">
        <v>35</v>
      </c>
      <c r="J63" s="668"/>
      <c r="K63" s="668"/>
      <c r="L63" s="668"/>
      <c r="M63" s="668"/>
      <c r="N63" s="668"/>
      <c r="O63" s="668"/>
      <c r="P63" s="681"/>
      <c r="Q63" s="669"/>
    </row>
    <row r="64" spans="1:17" ht="14.4" customHeight="1" x14ac:dyDescent="0.3">
      <c r="A64" s="664" t="s">
        <v>6525</v>
      </c>
      <c r="B64" s="665" t="s">
        <v>6448</v>
      </c>
      <c r="C64" s="665" t="s">
        <v>6404</v>
      </c>
      <c r="D64" s="665" t="s">
        <v>6456</v>
      </c>
      <c r="E64" s="665" t="s">
        <v>6457</v>
      </c>
      <c r="F64" s="668"/>
      <c r="G64" s="668"/>
      <c r="H64" s="668"/>
      <c r="I64" s="668"/>
      <c r="J64" s="668"/>
      <c r="K64" s="668"/>
      <c r="L64" s="668"/>
      <c r="M64" s="668"/>
      <c r="N64" s="668">
        <v>1</v>
      </c>
      <c r="O64" s="668">
        <v>126</v>
      </c>
      <c r="P64" s="681"/>
      <c r="Q64" s="669">
        <v>126</v>
      </c>
    </row>
    <row r="65" spans="1:17" ht="14.4" customHeight="1" x14ac:dyDescent="0.3">
      <c r="A65" s="664" t="s">
        <v>6526</v>
      </c>
      <c r="B65" s="665" t="s">
        <v>6403</v>
      </c>
      <c r="C65" s="665" t="s">
        <v>6404</v>
      </c>
      <c r="D65" s="665" t="s">
        <v>6405</v>
      </c>
      <c r="E65" s="665" t="s">
        <v>6406</v>
      </c>
      <c r="F65" s="668"/>
      <c r="G65" s="668"/>
      <c r="H65" s="668"/>
      <c r="I65" s="668"/>
      <c r="J65" s="668">
        <v>1</v>
      </c>
      <c r="K65" s="668">
        <v>35</v>
      </c>
      <c r="L65" s="668"/>
      <c r="M65" s="668">
        <v>35</v>
      </c>
      <c r="N65" s="668"/>
      <c r="O65" s="668"/>
      <c r="P65" s="681"/>
      <c r="Q65" s="669"/>
    </row>
    <row r="66" spans="1:17" ht="14.4" customHeight="1" x14ac:dyDescent="0.3">
      <c r="A66" s="664" t="s">
        <v>6526</v>
      </c>
      <c r="B66" s="665" t="s">
        <v>6403</v>
      </c>
      <c r="C66" s="665" t="s">
        <v>6404</v>
      </c>
      <c r="D66" s="665" t="s">
        <v>6410</v>
      </c>
      <c r="E66" s="665" t="s">
        <v>6411</v>
      </c>
      <c r="F66" s="668"/>
      <c r="G66" s="668"/>
      <c r="H66" s="668"/>
      <c r="I66" s="668"/>
      <c r="J66" s="668"/>
      <c r="K66" s="668"/>
      <c r="L66" s="668"/>
      <c r="M66" s="668"/>
      <c r="N66" s="668">
        <v>1</v>
      </c>
      <c r="O66" s="668">
        <v>957</v>
      </c>
      <c r="P66" s="681"/>
      <c r="Q66" s="669">
        <v>957</v>
      </c>
    </row>
    <row r="67" spans="1:17" ht="14.4" customHeight="1" x14ac:dyDescent="0.3">
      <c r="A67" s="664" t="s">
        <v>6526</v>
      </c>
      <c r="B67" s="665" t="s">
        <v>6403</v>
      </c>
      <c r="C67" s="665" t="s">
        <v>6404</v>
      </c>
      <c r="D67" s="665" t="s">
        <v>6414</v>
      </c>
      <c r="E67" s="665" t="s">
        <v>6415</v>
      </c>
      <c r="F67" s="668">
        <v>2</v>
      </c>
      <c r="G67" s="668">
        <v>1966</v>
      </c>
      <c r="H67" s="668">
        <v>1</v>
      </c>
      <c r="I67" s="668">
        <v>983</v>
      </c>
      <c r="J67" s="668">
        <v>15</v>
      </c>
      <c r="K67" s="668">
        <v>14775</v>
      </c>
      <c r="L67" s="668">
        <v>7.5152594099694809</v>
      </c>
      <c r="M67" s="668">
        <v>985</v>
      </c>
      <c r="N67" s="668">
        <v>4</v>
      </c>
      <c r="O67" s="668">
        <v>4032</v>
      </c>
      <c r="P67" s="681">
        <v>2.0508646998982707</v>
      </c>
      <c r="Q67" s="669">
        <v>1008</v>
      </c>
    </row>
    <row r="68" spans="1:17" ht="14.4" customHeight="1" x14ac:dyDescent="0.3">
      <c r="A68" s="664" t="s">
        <v>6526</v>
      </c>
      <c r="B68" s="665" t="s">
        <v>6403</v>
      </c>
      <c r="C68" s="665" t="s">
        <v>6404</v>
      </c>
      <c r="D68" s="665" t="s">
        <v>6432</v>
      </c>
      <c r="E68" s="665" t="s">
        <v>6433</v>
      </c>
      <c r="F68" s="668">
        <v>1</v>
      </c>
      <c r="G68" s="668">
        <v>1911</v>
      </c>
      <c r="H68" s="668">
        <v>1</v>
      </c>
      <c r="I68" s="668">
        <v>1911</v>
      </c>
      <c r="J68" s="668">
        <v>11</v>
      </c>
      <c r="K68" s="668">
        <v>21032</v>
      </c>
      <c r="L68" s="668">
        <v>11.005756148613292</v>
      </c>
      <c r="M68" s="668">
        <v>1912</v>
      </c>
      <c r="N68" s="668">
        <v>1</v>
      </c>
      <c r="O68" s="668">
        <v>1929</v>
      </c>
      <c r="P68" s="681">
        <v>1.0094191522762952</v>
      </c>
      <c r="Q68" s="669">
        <v>1929</v>
      </c>
    </row>
    <row r="69" spans="1:17" ht="14.4" customHeight="1" x14ac:dyDescent="0.3">
      <c r="A69" s="664" t="s">
        <v>6526</v>
      </c>
      <c r="B69" s="665" t="s">
        <v>6403</v>
      </c>
      <c r="C69" s="665" t="s">
        <v>6404</v>
      </c>
      <c r="D69" s="665" t="s">
        <v>6438</v>
      </c>
      <c r="E69" s="665" t="s">
        <v>6439</v>
      </c>
      <c r="F69" s="668"/>
      <c r="G69" s="668"/>
      <c r="H69" s="668"/>
      <c r="I69" s="668"/>
      <c r="J69" s="668">
        <v>1</v>
      </c>
      <c r="K69" s="668">
        <v>165</v>
      </c>
      <c r="L69" s="668"/>
      <c r="M69" s="668">
        <v>165</v>
      </c>
      <c r="N69" s="668"/>
      <c r="O69" s="668"/>
      <c r="P69" s="681"/>
      <c r="Q69" s="669"/>
    </row>
    <row r="70" spans="1:17" ht="14.4" customHeight="1" x14ac:dyDescent="0.3">
      <c r="A70" s="664" t="s">
        <v>6526</v>
      </c>
      <c r="B70" s="665" t="s">
        <v>6448</v>
      </c>
      <c r="C70" s="665" t="s">
        <v>6404</v>
      </c>
      <c r="D70" s="665" t="s">
        <v>6405</v>
      </c>
      <c r="E70" s="665" t="s">
        <v>6406</v>
      </c>
      <c r="F70" s="668"/>
      <c r="G70" s="668"/>
      <c r="H70" s="668"/>
      <c r="I70" s="668"/>
      <c r="J70" s="668">
        <v>1</v>
      </c>
      <c r="K70" s="668">
        <v>35</v>
      </c>
      <c r="L70" s="668"/>
      <c r="M70" s="668">
        <v>35</v>
      </c>
      <c r="N70" s="668"/>
      <c r="O70" s="668"/>
      <c r="P70" s="681"/>
      <c r="Q70" s="669"/>
    </row>
    <row r="71" spans="1:17" ht="14.4" customHeight="1" x14ac:dyDescent="0.3">
      <c r="A71" s="664" t="s">
        <v>6527</v>
      </c>
      <c r="B71" s="665" t="s">
        <v>6403</v>
      </c>
      <c r="C71" s="665" t="s">
        <v>6404</v>
      </c>
      <c r="D71" s="665" t="s">
        <v>6414</v>
      </c>
      <c r="E71" s="665" t="s">
        <v>6415</v>
      </c>
      <c r="F71" s="668"/>
      <c r="G71" s="668"/>
      <c r="H71" s="668"/>
      <c r="I71" s="668"/>
      <c r="J71" s="668">
        <v>1</v>
      </c>
      <c r="K71" s="668">
        <v>985</v>
      </c>
      <c r="L71" s="668"/>
      <c r="M71" s="668">
        <v>985</v>
      </c>
      <c r="N71" s="668"/>
      <c r="O71" s="668"/>
      <c r="P71" s="681"/>
      <c r="Q71" s="669"/>
    </row>
    <row r="72" spans="1:17" ht="14.4" customHeight="1" x14ac:dyDescent="0.3">
      <c r="A72" s="664" t="s">
        <v>6528</v>
      </c>
      <c r="B72" s="665" t="s">
        <v>6403</v>
      </c>
      <c r="C72" s="665" t="s">
        <v>6404</v>
      </c>
      <c r="D72" s="665" t="s">
        <v>6410</v>
      </c>
      <c r="E72" s="665" t="s">
        <v>6411</v>
      </c>
      <c r="F72" s="668">
        <v>1</v>
      </c>
      <c r="G72" s="668">
        <v>946</v>
      </c>
      <c r="H72" s="668">
        <v>1</v>
      </c>
      <c r="I72" s="668">
        <v>946</v>
      </c>
      <c r="J72" s="668"/>
      <c r="K72" s="668"/>
      <c r="L72" s="668"/>
      <c r="M72" s="668"/>
      <c r="N72" s="668"/>
      <c r="O72" s="668"/>
      <c r="P72" s="681"/>
      <c r="Q72" s="669"/>
    </row>
    <row r="73" spans="1:17" ht="14.4" customHeight="1" x14ac:dyDescent="0.3">
      <c r="A73" s="664" t="s">
        <v>6528</v>
      </c>
      <c r="B73" s="665" t="s">
        <v>6403</v>
      </c>
      <c r="C73" s="665" t="s">
        <v>6404</v>
      </c>
      <c r="D73" s="665" t="s">
        <v>6414</v>
      </c>
      <c r="E73" s="665" t="s">
        <v>6415</v>
      </c>
      <c r="F73" s="668">
        <v>1</v>
      </c>
      <c r="G73" s="668">
        <v>983</v>
      </c>
      <c r="H73" s="668">
        <v>1</v>
      </c>
      <c r="I73" s="668">
        <v>983</v>
      </c>
      <c r="J73" s="668">
        <v>4</v>
      </c>
      <c r="K73" s="668">
        <v>3940</v>
      </c>
      <c r="L73" s="668">
        <v>4.0081383519837237</v>
      </c>
      <c r="M73" s="668">
        <v>985</v>
      </c>
      <c r="N73" s="668">
        <v>1</v>
      </c>
      <c r="O73" s="668">
        <v>1008</v>
      </c>
      <c r="P73" s="681">
        <v>1.0254323499491353</v>
      </c>
      <c r="Q73" s="669">
        <v>1008</v>
      </c>
    </row>
    <row r="74" spans="1:17" ht="14.4" customHeight="1" x14ac:dyDescent="0.3">
      <c r="A74" s="664" t="s">
        <v>6528</v>
      </c>
      <c r="B74" s="665" t="s">
        <v>6403</v>
      </c>
      <c r="C74" s="665" t="s">
        <v>6404</v>
      </c>
      <c r="D74" s="665" t="s">
        <v>6432</v>
      </c>
      <c r="E74" s="665" t="s">
        <v>6433</v>
      </c>
      <c r="F74" s="668">
        <v>1</v>
      </c>
      <c r="G74" s="668">
        <v>1911</v>
      </c>
      <c r="H74" s="668">
        <v>1</v>
      </c>
      <c r="I74" s="668">
        <v>1911</v>
      </c>
      <c r="J74" s="668">
        <v>2</v>
      </c>
      <c r="K74" s="668">
        <v>3824</v>
      </c>
      <c r="L74" s="668">
        <v>2.0010465724751438</v>
      </c>
      <c r="M74" s="668">
        <v>1912</v>
      </c>
      <c r="N74" s="668"/>
      <c r="O74" s="668"/>
      <c r="P74" s="681"/>
      <c r="Q74" s="669"/>
    </row>
    <row r="75" spans="1:17" ht="14.4" customHeight="1" x14ac:dyDescent="0.3">
      <c r="A75" s="664" t="s">
        <v>6529</v>
      </c>
      <c r="B75" s="665" t="s">
        <v>6403</v>
      </c>
      <c r="C75" s="665" t="s">
        <v>6404</v>
      </c>
      <c r="D75" s="665" t="s">
        <v>6412</v>
      </c>
      <c r="E75" s="665" t="s">
        <v>6413</v>
      </c>
      <c r="F75" s="668"/>
      <c r="G75" s="668"/>
      <c r="H75" s="668"/>
      <c r="I75" s="668"/>
      <c r="J75" s="668"/>
      <c r="K75" s="668"/>
      <c r="L75" s="668"/>
      <c r="M75" s="668"/>
      <c r="N75" s="668">
        <v>1</v>
      </c>
      <c r="O75" s="668">
        <v>431</v>
      </c>
      <c r="P75" s="681"/>
      <c r="Q75" s="669">
        <v>431</v>
      </c>
    </row>
    <row r="76" spans="1:17" ht="14.4" customHeight="1" x14ac:dyDescent="0.3">
      <c r="A76" s="664" t="s">
        <v>6529</v>
      </c>
      <c r="B76" s="665" t="s">
        <v>6403</v>
      </c>
      <c r="C76" s="665" t="s">
        <v>6404</v>
      </c>
      <c r="D76" s="665" t="s">
        <v>6414</v>
      </c>
      <c r="E76" s="665" t="s">
        <v>6415</v>
      </c>
      <c r="F76" s="668">
        <v>1</v>
      </c>
      <c r="G76" s="668">
        <v>980</v>
      </c>
      <c r="H76" s="668">
        <v>1</v>
      </c>
      <c r="I76" s="668">
        <v>980</v>
      </c>
      <c r="J76" s="668"/>
      <c r="K76" s="668"/>
      <c r="L76" s="668"/>
      <c r="M76" s="668"/>
      <c r="N76" s="668">
        <v>1</v>
      </c>
      <c r="O76" s="668">
        <v>1008</v>
      </c>
      <c r="P76" s="681">
        <v>1.0285714285714285</v>
      </c>
      <c r="Q76" s="669">
        <v>1008</v>
      </c>
    </row>
    <row r="77" spans="1:17" ht="14.4" customHeight="1" x14ac:dyDescent="0.3">
      <c r="A77" s="664" t="s">
        <v>6530</v>
      </c>
      <c r="B77" s="665" t="s">
        <v>6403</v>
      </c>
      <c r="C77" s="665" t="s">
        <v>6404</v>
      </c>
      <c r="D77" s="665" t="s">
        <v>6414</v>
      </c>
      <c r="E77" s="665" t="s">
        <v>6415</v>
      </c>
      <c r="F77" s="668">
        <v>3</v>
      </c>
      <c r="G77" s="668">
        <v>2946</v>
      </c>
      <c r="H77" s="668">
        <v>1</v>
      </c>
      <c r="I77" s="668">
        <v>982</v>
      </c>
      <c r="J77" s="668">
        <v>3</v>
      </c>
      <c r="K77" s="668">
        <v>2955</v>
      </c>
      <c r="L77" s="668">
        <v>1.0030549898167007</v>
      </c>
      <c r="M77" s="668">
        <v>985</v>
      </c>
      <c r="N77" s="668">
        <v>3</v>
      </c>
      <c r="O77" s="668">
        <v>3024</v>
      </c>
      <c r="P77" s="681">
        <v>1.0264765784114054</v>
      </c>
      <c r="Q77" s="669">
        <v>1008</v>
      </c>
    </row>
    <row r="78" spans="1:17" ht="14.4" customHeight="1" x14ac:dyDescent="0.3">
      <c r="A78" s="664" t="s">
        <v>6531</v>
      </c>
      <c r="B78" s="665" t="s">
        <v>6403</v>
      </c>
      <c r="C78" s="665" t="s">
        <v>6404</v>
      </c>
      <c r="D78" s="665" t="s">
        <v>6414</v>
      </c>
      <c r="E78" s="665" t="s">
        <v>6415</v>
      </c>
      <c r="F78" s="668"/>
      <c r="G78" s="668"/>
      <c r="H78" s="668"/>
      <c r="I78" s="668"/>
      <c r="J78" s="668">
        <v>1</v>
      </c>
      <c r="K78" s="668">
        <v>985</v>
      </c>
      <c r="L78" s="668"/>
      <c r="M78" s="668">
        <v>985</v>
      </c>
      <c r="N78" s="668"/>
      <c r="O78" s="668"/>
      <c r="P78" s="681"/>
      <c r="Q78" s="669"/>
    </row>
    <row r="79" spans="1:17" ht="14.4" customHeight="1" x14ac:dyDescent="0.3">
      <c r="A79" s="664" t="s">
        <v>6531</v>
      </c>
      <c r="B79" s="665" t="s">
        <v>6448</v>
      </c>
      <c r="C79" s="665" t="s">
        <v>6404</v>
      </c>
      <c r="D79" s="665" t="s">
        <v>6456</v>
      </c>
      <c r="E79" s="665" t="s">
        <v>6457</v>
      </c>
      <c r="F79" s="668"/>
      <c r="G79" s="668"/>
      <c r="H79" s="668"/>
      <c r="I79" s="668"/>
      <c r="J79" s="668"/>
      <c r="K79" s="668"/>
      <c r="L79" s="668"/>
      <c r="M79" s="668"/>
      <c r="N79" s="668">
        <v>2</v>
      </c>
      <c r="O79" s="668">
        <v>252</v>
      </c>
      <c r="P79" s="681"/>
      <c r="Q79" s="669">
        <v>126</v>
      </c>
    </row>
    <row r="80" spans="1:17" ht="14.4" customHeight="1" x14ac:dyDescent="0.3">
      <c r="A80" s="664" t="s">
        <v>548</v>
      </c>
      <c r="B80" s="665" t="s">
        <v>6403</v>
      </c>
      <c r="C80" s="665" t="s">
        <v>6404</v>
      </c>
      <c r="D80" s="665" t="s">
        <v>6405</v>
      </c>
      <c r="E80" s="665" t="s">
        <v>6406</v>
      </c>
      <c r="F80" s="668"/>
      <c r="G80" s="668"/>
      <c r="H80" s="668"/>
      <c r="I80" s="668"/>
      <c r="J80" s="668">
        <v>1</v>
      </c>
      <c r="K80" s="668">
        <v>35</v>
      </c>
      <c r="L80" s="668"/>
      <c r="M80" s="668">
        <v>35</v>
      </c>
      <c r="N80" s="668">
        <v>1</v>
      </c>
      <c r="O80" s="668">
        <v>37</v>
      </c>
      <c r="P80" s="681"/>
      <c r="Q80" s="669">
        <v>37</v>
      </c>
    </row>
    <row r="81" spans="1:17" ht="14.4" customHeight="1" x14ac:dyDescent="0.3">
      <c r="A81" s="664" t="s">
        <v>548</v>
      </c>
      <c r="B81" s="665" t="s">
        <v>6403</v>
      </c>
      <c r="C81" s="665" t="s">
        <v>6404</v>
      </c>
      <c r="D81" s="665" t="s">
        <v>6412</v>
      </c>
      <c r="E81" s="665" t="s">
        <v>6413</v>
      </c>
      <c r="F81" s="668">
        <v>60</v>
      </c>
      <c r="G81" s="668">
        <v>24789</v>
      </c>
      <c r="H81" s="668">
        <v>1</v>
      </c>
      <c r="I81" s="668">
        <v>413.15</v>
      </c>
      <c r="J81" s="668">
        <v>49</v>
      </c>
      <c r="K81" s="668">
        <v>20335</v>
      </c>
      <c r="L81" s="668">
        <v>0.82032353059824925</v>
      </c>
      <c r="M81" s="668">
        <v>415</v>
      </c>
      <c r="N81" s="668">
        <v>50</v>
      </c>
      <c r="O81" s="668">
        <v>21550</v>
      </c>
      <c r="P81" s="681">
        <v>0.86933720601879871</v>
      </c>
      <c r="Q81" s="669">
        <v>431</v>
      </c>
    </row>
    <row r="82" spans="1:17" ht="14.4" customHeight="1" x14ac:dyDescent="0.3">
      <c r="A82" s="664" t="s">
        <v>548</v>
      </c>
      <c r="B82" s="665" t="s">
        <v>6403</v>
      </c>
      <c r="C82" s="665" t="s">
        <v>6404</v>
      </c>
      <c r="D82" s="665" t="s">
        <v>6414</v>
      </c>
      <c r="E82" s="665" t="s">
        <v>6415</v>
      </c>
      <c r="F82" s="668">
        <v>925</v>
      </c>
      <c r="G82" s="668">
        <v>908576</v>
      </c>
      <c r="H82" s="668">
        <v>1</v>
      </c>
      <c r="I82" s="668">
        <v>982.24432432432434</v>
      </c>
      <c r="J82" s="668">
        <v>900</v>
      </c>
      <c r="K82" s="668">
        <v>886500</v>
      </c>
      <c r="L82" s="668">
        <v>0.97570263797414858</v>
      </c>
      <c r="M82" s="668">
        <v>985</v>
      </c>
      <c r="N82" s="668">
        <v>882</v>
      </c>
      <c r="O82" s="668">
        <v>889056</v>
      </c>
      <c r="P82" s="681">
        <v>0.97851583136688625</v>
      </c>
      <c r="Q82" s="669">
        <v>1008</v>
      </c>
    </row>
    <row r="83" spans="1:17" ht="14.4" customHeight="1" x14ac:dyDescent="0.3">
      <c r="A83" s="664" t="s">
        <v>548</v>
      </c>
      <c r="B83" s="665" t="s">
        <v>6403</v>
      </c>
      <c r="C83" s="665" t="s">
        <v>6404</v>
      </c>
      <c r="D83" s="665" t="s">
        <v>6416</v>
      </c>
      <c r="E83" s="665" t="s">
        <v>6417</v>
      </c>
      <c r="F83" s="668">
        <v>5</v>
      </c>
      <c r="G83" s="668">
        <v>10397</v>
      </c>
      <c r="H83" s="668">
        <v>1</v>
      </c>
      <c r="I83" s="668">
        <v>2079.4</v>
      </c>
      <c r="J83" s="668"/>
      <c r="K83" s="668"/>
      <c r="L83" s="668"/>
      <c r="M83" s="668"/>
      <c r="N83" s="668">
        <v>1</v>
      </c>
      <c r="O83" s="668">
        <v>2122</v>
      </c>
      <c r="P83" s="681">
        <v>0.20409733576993364</v>
      </c>
      <c r="Q83" s="669">
        <v>2122</v>
      </c>
    </row>
    <row r="84" spans="1:17" ht="14.4" customHeight="1" x14ac:dyDescent="0.3">
      <c r="A84" s="664" t="s">
        <v>548</v>
      </c>
      <c r="B84" s="665" t="s">
        <v>6403</v>
      </c>
      <c r="C84" s="665" t="s">
        <v>6404</v>
      </c>
      <c r="D84" s="665" t="s">
        <v>6418</v>
      </c>
      <c r="E84" s="665" t="s">
        <v>6419</v>
      </c>
      <c r="F84" s="668">
        <v>25</v>
      </c>
      <c r="G84" s="668">
        <v>7610</v>
      </c>
      <c r="H84" s="668">
        <v>1</v>
      </c>
      <c r="I84" s="668">
        <v>304.39999999999998</v>
      </c>
      <c r="J84" s="668">
        <v>29</v>
      </c>
      <c r="K84" s="668">
        <v>8874</v>
      </c>
      <c r="L84" s="668">
        <v>1.1660972404730618</v>
      </c>
      <c r="M84" s="668">
        <v>306</v>
      </c>
      <c r="N84" s="668">
        <v>19</v>
      </c>
      <c r="O84" s="668">
        <v>6042</v>
      </c>
      <c r="P84" s="681">
        <v>0.79395532194480944</v>
      </c>
      <c r="Q84" s="669">
        <v>318</v>
      </c>
    </row>
    <row r="85" spans="1:17" ht="14.4" customHeight="1" x14ac:dyDescent="0.3">
      <c r="A85" s="664" t="s">
        <v>548</v>
      </c>
      <c r="B85" s="665" t="s">
        <v>6403</v>
      </c>
      <c r="C85" s="665" t="s">
        <v>6404</v>
      </c>
      <c r="D85" s="665" t="s">
        <v>6424</v>
      </c>
      <c r="E85" s="665" t="s">
        <v>6425</v>
      </c>
      <c r="F85" s="668">
        <v>1</v>
      </c>
      <c r="G85" s="668">
        <v>0</v>
      </c>
      <c r="H85" s="668"/>
      <c r="I85" s="668">
        <v>0</v>
      </c>
      <c r="J85" s="668"/>
      <c r="K85" s="668"/>
      <c r="L85" s="668"/>
      <c r="M85" s="668"/>
      <c r="N85" s="668"/>
      <c r="O85" s="668"/>
      <c r="P85" s="681"/>
      <c r="Q85" s="669"/>
    </row>
    <row r="86" spans="1:17" ht="14.4" customHeight="1" x14ac:dyDescent="0.3">
      <c r="A86" s="664" t="s">
        <v>548</v>
      </c>
      <c r="B86" s="665" t="s">
        <v>6403</v>
      </c>
      <c r="C86" s="665" t="s">
        <v>6404</v>
      </c>
      <c r="D86" s="665" t="s">
        <v>6428</v>
      </c>
      <c r="E86" s="665" t="s">
        <v>6429</v>
      </c>
      <c r="F86" s="668">
        <v>1</v>
      </c>
      <c r="G86" s="668">
        <v>81</v>
      </c>
      <c r="H86" s="668">
        <v>1</v>
      </c>
      <c r="I86" s="668">
        <v>81</v>
      </c>
      <c r="J86" s="668"/>
      <c r="K86" s="668"/>
      <c r="L86" s="668"/>
      <c r="M86" s="668"/>
      <c r="N86" s="668"/>
      <c r="O86" s="668"/>
      <c r="P86" s="681"/>
      <c r="Q86" s="669"/>
    </row>
    <row r="87" spans="1:17" ht="14.4" customHeight="1" x14ac:dyDescent="0.3">
      <c r="A87" s="664" t="s">
        <v>548</v>
      </c>
      <c r="B87" s="665" t="s">
        <v>6403</v>
      </c>
      <c r="C87" s="665" t="s">
        <v>6404</v>
      </c>
      <c r="D87" s="665" t="s">
        <v>6432</v>
      </c>
      <c r="E87" s="665" t="s">
        <v>6433</v>
      </c>
      <c r="F87" s="668">
        <v>94</v>
      </c>
      <c r="G87" s="668">
        <v>179514</v>
      </c>
      <c r="H87" s="668">
        <v>1</v>
      </c>
      <c r="I87" s="668">
        <v>1909.7234042553191</v>
      </c>
      <c r="J87" s="668">
        <v>74</v>
      </c>
      <c r="K87" s="668">
        <v>141488</v>
      </c>
      <c r="L87" s="668">
        <v>0.78817251022204393</v>
      </c>
      <c r="M87" s="668">
        <v>1912</v>
      </c>
      <c r="N87" s="668">
        <v>55</v>
      </c>
      <c r="O87" s="668">
        <v>106095</v>
      </c>
      <c r="P87" s="681">
        <v>0.59101240014706369</v>
      </c>
      <c r="Q87" s="669">
        <v>1929</v>
      </c>
    </row>
    <row r="88" spans="1:17" ht="14.4" customHeight="1" x14ac:dyDescent="0.3">
      <c r="A88" s="664" t="s">
        <v>548</v>
      </c>
      <c r="B88" s="665" t="s">
        <v>6403</v>
      </c>
      <c r="C88" s="665" t="s">
        <v>6404</v>
      </c>
      <c r="D88" s="665" t="s">
        <v>6532</v>
      </c>
      <c r="E88" s="665" t="s">
        <v>6533</v>
      </c>
      <c r="F88" s="668">
        <v>84</v>
      </c>
      <c r="G88" s="668">
        <v>745968</v>
      </c>
      <c r="H88" s="668">
        <v>1</v>
      </c>
      <c r="I88" s="668">
        <v>8880.5714285714294</v>
      </c>
      <c r="J88" s="668">
        <v>82</v>
      </c>
      <c r="K88" s="668">
        <v>728652</v>
      </c>
      <c r="L88" s="668">
        <v>0.97678720803037122</v>
      </c>
      <c r="M88" s="668">
        <v>8886</v>
      </c>
      <c r="N88" s="668">
        <v>71</v>
      </c>
      <c r="O88" s="668">
        <v>632096</v>
      </c>
      <c r="P88" s="681">
        <v>0.84735002037620921</v>
      </c>
      <c r="Q88" s="669">
        <v>8902.7605633802814</v>
      </c>
    </row>
    <row r="89" spans="1:17" ht="14.4" customHeight="1" x14ac:dyDescent="0.3">
      <c r="A89" s="664" t="s">
        <v>548</v>
      </c>
      <c r="B89" s="665" t="s">
        <v>6403</v>
      </c>
      <c r="C89" s="665" t="s">
        <v>6404</v>
      </c>
      <c r="D89" s="665" t="s">
        <v>6434</v>
      </c>
      <c r="E89" s="665" t="s">
        <v>6435</v>
      </c>
      <c r="F89" s="668"/>
      <c r="G89" s="668"/>
      <c r="H89" s="668"/>
      <c r="I89" s="668"/>
      <c r="J89" s="668">
        <v>2</v>
      </c>
      <c r="K89" s="668">
        <v>662</v>
      </c>
      <c r="L89" s="668"/>
      <c r="M89" s="668">
        <v>331</v>
      </c>
      <c r="N89" s="668">
        <v>2</v>
      </c>
      <c r="O89" s="668">
        <v>708</v>
      </c>
      <c r="P89" s="681"/>
      <c r="Q89" s="669">
        <v>354</v>
      </c>
    </row>
    <row r="90" spans="1:17" ht="14.4" customHeight="1" x14ac:dyDescent="0.3">
      <c r="A90" s="664" t="s">
        <v>548</v>
      </c>
      <c r="B90" s="665" t="s">
        <v>6403</v>
      </c>
      <c r="C90" s="665" t="s">
        <v>6404</v>
      </c>
      <c r="D90" s="665" t="s">
        <v>6534</v>
      </c>
      <c r="E90" s="665" t="s">
        <v>6535</v>
      </c>
      <c r="F90" s="668">
        <v>2108</v>
      </c>
      <c r="G90" s="668">
        <v>1537990</v>
      </c>
      <c r="H90" s="668">
        <v>1</v>
      </c>
      <c r="I90" s="668">
        <v>729.59677419354841</v>
      </c>
      <c r="J90" s="668">
        <v>1730</v>
      </c>
      <c r="K90" s="668">
        <v>1268086</v>
      </c>
      <c r="L90" s="668">
        <v>0.82450861188954416</v>
      </c>
      <c r="M90" s="668">
        <v>732.99768786127163</v>
      </c>
      <c r="N90" s="668">
        <v>1763</v>
      </c>
      <c r="O90" s="668">
        <v>1322063</v>
      </c>
      <c r="P90" s="681">
        <v>0.85960441875434823</v>
      </c>
      <c r="Q90" s="669">
        <v>749.8939307997731</v>
      </c>
    </row>
    <row r="91" spans="1:17" ht="14.4" customHeight="1" x14ac:dyDescent="0.3">
      <c r="A91" s="664" t="s">
        <v>548</v>
      </c>
      <c r="B91" s="665" t="s">
        <v>6403</v>
      </c>
      <c r="C91" s="665" t="s">
        <v>6404</v>
      </c>
      <c r="D91" s="665" t="s">
        <v>6536</v>
      </c>
      <c r="E91" s="665" t="s">
        <v>6537</v>
      </c>
      <c r="F91" s="668">
        <v>2</v>
      </c>
      <c r="G91" s="668">
        <v>7258</v>
      </c>
      <c r="H91" s="668">
        <v>1</v>
      </c>
      <c r="I91" s="668">
        <v>3629</v>
      </c>
      <c r="J91" s="668"/>
      <c r="K91" s="668"/>
      <c r="L91" s="668"/>
      <c r="M91" s="668"/>
      <c r="N91" s="668"/>
      <c r="O91" s="668"/>
      <c r="P91" s="681"/>
      <c r="Q91" s="669"/>
    </row>
    <row r="92" spans="1:17" ht="14.4" customHeight="1" x14ac:dyDescent="0.3">
      <c r="A92" s="664" t="s">
        <v>548</v>
      </c>
      <c r="B92" s="665" t="s">
        <v>6403</v>
      </c>
      <c r="C92" s="665" t="s">
        <v>6404</v>
      </c>
      <c r="D92" s="665" t="s">
        <v>6538</v>
      </c>
      <c r="E92" s="665" t="s">
        <v>6539</v>
      </c>
      <c r="F92" s="668">
        <v>7</v>
      </c>
      <c r="G92" s="668">
        <v>8489</v>
      </c>
      <c r="H92" s="668">
        <v>1</v>
      </c>
      <c r="I92" s="668">
        <v>1212.7142857142858</v>
      </c>
      <c r="J92" s="668">
        <v>3</v>
      </c>
      <c r="K92" s="668">
        <v>3651</v>
      </c>
      <c r="L92" s="668">
        <v>0.43008599363882671</v>
      </c>
      <c r="M92" s="668">
        <v>1217</v>
      </c>
      <c r="N92" s="668">
        <v>1</v>
      </c>
      <c r="O92" s="668">
        <v>1252</v>
      </c>
      <c r="P92" s="681">
        <v>0.14748498056308162</v>
      </c>
      <c r="Q92" s="669">
        <v>1252</v>
      </c>
    </row>
    <row r="93" spans="1:17" ht="14.4" customHeight="1" x14ac:dyDescent="0.3">
      <c r="A93" s="664" t="s">
        <v>548</v>
      </c>
      <c r="B93" s="665" t="s">
        <v>6448</v>
      </c>
      <c r="C93" s="665" t="s">
        <v>6404</v>
      </c>
      <c r="D93" s="665" t="s">
        <v>6405</v>
      </c>
      <c r="E93" s="665" t="s">
        <v>6406</v>
      </c>
      <c r="F93" s="668"/>
      <c r="G93" s="668"/>
      <c r="H93" s="668"/>
      <c r="I93" s="668"/>
      <c r="J93" s="668">
        <v>1</v>
      </c>
      <c r="K93" s="668">
        <v>35</v>
      </c>
      <c r="L93" s="668"/>
      <c r="M93" s="668">
        <v>35</v>
      </c>
      <c r="N93" s="668"/>
      <c r="O93" s="668"/>
      <c r="P93" s="681"/>
      <c r="Q93" s="669"/>
    </row>
    <row r="94" spans="1:17" ht="14.4" customHeight="1" x14ac:dyDescent="0.3">
      <c r="A94" s="664" t="s">
        <v>548</v>
      </c>
      <c r="B94" s="665" t="s">
        <v>6448</v>
      </c>
      <c r="C94" s="665" t="s">
        <v>6404</v>
      </c>
      <c r="D94" s="665" t="s">
        <v>6412</v>
      </c>
      <c r="E94" s="665" t="s">
        <v>6413</v>
      </c>
      <c r="F94" s="668">
        <v>1</v>
      </c>
      <c r="G94" s="668">
        <v>411</v>
      </c>
      <c r="H94" s="668">
        <v>1</v>
      </c>
      <c r="I94" s="668">
        <v>411</v>
      </c>
      <c r="J94" s="668"/>
      <c r="K94" s="668"/>
      <c r="L94" s="668"/>
      <c r="M94" s="668"/>
      <c r="N94" s="668"/>
      <c r="O94" s="668"/>
      <c r="P94" s="681"/>
      <c r="Q94" s="669"/>
    </row>
    <row r="95" spans="1:17" ht="14.4" customHeight="1" x14ac:dyDescent="0.3">
      <c r="A95" s="664" t="s">
        <v>548</v>
      </c>
      <c r="B95" s="665" t="s">
        <v>6448</v>
      </c>
      <c r="C95" s="665" t="s">
        <v>6404</v>
      </c>
      <c r="D95" s="665" t="s">
        <v>6414</v>
      </c>
      <c r="E95" s="665" t="s">
        <v>6415</v>
      </c>
      <c r="F95" s="668">
        <v>14</v>
      </c>
      <c r="G95" s="668">
        <v>13720</v>
      </c>
      <c r="H95" s="668">
        <v>1</v>
      </c>
      <c r="I95" s="668">
        <v>980</v>
      </c>
      <c r="J95" s="668"/>
      <c r="K95" s="668"/>
      <c r="L95" s="668"/>
      <c r="M95" s="668"/>
      <c r="N95" s="668"/>
      <c r="O95" s="668"/>
      <c r="P95" s="681"/>
      <c r="Q95" s="669"/>
    </row>
    <row r="96" spans="1:17" ht="14.4" customHeight="1" x14ac:dyDescent="0.3">
      <c r="A96" s="664" t="s">
        <v>548</v>
      </c>
      <c r="B96" s="665" t="s">
        <v>6448</v>
      </c>
      <c r="C96" s="665" t="s">
        <v>6404</v>
      </c>
      <c r="D96" s="665" t="s">
        <v>6416</v>
      </c>
      <c r="E96" s="665" t="s">
        <v>6417</v>
      </c>
      <c r="F96" s="668">
        <v>1</v>
      </c>
      <c r="G96" s="668">
        <v>2077</v>
      </c>
      <c r="H96" s="668">
        <v>1</v>
      </c>
      <c r="I96" s="668">
        <v>2077</v>
      </c>
      <c r="J96" s="668"/>
      <c r="K96" s="668"/>
      <c r="L96" s="668"/>
      <c r="M96" s="668"/>
      <c r="N96" s="668"/>
      <c r="O96" s="668"/>
      <c r="P96" s="681"/>
      <c r="Q96" s="669"/>
    </row>
    <row r="97" spans="1:17" ht="14.4" customHeight="1" x14ac:dyDescent="0.3">
      <c r="A97" s="664" t="s">
        <v>548</v>
      </c>
      <c r="B97" s="665" t="s">
        <v>6448</v>
      </c>
      <c r="C97" s="665" t="s">
        <v>6404</v>
      </c>
      <c r="D97" s="665" t="s">
        <v>6456</v>
      </c>
      <c r="E97" s="665" t="s">
        <v>6457</v>
      </c>
      <c r="F97" s="668"/>
      <c r="G97" s="668"/>
      <c r="H97" s="668"/>
      <c r="I97" s="668"/>
      <c r="J97" s="668"/>
      <c r="K97" s="668"/>
      <c r="L97" s="668"/>
      <c r="M97" s="668"/>
      <c r="N97" s="668">
        <v>5</v>
      </c>
      <c r="O97" s="668">
        <v>630</v>
      </c>
      <c r="P97" s="681"/>
      <c r="Q97" s="669">
        <v>126</v>
      </c>
    </row>
    <row r="98" spans="1:17" ht="14.4" customHeight="1" x14ac:dyDescent="0.3">
      <c r="A98" s="664" t="s">
        <v>548</v>
      </c>
      <c r="B98" s="665" t="s">
        <v>6448</v>
      </c>
      <c r="C98" s="665" t="s">
        <v>6404</v>
      </c>
      <c r="D98" s="665" t="s">
        <v>6424</v>
      </c>
      <c r="E98" s="665" t="s">
        <v>6425</v>
      </c>
      <c r="F98" s="668"/>
      <c r="G98" s="668"/>
      <c r="H98" s="668"/>
      <c r="I98" s="668"/>
      <c r="J98" s="668"/>
      <c r="K98" s="668"/>
      <c r="L98" s="668"/>
      <c r="M98" s="668"/>
      <c r="N98" s="668">
        <v>1</v>
      </c>
      <c r="O98" s="668">
        <v>33.33</v>
      </c>
      <c r="P98" s="681"/>
      <c r="Q98" s="669">
        <v>33.33</v>
      </c>
    </row>
    <row r="99" spans="1:17" ht="14.4" customHeight="1" x14ac:dyDescent="0.3">
      <c r="A99" s="664" t="s">
        <v>548</v>
      </c>
      <c r="B99" s="665" t="s">
        <v>6448</v>
      </c>
      <c r="C99" s="665" t="s">
        <v>6404</v>
      </c>
      <c r="D99" s="665" t="s">
        <v>6432</v>
      </c>
      <c r="E99" s="665" t="s">
        <v>6433</v>
      </c>
      <c r="F99" s="668">
        <v>1</v>
      </c>
      <c r="G99" s="668">
        <v>1906</v>
      </c>
      <c r="H99" s="668">
        <v>1</v>
      </c>
      <c r="I99" s="668">
        <v>1906</v>
      </c>
      <c r="J99" s="668"/>
      <c r="K99" s="668"/>
      <c r="L99" s="668"/>
      <c r="M99" s="668"/>
      <c r="N99" s="668"/>
      <c r="O99" s="668"/>
      <c r="P99" s="681"/>
      <c r="Q99" s="669"/>
    </row>
    <row r="100" spans="1:17" ht="14.4" customHeight="1" x14ac:dyDescent="0.3">
      <c r="A100" s="664" t="s">
        <v>548</v>
      </c>
      <c r="B100" s="665" t="s">
        <v>6448</v>
      </c>
      <c r="C100" s="665" t="s">
        <v>6404</v>
      </c>
      <c r="D100" s="665" t="s">
        <v>6462</v>
      </c>
      <c r="E100" s="665" t="s">
        <v>6463</v>
      </c>
      <c r="F100" s="668"/>
      <c r="G100" s="668"/>
      <c r="H100" s="668"/>
      <c r="I100" s="668"/>
      <c r="J100" s="668">
        <v>1</v>
      </c>
      <c r="K100" s="668">
        <v>436</v>
      </c>
      <c r="L100" s="668"/>
      <c r="M100" s="668">
        <v>436</v>
      </c>
      <c r="N100" s="668"/>
      <c r="O100" s="668"/>
      <c r="P100" s="681"/>
      <c r="Q100" s="669"/>
    </row>
    <row r="101" spans="1:17" ht="14.4" customHeight="1" x14ac:dyDescent="0.3">
      <c r="A101" s="664" t="s">
        <v>548</v>
      </c>
      <c r="B101" s="665" t="s">
        <v>6448</v>
      </c>
      <c r="C101" s="665" t="s">
        <v>6404</v>
      </c>
      <c r="D101" s="665" t="s">
        <v>6468</v>
      </c>
      <c r="E101" s="665" t="s">
        <v>6469</v>
      </c>
      <c r="F101" s="668"/>
      <c r="G101" s="668"/>
      <c r="H101" s="668"/>
      <c r="I101" s="668"/>
      <c r="J101" s="668">
        <v>1</v>
      </c>
      <c r="K101" s="668">
        <v>179</v>
      </c>
      <c r="L101" s="668"/>
      <c r="M101" s="668">
        <v>179</v>
      </c>
      <c r="N101" s="668"/>
      <c r="O101" s="668"/>
      <c r="P101" s="681"/>
      <c r="Q101" s="669"/>
    </row>
    <row r="102" spans="1:17" ht="14.4" customHeight="1" x14ac:dyDescent="0.3">
      <c r="A102" s="664" t="s">
        <v>548</v>
      </c>
      <c r="B102" s="665" t="s">
        <v>6448</v>
      </c>
      <c r="C102" s="665" t="s">
        <v>6404</v>
      </c>
      <c r="D102" s="665" t="s">
        <v>6470</v>
      </c>
      <c r="E102" s="665" t="s">
        <v>6471</v>
      </c>
      <c r="F102" s="668"/>
      <c r="G102" s="668"/>
      <c r="H102" s="668"/>
      <c r="I102" s="668"/>
      <c r="J102" s="668">
        <v>2</v>
      </c>
      <c r="K102" s="668">
        <v>698</v>
      </c>
      <c r="L102" s="668"/>
      <c r="M102" s="668">
        <v>349</v>
      </c>
      <c r="N102" s="668"/>
      <c r="O102" s="668"/>
      <c r="P102" s="681"/>
      <c r="Q102" s="669"/>
    </row>
    <row r="103" spans="1:17" ht="14.4" customHeight="1" x14ac:dyDescent="0.3">
      <c r="A103" s="664" t="s">
        <v>548</v>
      </c>
      <c r="B103" s="665" t="s">
        <v>6448</v>
      </c>
      <c r="C103" s="665" t="s">
        <v>6404</v>
      </c>
      <c r="D103" s="665" t="s">
        <v>6472</v>
      </c>
      <c r="E103" s="665" t="s">
        <v>6473</v>
      </c>
      <c r="F103" s="668">
        <v>4</v>
      </c>
      <c r="G103" s="668">
        <v>936</v>
      </c>
      <c r="H103" s="668">
        <v>1</v>
      </c>
      <c r="I103" s="668">
        <v>234</v>
      </c>
      <c r="J103" s="668"/>
      <c r="K103" s="668"/>
      <c r="L103" s="668"/>
      <c r="M103" s="668"/>
      <c r="N103" s="668">
        <v>3</v>
      </c>
      <c r="O103" s="668">
        <v>753</v>
      </c>
      <c r="P103" s="681">
        <v>0.80448717948717952</v>
      </c>
      <c r="Q103" s="669">
        <v>251</v>
      </c>
    </row>
    <row r="104" spans="1:17" ht="14.4" customHeight="1" x14ac:dyDescent="0.3">
      <c r="A104" s="664" t="s">
        <v>548</v>
      </c>
      <c r="B104" s="665" t="s">
        <v>6540</v>
      </c>
      <c r="C104" s="665" t="s">
        <v>6404</v>
      </c>
      <c r="D104" s="665" t="s">
        <v>6541</v>
      </c>
      <c r="E104" s="665" t="s">
        <v>6542</v>
      </c>
      <c r="F104" s="668"/>
      <c r="G104" s="668"/>
      <c r="H104" s="668"/>
      <c r="I104" s="668"/>
      <c r="J104" s="668">
        <v>2</v>
      </c>
      <c r="K104" s="668">
        <v>5982</v>
      </c>
      <c r="L104" s="668"/>
      <c r="M104" s="668">
        <v>2991</v>
      </c>
      <c r="N104" s="668">
        <v>2</v>
      </c>
      <c r="O104" s="668">
        <v>6200</v>
      </c>
      <c r="P104" s="681"/>
      <c r="Q104" s="669">
        <v>3100</v>
      </c>
    </row>
    <row r="105" spans="1:17" ht="14.4" customHeight="1" x14ac:dyDescent="0.3">
      <c r="A105" s="664" t="s">
        <v>548</v>
      </c>
      <c r="B105" s="665" t="s">
        <v>6540</v>
      </c>
      <c r="C105" s="665" t="s">
        <v>6404</v>
      </c>
      <c r="D105" s="665" t="s">
        <v>6543</v>
      </c>
      <c r="E105" s="665" t="s">
        <v>6544</v>
      </c>
      <c r="F105" s="668">
        <v>1</v>
      </c>
      <c r="G105" s="668">
        <v>2692</v>
      </c>
      <c r="H105" s="668">
        <v>1</v>
      </c>
      <c r="I105" s="668">
        <v>2692</v>
      </c>
      <c r="J105" s="668">
        <v>1</v>
      </c>
      <c r="K105" s="668">
        <v>2698</v>
      </c>
      <c r="L105" s="668">
        <v>1.0022288261515602</v>
      </c>
      <c r="M105" s="668">
        <v>2698</v>
      </c>
      <c r="N105" s="668"/>
      <c r="O105" s="668"/>
      <c r="P105" s="681"/>
      <c r="Q105" s="669"/>
    </row>
    <row r="106" spans="1:17" ht="14.4" customHeight="1" x14ac:dyDescent="0.3">
      <c r="A106" s="664" t="s">
        <v>548</v>
      </c>
      <c r="B106" s="665" t="s">
        <v>6540</v>
      </c>
      <c r="C106" s="665" t="s">
        <v>6404</v>
      </c>
      <c r="D106" s="665" t="s">
        <v>6545</v>
      </c>
      <c r="E106" s="665" t="s">
        <v>6546</v>
      </c>
      <c r="F106" s="668">
        <v>1</v>
      </c>
      <c r="G106" s="668">
        <v>2067</v>
      </c>
      <c r="H106" s="668">
        <v>1</v>
      </c>
      <c r="I106" s="668">
        <v>2067</v>
      </c>
      <c r="J106" s="668">
        <v>1</v>
      </c>
      <c r="K106" s="668">
        <v>2073</v>
      </c>
      <c r="L106" s="668">
        <v>1.0029027576197387</v>
      </c>
      <c r="M106" s="668">
        <v>2073</v>
      </c>
      <c r="N106" s="668"/>
      <c r="O106" s="668"/>
      <c r="P106" s="681"/>
      <c r="Q106" s="669"/>
    </row>
    <row r="107" spans="1:17" ht="14.4" customHeight="1" x14ac:dyDescent="0.3">
      <c r="A107" s="664" t="s">
        <v>548</v>
      </c>
      <c r="B107" s="665" t="s">
        <v>6540</v>
      </c>
      <c r="C107" s="665" t="s">
        <v>6404</v>
      </c>
      <c r="D107" s="665" t="s">
        <v>6547</v>
      </c>
      <c r="E107" s="665" t="s">
        <v>6548</v>
      </c>
      <c r="F107" s="668"/>
      <c r="G107" s="668"/>
      <c r="H107" s="668"/>
      <c r="I107" s="668"/>
      <c r="J107" s="668">
        <v>1</v>
      </c>
      <c r="K107" s="668">
        <v>2697</v>
      </c>
      <c r="L107" s="668"/>
      <c r="M107" s="668">
        <v>2697</v>
      </c>
      <c r="N107" s="668"/>
      <c r="O107" s="668"/>
      <c r="P107" s="681"/>
      <c r="Q107" s="669"/>
    </row>
    <row r="108" spans="1:17" ht="14.4" customHeight="1" x14ac:dyDescent="0.3">
      <c r="A108" s="664" t="s">
        <v>548</v>
      </c>
      <c r="B108" s="665" t="s">
        <v>6540</v>
      </c>
      <c r="C108" s="665" t="s">
        <v>6404</v>
      </c>
      <c r="D108" s="665" t="s">
        <v>6549</v>
      </c>
      <c r="E108" s="665" t="s">
        <v>6550</v>
      </c>
      <c r="F108" s="668"/>
      <c r="G108" s="668"/>
      <c r="H108" s="668"/>
      <c r="I108" s="668"/>
      <c r="J108" s="668"/>
      <c r="K108" s="668"/>
      <c r="L108" s="668"/>
      <c r="M108" s="668"/>
      <c r="N108" s="668">
        <v>1</v>
      </c>
      <c r="O108" s="668">
        <v>4937</v>
      </c>
      <c r="P108" s="681"/>
      <c r="Q108" s="669">
        <v>4937</v>
      </c>
    </row>
    <row r="109" spans="1:17" ht="14.4" customHeight="1" x14ac:dyDescent="0.3">
      <c r="A109" s="664" t="s">
        <v>548</v>
      </c>
      <c r="B109" s="665" t="s">
        <v>6540</v>
      </c>
      <c r="C109" s="665" t="s">
        <v>6404</v>
      </c>
      <c r="D109" s="665" t="s">
        <v>6551</v>
      </c>
      <c r="E109" s="665" t="s">
        <v>6552</v>
      </c>
      <c r="F109" s="668"/>
      <c r="G109" s="668"/>
      <c r="H109" s="668"/>
      <c r="I109" s="668"/>
      <c r="J109" s="668">
        <v>3</v>
      </c>
      <c r="K109" s="668">
        <v>0</v>
      </c>
      <c r="L109" s="668"/>
      <c r="M109" s="668">
        <v>0</v>
      </c>
      <c r="N109" s="668">
        <v>4</v>
      </c>
      <c r="O109" s="668">
        <v>0</v>
      </c>
      <c r="P109" s="681"/>
      <c r="Q109" s="669">
        <v>0</v>
      </c>
    </row>
    <row r="110" spans="1:17" ht="14.4" customHeight="1" x14ac:dyDescent="0.3">
      <c r="A110" s="664" t="s">
        <v>548</v>
      </c>
      <c r="B110" s="665" t="s">
        <v>6540</v>
      </c>
      <c r="C110" s="665" t="s">
        <v>6404</v>
      </c>
      <c r="D110" s="665" t="s">
        <v>6553</v>
      </c>
      <c r="E110" s="665" t="s">
        <v>6554</v>
      </c>
      <c r="F110" s="668"/>
      <c r="G110" s="668"/>
      <c r="H110" s="668"/>
      <c r="I110" s="668"/>
      <c r="J110" s="668">
        <v>1</v>
      </c>
      <c r="K110" s="668">
        <v>0</v>
      </c>
      <c r="L110" s="668"/>
      <c r="M110" s="668">
        <v>0</v>
      </c>
      <c r="N110" s="668"/>
      <c r="O110" s="668"/>
      <c r="P110" s="681"/>
      <c r="Q110" s="669"/>
    </row>
    <row r="111" spans="1:17" ht="14.4" customHeight="1" x14ac:dyDescent="0.3">
      <c r="A111" s="664" t="s">
        <v>548</v>
      </c>
      <c r="B111" s="665" t="s">
        <v>6540</v>
      </c>
      <c r="C111" s="665" t="s">
        <v>6404</v>
      </c>
      <c r="D111" s="665" t="s">
        <v>6555</v>
      </c>
      <c r="E111" s="665" t="s">
        <v>6556</v>
      </c>
      <c r="F111" s="668"/>
      <c r="G111" s="668"/>
      <c r="H111" s="668"/>
      <c r="I111" s="668"/>
      <c r="J111" s="668">
        <v>1</v>
      </c>
      <c r="K111" s="668">
        <v>0</v>
      </c>
      <c r="L111" s="668"/>
      <c r="M111" s="668">
        <v>0</v>
      </c>
      <c r="N111" s="668">
        <v>3</v>
      </c>
      <c r="O111" s="668">
        <v>0</v>
      </c>
      <c r="P111" s="681"/>
      <c r="Q111" s="669">
        <v>0</v>
      </c>
    </row>
    <row r="112" spans="1:17" ht="14.4" customHeight="1" x14ac:dyDescent="0.3">
      <c r="A112" s="664" t="s">
        <v>548</v>
      </c>
      <c r="B112" s="665" t="s">
        <v>6540</v>
      </c>
      <c r="C112" s="665" t="s">
        <v>6404</v>
      </c>
      <c r="D112" s="665" t="s">
        <v>6508</v>
      </c>
      <c r="E112" s="665" t="s">
        <v>6509</v>
      </c>
      <c r="F112" s="668">
        <v>3</v>
      </c>
      <c r="G112" s="668">
        <v>0</v>
      </c>
      <c r="H112" s="668"/>
      <c r="I112" s="668">
        <v>0</v>
      </c>
      <c r="J112" s="668">
        <v>2</v>
      </c>
      <c r="K112" s="668">
        <v>0</v>
      </c>
      <c r="L112" s="668"/>
      <c r="M112" s="668">
        <v>0</v>
      </c>
      <c r="N112" s="668">
        <v>1</v>
      </c>
      <c r="O112" s="668">
        <v>0</v>
      </c>
      <c r="P112" s="681"/>
      <c r="Q112" s="669">
        <v>0</v>
      </c>
    </row>
    <row r="113" spans="1:17" ht="14.4" customHeight="1" x14ac:dyDescent="0.3">
      <c r="A113" s="664" t="s">
        <v>548</v>
      </c>
      <c r="B113" s="665" t="s">
        <v>6540</v>
      </c>
      <c r="C113" s="665" t="s">
        <v>6404</v>
      </c>
      <c r="D113" s="665" t="s">
        <v>6557</v>
      </c>
      <c r="E113" s="665" t="s">
        <v>6558</v>
      </c>
      <c r="F113" s="668"/>
      <c r="G113" s="668"/>
      <c r="H113" s="668"/>
      <c r="I113" s="668"/>
      <c r="J113" s="668">
        <v>2</v>
      </c>
      <c r="K113" s="668">
        <v>0</v>
      </c>
      <c r="L113" s="668"/>
      <c r="M113" s="668">
        <v>0</v>
      </c>
      <c r="N113" s="668"/>
      <c r="O113" s="668"/>
      <c r="P113" s="681"/>
      <c r="Q113" s="669"/>
    </row>
    <row r="114" spans="1:17" ht="14.4" customHeight="1" x14ac:dyDescent="0.3">
      <c r="A114" s="664" t="s">
        <v>548</v>
      </c>
      <c r="B114" s="665" t="s">
        <v>6540</v>
      </c>
      <c r="C114" s="665" t="s">
        <v>6404</v>
      </c>
      <c r="D114" s="665" t="s">
        <v>6559</v>
      </c>
      <c r="E114" s="665" t="s">
        <v>6560</v>
      </c>
      <c r="F114" s="668"/>
      <c r="G114" s="668"/>
      <c r="H114" s="668"/>
      <c r="I114" s="668"/>
      <c r="J114" s="668">
        <v>1</v>
      </c>
      <c r="K114" s="668">
        <v>0</v>
      </c>
      <c r="L114" s="668"/>
      <c r="M114" s="668">
        <v>0</v>
      </c>
      <c r="N114" s="668">
        <v>1</v>
      </c>
      <c r="O114" s="668">
        <v>0</v>
      </c>
      <c r="P114" s="681"/>
      <c r="Q114" s="669">
        <v>0</v>
      </c>
    </row>
    <row r="115" spans="1:17" ht="14.4" customHeight="1" x14ac:dyDescent="0.3">
      <c r="A115" s="664" t="s">
        <v>548</v>
      </c>
      <c r="B115" s="665" t="s">
        <v>6540</v>
      </c>
      <c r="C115" s="665" t="s">
        <v>6404</v>
      </c>
      <c r="D115" s="665" t="s">
        <v>6561</v>
      </c>
      <c r="E115" s="665" t="s">
        <v>6562</v>
      </c>
      <c r="F115" s="668"/>
      <c r="G115" s="668"/>
      <c r="H115" s="668"/>
      <c r="I115" s="668"/>
      <c r="J115" s="668"/>
      <c r="K115" s="668"/>
      <c r="L115" s="668"/>
      <c r="M115" s="668"/>
      <c r="N115" s="668">
        <v>2</v>
      </c>
      <c r="O115" s="668">
        <v>0</v>
      </c>
      <c r="P115" s="681"/>
      <c r="Q115" s="669">
        <v>0</v>
      </c>
    </row>
    <row r="116" spans="1:17" ht="14.4" customHeight="1" x14ac:dyDescent="0.3">
      <c r="A116" s="664" t="s">
        <v>548</v>
      </c>
      <c r="B116" s="665" t="s">
        <v>6540</v>
      </c>
      <c r="C116" s="665" t="s">
        <v>6404</v>
      </c>
      <c r="D116" s="665" t="s">
        <v>6563</v>
      </c>
      <c r="E116" s="665" t="s">
        <v>6564</v>
      </c>
      <c r="F116" s="668"/>
      <c r="G116" s="668"/>
      <c r="H116" s="668"/>
      <c r="I116" s="668"/>
      <c r="J116" s="668"/>
      <c r="K116" s="668"/>
      <c r="L116" s="668"/>
      <c r="M116" s="668"/>
      <c r="N116" s="668">
        <v>1</v>
      </c>
      <c r="O116" s="668">
        <v>0</v>
      </c>
      <c r="P116" s="681"/>
      <c r="Q116" s="669">
        <v>0</v>
      </c>
    </row>
    <row r="117" spans="1:17" ht="14.4" customHeight="1" x14ac:dyDescent="0.3">
      <c r="A117" s="664" t="s">
        <v>548</v>
      </c>
      <c r="B117" s="665" t="s">
        <v>6540</v>
      </c>
      <c r="C117" s="665" t="s">
        <v>6404</v>
      </c>
      <c r="D117" s="665" t="s">
        <v>6565</v>
      </c>
      <c r="E117" s="665" t="s">
        <v>6566</v>
      </c>
      <c r="F117" s="668">
        <v>3</v>
      </c>
      <c r="G117" s="668">
        <v>0</v>
      </c>
      <c r="H117" s="668"/>
      <c r="I117" s="668">
        <v>0</v>
      </c>
      <c r="J117" s="668">
        <v>1</v>
      </c>
      <c r="K117" s="668">
        <v>0</v>
      </c>
      <c r="L117" s="668"/>
      <c r="M117" s="668">
        <v>0</v>
      </c>
      <c r="N117" s="668"/>
      <c r="O117" s="668"/>
      <c r="P117" s="681"/>
      <c r="Q117" s="669"/>
    </row>
    <row r="118" spans="1:17" ht="14.4" customHeight="1" x14ac:dyDescent="0.3">
      <c r="A118" s="664" t="s">
        <v>548</v>
      </c>
      <c r="B118" s="665" t="s">
        <v>6540</v>
      </c>
      <c r="C118" s="665" t="s">
        <v>6404</v>
      </c>
      <c r="D118" s="665" t="s">
        <v>6567</v>
      </c>
      <c r="E118" s="665" t="s">
        <v>6568</v>
      </c>
      <c r="F118" s="668"/>
      <c r="G118" s="668"/>
      <c r="H118" s="668"/>
      <c r="I118" s="668"/>
      <c r="J118" s="668">
        <v>1</v>
      </c>
      <c r="K118" s="668">
        <v>0</v>
      </c>
      <c r="L118" s="668"/>
      <c r="M118" s="668">
        <v>0</v>
      </c>
      <c r="N118" s="668"/>
      <c r="O118" s="668"/>
      <c r="P118" s="681"/>
      <c r="Q118" s="669"/>
    </row>
    <row r="119" spans="1:17" ht="14.4" customHeight="1" x14ac:dyDescent="0.3">
      <c r="A119" s="664" t="s">
        <v>548</v>
      </c>
      <c r="B119" s="665" t="s">
        <v>6540</v>
      </c>
      <c r="C119" s="665" t="s">
        <v>6404</v>
      </c>
      <c r="D119" s="665" t="s">
        <v>6569</v>
      </c>
      <c r="E119" s="665" t="s">
        <v>6570</v>
      </c>
      <c r="F119" s="668"/>
      <c r="G119" s="668"/>
      <c r="H119" s="668"/>
      <c r="I119" s="668"/>
      <c r="J119" s="668">
        <v>1</v>
      </c>
      <c r="K119" s="668">
        <v>0</v>
      </c>
      <c r="L119" s="668"/>
      <c r="M119" s="668">
        <v>0</v>
      </c>
      <c r="N119" s="668"/>
      <c r="O119" s="668"/>
      <c r="P119" s="681"/>
      <c r="Q119" s="669"/>
    </row>
    <row r="120" spans="1:17" ht="14.4" customHeight="1" x14ac:dyDescent="0.3">
      <c r="A120" s="664" t="s">
        <v>548</v>
      </c>
      <c r="B120" s="665" t="s">
        <v>6540</v>
      </c>
      <c r="C120" s="665" t="s">
        <v>6404</v>
      </c>
      <c r="D120" s="665" t="s">
        <v>6571</v>
      </c>
      <c r="E120" s="665" t="s">
        <v>6572</v>
      </c>
      <c r="F120" s="668"/>
      <c r="G120" s="668"/>
      <c r="H120" s="668"/>
      <c r="I120" s="668"/>
      <c r="J120" s="668"/>
      <c r="K120" s="668"/>
      <c r="L120" s="668"/>
      <c r="M120" s="668"/>
      <c r="N120" s="668">
        <v>2</v>
      </c>
      <c r="O120" s="668">
        <v>3318</v>
      </c>
      <c r="P120" s="681"/>
      <c r="Q120" s="669">
        <v>1659</v>
      </c>
    </row>
    <row r="121" spans="1:17" ht="14.4" customHeight="1" x14ac:dyDescent="0.3">
      <c r="A121" s="664" t="s">
        <v>548</v>
      </c>
      <c r="B121" s="665" t="s">
        <v>6540</v>
      </c>
      <c r="C121" s="665" t="s">
        <v>6404</v>
      </c>
      <c r="D121" s="665" t="s">
        <v>6510</v>
      </c>
      <c r="E121" s="665" t="s">
        <v>6511</v>
      </c>
      <c r="F121" s="668">
        <v>3</v>
      </c>
      <c r="G121" s="668">
        <v>0</v>
      </c>
      <c r="H121" s="668"/>
      <c r="I121" s="668">
        <v>0</v>
      </c>
      <c r="J121" s="668">
        <v>7</v>
      </c>
      <c r="K121" s="668">
        <v>0</v>
      </c>
      <c r="L121" s="668"/>
      <c r="M121" s="668">
        <v>0</v>
      </c>
      <c r="N121" s="668">
        <v>5</v>
      </c>
      <c r="O121" s="668">
        <v>0</v>
      </c>
      <c r="P121" s="681"/>
      <c r="Q121" s="669">
        <v>0</v>
      </c>
    </row>
    <row r="122" spans="1:17" ht="14.4" customHeight="1" x14ac:dyDescent="0.3">
      <c r="A122" s="664" t="s">
        <v>548</v>
      </c>
      <c r="B122" s="665" t="s">
        <v>6540</v>
      </c>
      <c r="C122" s="665" t="s">
        <v>6404</v>
      </c>
      <c r="D122" s="665" t="s">
        <v>6573</v>
      </c>
      <c r="E122" s="665" t="s">
        <v>6574</v>
      </c>
      <c r="F122" s="668">
        <v>1</v>
      </c>
      <c r="G122" s="668">
        <v>752</v>
      </c>
      <c r="H122" s="668">
        <v>1</v>
      </c>
      <c r="I122" s="668">
        <v>752</v>
      </c>
      <c r="J122" s="668"/>
      <c r="K122" s="668"/>
      <c r="L122" s="668"/>
      <c r="M122" s="668"/>
      <c r="N122" s="668"/>
      <c r="O122" s="668"/>
      <c r="P122" s="681"/>
      <c r="Q122" s="669"/>
    </row>
    <row r="123" spans="1:17" ht="14.4" customHeight="1" x14ac:dyDescent="0.3">
      <c r="A123" s="664" t="s">
        <v>548</v>
      </c>
      <c r="B123" s="665" t="s">
        <v>6540</v>
      </c>
      <c r="C123" s="665" t="s">
        <v>6404</v>
      </c>
      <c r="D123" s="665" t="s">
        <v>6575</v>
      </c>
      <c r="E123" s="665" t="s">
        <v>6576</v>
      </c>
      <c r="F123" s="668">
        <v>1</v>
      </c>
      <c r="G123" s="668">
        <v>3388</v>
      </c>
      <c r="H123" s="668">
        <v>1</v>
      </c>
      <c r="I123" s="668">
        <v>3388</v>
      </c>
      <c r="J123" s="668"/>
      <c r="K123" s="668"/>
      <c r="L123" s="668"/>
      <c r="M123" s="668"/>
      <c r="N123" s="668"/>
      <c r="O123" s="668"/>
      <c r="P123" s="681"/>
      <c r="Q123" s="669"/>
    </row>
    <row r="124" spans="1:17" ht="14.4" customHeight="1" x14ac:dyDescent="0.3">
      <c r="A124" s="664" t="s">
        <v>548</v>
      </c>
      <c r="B124" s="665" t="s">
        <v>6540</v>
      </c>
      <c r="C124" s="665" t="s">
        <v>6404</v>
      </c>
      <c r="D124" s="665" t="s">
        <v>6577</v>
      </c>
      <c r="E124" s="665" t="s">
        <v>6578</v>
      </c>
      <c r="F124" s="668"/>
      <c r="G124" s="668"/>
      <c r="H124" s="668"/>
      <c r="I124" s="668"/>
      <c r="J124" s="668">
        <v>2</v>
      </c>
      <c r="K124" s="668">
        <v>1630</v>
      </c>
      <c r="L124" s="668"/>
      <c r="M124" s="668">
        <v>815</v>
      </c>
      <c r="N124" s="668">
        <v>2</v>
      </c>
      <c r="O124" s="668">
        <v>1654</v>
      </c>
      <c r="P124" s="681"/>
      <c r="Q124" s="669">
        <v>827</v>
      </c>
    </row>
    <row r="125" spans="1:17" ht="14.4" customHeight="1" x14ac:dyDescent="0.3">
      <c r="A125" s="664" t="s">
        <v>548</v>
      </c>
      <c r="B125" s="665" t="s">
        <v>6540</v>
      </c>
      <c r="C125" s="665" t="s">
        <v>6404</v>
      </c>
      <c r="D125" s="665" t="s">
        <v>6579</v>
      </c>
      <c r="E125" s="665" t="s">
        <v>6580</v>
      </c>
      <c r="F125" s="668">
        <v>1</v>
      </c>
      <c r="G125" s="668">
        <v>6111</v>
      </c>
      <c r="H125" s="668">
        <v>1</v>
      </c>
      <c r="I125" s="668">
        <v>6111</v>
      </c>
      <c r="J125" s="668">
        <v>1</v>
      </c>
      <c r="K125" s="668">
        <v>6126</v>
      </c>
      <c r="L125" s="668">
        <v>1.0024545900834561</v>
      </c>
      <c r="M125" s="668">
        <v>6126</v>
      </c>
      <c r="N125" s="668"/>
      <c r="O125" s="668"/>
      <c r="P125" s="681"/>
      <c r="Q125" s="669"/>
    </row>
    <row r="126" spans="1:17" ht="14.4" customHeight="1" x14ac:dyDescent="0.3">
      <c r="A126" s="664" t="s">
        <v>548</v>
      </c>
      <c r="B126" s="665" t="s">
        <v>6540</v>
      </c>
      <c r="C126" s="665" t="s">
        <v>6404</v>
      </c>
      <c r="D126" s="665" t="s">
        <v>6581</v>
      </c>
      <c r="E126" s="665" t="s">
        <v>6582</v>
      </c>
      <c r="F126" s="668">
        <v>2</v>
      </c>
      <c r="G126" s="668">
        <v>18192</v>
      </c>
      <c r="H126" s="668">
        <v>1</v>
      </c>
      <c r="I126" s="668">
        <v>9096</v>
      </c>
      <c r="J126" s="668"/>
      <c r="K126" s="668"/>
      <c r="L126" s="668"/>
      <c r="M126" s="668"/>
      <c r="N126" s="668">
        <v>2</v>
      </c>
      <c r="O126" s="668">
        <v>18464</v>
      </c>
      <c r="P126" s="681">
        <v>1.0149516270888304</v>
      </c>
      <c r="Q126" s="669">
        <v>9232</v>
      </c>
    </row>
    <row r="127" spans="1:17" ht="14.4" customHeight="1" x14ac:dyDescent="0.3">
      <c r="A127" s="664" t="s">
        <v>548</v>
      </c>
      <c r="B127" s="665" t="s">
        <v>6540</v>
      </c>
      <c r="C127" s="665" t="s">
        <v>6404</v>
      </c>
      <c r="D127" s="665" t="s">
        <v>6462</v>
      </c>
      <c r="E127" s="665" t="s">
        <v>6463</v>
      </c>
      <c r="F127" s="668"/>
      <c r="G127" s="668"/>
      <c r="H127" s="668"/>
      <c r="I127" s="668"/>
      <c r="J127" s="668">
        <v>1</v>
      </c>
      <c r="K127" s="668">
        <v>436</v>
      </c>
      <c r="L127" s="668"/>
      <c r="M127" s="668">
        <v>436</v>
      </c>
      <c r="N127" s="668"/>
      <c r="O127" s="668"/>
      <c r="P127" s="681"/>
      <c r="Q127" s="669"/>
    </row>
    <row r="128" spans="1:17" ht="14.4" customHeight="1" x14ac:dyDescent="0.3">
      <c r="A128" s="664" t="s">
        <v>548</v>
      </c>
      <c r="B128" s="665" t="s">
        <v>6540</v>
      </c>
      <c r="C128" s="665" t="s">
        <v>6404</v>
      </c>
      <c r="D128" s="665" t="s">
        <v>6583</v>
      </c>
      <c r="E128" s="665" t="s">
        <v>6584</v>
      </c>
      <c r="F128" s="668"/>
      <c r="G128" s="668"/>
      <c r="H128" s="668"/>
      <c r="I128" s="668"/>
      <c r="J128" s="668"/>
      <c r="K128" s="668"/>
      <c r="L128" s="668"/>
      <c r="M128" s="668"/>
      <c r="N128" s="668">
        <v>2</v>
      </c>
      <c r="O128" s="668">
        <v>1730</v>
      </c>
      <c r="P128" s="681"/>
      <c r="Q128" s="669">
        <v>865</v>
      </c>
    </row>
    <row r="129" spans="1:17" ht="14.4" customHeight="1" x14ac:dyDescent="0.3">
      <c r="A129" s="664" t="s">
        <v>548</v>
      </c>
      <c r="B129" s="665" t="s">
        <v>6540</v>
      </c>
      <c r="C129" s="665" t="s">
        <v>6404</v>
      </c>
      <c r="D129" s="665" t="s">
        <v>6585</v>
      </c>
      <c r="E129" s="665" t="s">
        <v>6586</v>
      </c>
      <c r="F129" s="668"/>
      <c r="G129" s="668"/>
      <c r="H129" s="668"/>
      <c r="I129" s="668"/>
      <c r="J129" s="668"/>
      <c r="K129" s="668"/>
      <c r="L129" s="668"/>
      <c r="M129" s="668"/>
      <c r="N129" s="668">
        <v>1</v>
      </c>
      <c r="O129" s="668">
        <v>0</v>
      </c>
      <c r="P129" s="681"/>
      <c r="Q129" s="669">
        <v>0</v>
      </c>
    </row>
    <row r="130" spans="1:17" ht="14.4" customHeight="1" x14ac:dyDescent="0.3">
      <c r="A130" s="664" t="s">
        <v>548</v>
      </c>
      <c r="B130" s="665" t="s">
        <v>6540</v>
      </c>
      <c r="C130" s="665" t="s">
        <v>6404</v>
      </c>
      <c r="D130" s="665" t="s">
        <v>6587</v>
      </c>
      <c r="E130" s="665" t="s">
        <v>6588</v>
      </c>
      <c r="F130" s="668"/>
      <c r="G130" s="668"/>
      <c r="H130" s="668"/>
      <c r="I130" s="668"/>
      <c r="J130" s="668">
        <v>2</v>
      </c>
      <c r="K130" s="668">
        <v>31030</v>
      </c>
      <c r="L130" s="668"/>
      <c r="M130" s="668">
        <v>15515</v>
      </c>
      <c r="N130" s="668">
        <v>1</v>
      </c>
      <c r="O130" s="668">
        <v>16075</v>
      </c>
      <c r="P130" s="681"/>
      <c r="Q130" s="669">
        <v>16075</v>
      </c>
    </row>
    <row r="131" spans="1:17" ht="14.4" customHeight="1" x14ac:dyDescent="0.3">
      <c r="A131" s="664" t="s">
        <v>548</v>
      </c>
      <c r="B131" s="665" t="s">
        <v>6540</v>
      </c>
      <c r="C131" s="665" t="s">
        <v>6404</v>
      </c>
      <c r="D131" s="665" t="s">
        <v>6589</v>
      </c>
      <c r="E131" s="665" t="s">
        <v>6590</v>
      </c>
      <c r="F131" s="668">
        <v>2</v>
      </c>
      <c r="G131" s="668">
        <v>0</v>
      </c>
      <c r="H131" s="668"/>
      <c r="I131" s="668">
        <v>0</v>
      </c>
      <c r="J131" s="668">
        <v>5</v>
      </c>
      <c r="K131" s="668">
        <v>0</v>
      </c>
      <c r="L131" s="668"/>
      <c r="M131" s="668">
        <v>0</v>
      </c>
      <c r="N131" s="668"/>
      <c r="O131" s="668"/>
      <c r="P131" s="681"/>
      <c r="Q131" s="669"/>
    </row>
    <row r="132" spans="1:17" ht="14.4" customHeight="1" x14ac:dyDescent="0.3">
      <c r="A132" s="664" t="s">
        <v>548</v>
      </c>
      <c r="B132" s="665" t="s">
        <v>6540</v>
      </c>
      <c r="C132" s="665" t="s">
        <v>6404</v>
      </c>
      <c r="D132" s="665" t="s">
        <v>6591</v>
      </c>
      <c r="E132" s="665" t="s">
        <v>6592</v>
      </c>
      <c r="F132" s="668"/>
      <c r="G132" s="668"/>
      <c r="H132" s="668"/>
      <c r="I132" s="668"/>
      <c r="J132" s="668">
        <v>1</v>
      </c>
      <c r="K132" s="668">
        <v>0</v>
      </c>
      <c r="L132" s="668"/>
      <c r="M132" s="668">
        <v>0</v>
      </c>
      <c r="N132" s="668">
        <v>2</v>
      </c>
      <c r="O132" s="668">
        <v>0</v>
      </c>
      <c r="P132" s="681"/>
      <c r="Q132" s="669">
        <v>0</v>
      </c>
    </row>
    <row r="133" spans="1:17" ht="14.4" customHeight="1" x14ac:dyDescent="0.3">
      <c r="A133" s="664" t="s">
        <v>548</v>
      </c>
      <c r="B133" s="665" t="s">
        <v>6540</v>
      </c>
      <c r="C133" s="665" t="s">
        <v>6404</v>
      </c>
      <c r="D133" s="665" t="s">
        <v>6593</v>
      </c>
      <c r="E133" s="665" t="s">
        <v>6594</v>
      </c>
      <c r="F133" s="668"/>
      <c r="G133" s="668"/>
      <c r="H133" s="668"/>
      <c r="I133" s="668"/>
      <c r="J133" s="668">
        <v>1</v>
      </c>
      <c r="K133" s="668">
        <v>6852</v>
      </c>
      <c r="L133" s="668"/>
      <c r="M133" s="668">
        <v>6852</v>
      </c>
      <c r="N133" s="668">
        <v>2</v>
      </c>
      <c r="O133" s="668">
        <v>13850</v>
      </c>
      <c r="P133" s="681"/>
      <c r="Q133" s="669">
        <v>6925</v>
      </c>
    </row>
    <row r="134" spans="1:17" ht="14.4" customHeight="1" x14ac:dyDescent="0.3">
      <c r="A134" s="664" t="s">
        <v>548</v>
      </c>
      <c r="B134" s="665" t="s">
        <v>6540</v>
      </c>
      <c r="C134" s="665" t="s">
        <v>6404</v>
      </c>
      <c r="D134" s="665" t="s">
        <v>6595</v>
      </c>
      <c r="E134" s="665" t="s">
        <v>6596</v>
      </c>
      <c r="F134" s="668">
        <v>3</v>
      </c>
      <c r="G134" s="668">
        <v>0</v>
      </c>
      <c r="H134" s="668"/>
      <c r="I134" s="668">
        <v>0</v>
      </c>
      <c r="J134" s="668">
        <v>8</v>
      </c>
      <c r="K134" s="668">
        <v>0</v>
      </c>
      <c r="L134" s="668"/>
      <c r="M134" s="668">
        <v>0</v>
      </c>
      <c r="N134" s="668">
        <v>5</v>
      </c>
      <c r="O134" s="668">
        <v>0</v>
      </c>
      <c r="P134" s="681"/>
      <c r="Q134" s="669">
        <v>0</v>
      </c>
    </row>
    <row r="135" spans="1:17" ht="14.4" customHeight="1" x14ac:dyDescent="0.3">
      <c r="A135" s="664" t="s">
        <v>548</v>
      </c>
      <c r="B135" s="665" t="s">
        <v>6540</v>
      </c>
      <c r="C135" s="665" t="s">
        <v>6404</v>
      </c>
      <c r="D135" s="665" t="s">
        <v>6597</v>
      </c>
      <c r="E135" s="665" t="s">
        <v>6598</v>
      </c>
      <c r="F135" s="668"/>
      <c r="G135" s="668"/>
      <c r="H135" s="668"/>
      <c r="I135" s="668"/>
      <c r="J135" s="668"/>
      <c r="K135" s="668"/>
      <c r="L135" s="668"/>
      <c r="M135" s="668"/>
      <c r="N135" s="668">
        <v>1</v>
      </c>
      <c r="O135" s="668">
        <v>0</v>
      </c>
      <c r="P135" s="681"/>
      <c r="Q135" s="669">
        <v>0</v>
      </c>
    </row>
    <row r="136" spans="1:17" ht="14.4" customHeight="1" x14ac:dyDescent="0.3">
      <c r="A136" s="664" t="s">
        <v>548</v>
      </c>
      <c r="B136" s="665" t="s">
        <v>6540</v>
      </c>
      <c r="C136" s="665" t="s">
        <v>6404</v>
      </c>
      <c r="D136" s="665" t="s">
        <v>6599</v>
      </c>
      <c r="E136" s="665" t="s">
        <v>6600</v>
      </c>
      <c r="F136" s="668"/>
      <c r="G136" s="668"/>
      <c r="H136" s="668"/>
      <c r="I136" s="668"/>
      <c r="J136" s="668">
        <v>4</v>
      </c>
      <c r="K136" s="668">
        <v>17556</v>
      </c>
      <c r="L136" s="668"/>
      <c r="M136" s="668">
        <v>4389</v>
      </c>
      <c r="N136" s="668"/>
      <c r="O136" s="668"/>
      <c r="P136" s="681"/>
      <c r="Q136" s="669"/>
    </row>
    <row r="137" spans="1:17" ht="14.4" customHeight="1" x14ac:dyDescent="0.3">
      <c r="A137" s="664" t="s">
        <v>548</v>
      </c>
      <c r="B137" s="665" t="s">
        <v>6540</v>
      </c>
      <c r="C137" s="665" t="s">
        <v>6404</v>
      </c>
      <c r="D137" s="665" t="s">
        <v>6601</v>
      </c>
      <c r="E137" s="665" t="s">
        <v>6602</v>
      </c>
      <c r="F137" s="668"/>
      <c r="G137" s="668"/>
      <c r="H137" s="668"/>
      <c r="I137" s="668"/>
      <c r="J137" s="668">
        <v>2</v>
      </c>
      <c r="K137" s="668">
        <v>0</v>
      </c>
      <c r="L137" s="668"/>
      <c r="M137" s="668">
        <v>0</v>
      </c>
      <c r="N137" s="668">
        <v>1</v>
      </c>
      <c r="O137" s="668">
        <v>0</v>
      </c>
      <c r="P137" s="681"/>
      <c r="Q137" s="669">
        <v>0</v>
      </c>
    </row>
    <row r="138" spans="1:17" ht="14.4" customHeight="1" x14ac:dyDescent="0.3">
      <c r="A138" s="664" t="s">
        <v>548</v>
      </c>
      <c r="B138" s="665" t="s">
        <v>6540</v>
      </c>
      <c r="C138" s="665" t="s">
        <v>6404</v>
      </c>
      <c r="D138" s="665" t="s">
        <v>6603</v>
      </c>
      <c r="E138" s="665" t="s">
        <v>6604</v>
      </c>
      <c r="F138" s="668">
        <v>1</v>
      </c>
      <c r="G138" s="668">
        <v>3219</v>
      </c>
      <c r="H138" s="668">
        <v>1</v>
      </c>
      <c r="I138" s="668">
        <v>3219</v>
      </c>
      <c r="J138" s="668">
        <v>1</v>
      </c>
      <c r="K138" s="668">
        <v>3225</v>
      </c>
      <c r="L138" s="668">
        <v>1.0018639328984156</v>
      </c>
      <c r="M138" s="668">
        <v>3225</v>
      </c>
      <c r="N138" s="668"/>
      <c r="O138" s="668"/>
      <c r="P138" s="681"/>
      <c r="Q138" s="669"/>
    </row>
    <row r="139" spans="1:17" ht="14.4" customHeight="1" x14ac:dyDescent="0.3">
      <c r="A139" s="664" t="s">
        <v>548</v>
      </c>
      <c r="B139" s="665" t="s">
        <v>6540</v>
      </c>
      <c r="C139" s="665" t="s">
        <v>6404</v>
      </c>
      <c r="D139" s="665" t="s">
        <v>6512</v>
      </c>
      <c r="E139" s="665" t="s">
        <v>6513</v>
      </c>
      <c r="F139" s="668">
        <v>1</v>
      </c>
      <c r="G139" s="668">
        <v>0</v>
      </c>
      <c r="H139" s="668"/>
      <c r="I139" s="668">
        <v>0</v>
      </c>
      <c r="J139" s="668">
        <v>2</v>
      </c>
      <c r="K139" s="668">
        <v>0</v>
      </c>
      <c r="L139" s="668"/>
      <c r="M139" s="668">
        <v>0</v>
      </c>
      <c r="N139" s="668">
        <v>3</v>
      </c>
      <c r="O139" s="668">
        <v>0</v>
      </c>
      <c r="P139" s="681"/>
      <c r="Q139" s="669">
        <v>0</v>
      </c>
    </row>
    <row r="140" spans="1:17" ht="14.4" customHeight="1" x14ac:dyDescent="0.3">
      <c r="A140" s="664" t="s">
        <v>548</v>
      </c>
      <c r="B140" s="665" t="s">
        <v>6540</v>
      </c>
      <c r="C140" s="665" t="s">
        <v>6404</v>
      </c>
      <c r="D140" s="665" t="s">
        <v>6605</v>
      </c>
      <c r="E140" s="665" t="s">
        <v>6606</v>
      </c>
      <c r="F140" s="668">
        <v>1</v>
      </c>
      <c r="G140" s="668">
        <v>308</v>
      </c>
      <c r="H140" s="668">
        <v>1</v>
      </c>
      <c r="I140" s="668">
        <v>308</v>
      </c>
      <c r="J140" s="668"/>
      <c r="K140" s="668"/>
      <c r="L140" s="668"/>
      <c r="M140" s="668"/>
      <c r="N140" s="668"/>
      <c r="O140" s="668"/>
      <c r="P140" s="681"/>
      <c r="Q140" s="669"/>
    </row>
    <row r="141" spans="1:17" ht="14.4" customHeight="1" x14ac:dyDescent="0.3">
      <c r="A141" s="664" t="s">
        <v>548</v>
      </c>
      <c r="B141" s="665" t="s">
        <v>6540</v>
      </c>
      <c r="C141" s="665" t="s">
        <v>6404</v>
      </c>
      <c r="D141" s="665" t="s">
        <v>6607</v>
      </c>
      <c r="E141" s="665" t="s">
        <v>6608</v>
      </c>
      <c r="F141" s="668"/>
      <c r="G141" s="668"/>
      <c r="H141" s="668"/>
      <c r="I141" s="668"/>
      <c r="J141" s="668">
        <v>2</v>
      </c>
      <c r="K141" s="668">
        <v>18104</v>
      </c>
      <c r="L141" s="668"/>
      <c r="M141" s="668">
        <v>9052</v>
      </c>
      <c r="N141" s="668">
        <v>1</v>
      </c>
      <c r="O141" s="668">
        <v>9338</v>
      </c>
      <c r="P141" s="681"/>
      <c r="Q141" s="669">
        <v>9338</v>
      </c>
    </row>
    <row r="142" spans="1:17" ht="14.4" customHeight="1" x14ac:dyDescent="0.3">
      <c r="A142" s="664" t="s">
        <v>548</v>
      </c>
      <c r="B142" s="665" t="s">
        <v>6540</v>
      </c>
      <c r="C142" s="665" t="s">
        <v>6404</v>
      </c>
      <c r="D142" s="665" t="s">
        <v>6609</v>
      </c>
      <c r="E142" s="665" t="s">
        <v>6610</v>
      </c>
      <c r="F142" s="668"/>
      <c r="G142" s="668"/>
      <c r="H142" s="668"/>
      <c r="I142" s="668"/>
      <c r="J142" s="668">
        <v>1</v>
      </c>
      <c r="K142" s="668">
        <v>3569</v>
      </c>
      <c r="L142" s="668"/>
      <c r="M142" s="668">
        <v>3569</v>
      </c>
      <c r="N142" s="668">
        <v>2</v>
      </c>
      <c r="O142" s="668">
        <v>7247</v>
      </c>
      <c r="P142" s="681"/>
      <c r="Q142" s="669">
        <v>3623.5</v>
      </c>
    </row>
    <row r="143" spans="1:17" ht="14.4" customHeight="1" x14ac:dyDescent="0.3">
      <c r="A143" s="664" t="s">
        <v>548</v>
      </c>
      <c r="B143" s="665" t="s">
        <v>6540</v>
      </c>
      <c r="C143" s="665" t="s">
        <v>6404</v>
      </c>
      <c r="D143" s="665" t="s">
        <v>6611</v>
      </c>
      <c r="E143" s="665" t="s">
        <v>6612</v>
      </c>
      <c r="F143" s="668"/>
      <c r="G143" s="668"/>
      <c r="H143" s="668"/>
      <c r="I143" s="668"/>
      <c r="J143" s="668">
        <v>7</v>
      </c>
      <c r="K143" s="668">
        <v>32725</v>
      </c>
      <c r="L143" s="668"/>
      <c r="M143" s="668">
        <v>4675</v>
      </c>
      <c r="N143" s="668">
        <v>2</v>
      </c>
      <c r="O143" s="668">
        <v>9403</v>
      </c>
      <c r="P143" s="681"/>
      <c r="Q143" s="669">
        <v>4701.5</v>
      </c>
    </row>
    <row r="144" spans="1:17" ht="14.4" customHeight="1" x14ac:dyDescent="0.3">
      <c r="A144" s="664" t="s">
        <v>548</v>
      </c>
      <c r="B144" s="665" t="s">
        <v>6540</v>
      </c>
      <c r="C144" s="665" t="s">
        <v>6404</v>
      </c>
      <c r="D144" s="665" t="s">
        <v>6613</v>
      </c>
      <c r="E144" s="665" t="s">
        <v>6614</v>
      </c>
      <c r="F144" s="668"/>
      <c r="G144" s="668"/>
      <c r="H144" s="668"/>
      <c r="I144" s="668"/>
      <c r="J144" s="668">
        <v>1</v>
      </c>
      <c r="K144" s="668">
        <v>4557</v>
      </c>
      <c r="L144" s="668"/>
      <c r="M144" s="668">
        <v>4557</v>
      </c>
      <c r="N144" s="668"/>
      <c r="O144" s="668"/>
      <c r="P144" s="681"/>
      <c r="Q144" s="669"/>
    </row>
    <row r="145" spans="1:17" ht="14.4" customHeight="1" x14ac:dyDescent="0.3">
      <c r="A145" s="664" t="s">
        <v>548</v>
      </c>
      <c r="B145" s="665" t="s">
        <v>6540</v>
      </c>
      <c r="C145" s="665" t="s">
        <v>6404</v>
      </c>
      <c r="D145" s="665" t="s">
        <v>6615</v>
      </c>
      <c r="E145" s="665" t="s">
        <v>6616</v>
      </c>
      <c r="F145" s="668"/>
      <c r="G145" s="668"/>
      <c r="H145" s="668"/>
      <c r="I145" s="668"/>
      <c r="J145" s="668">
        <v>1</v>
      </c>
      <c r="K145" s="668">
        <v>5137</v>
      </c>
      <c r="L145" s="668"/>
      <c r="M145" s="668">
        <v>5137</v>
      </c>
      <c r="N145" s="668"/>
      <c r="O145" s="668"/>
      <c r="P145" s="681"/>
      <c r="Q145" s="669"/>
    </row>
    <row r="146" spans="1:17" ht="14.4" customHeight="1" x14ac:dyDescent="0.3">
      <c r="A146" s="664" t="s">
        <v>548</v>
      </c>
      <c r="B146" s="665" t="s">
        <v>6540</v>
      </c>
      <c r="C146" s="665" t="s">
        <v>6404</v>
      </c>
      <c r="D146" s="665" t="s">
        <v>6617</v>
      </c>
      <c r="E146" s="665" t="s">
        <v>6618</v>
      </c>
      <c r="F146" s="668"/>
      <c r="G146" s="668"/>
      <c r="H146" s="668"/>
      <c r="I146" s="668"/>
      <c r="J146" s="668">
        <v>2</v>
      </c>
      <c r="K146" s="668">
        <v>0</v>
      </c>
      <c r="L146" s="668"/>
      <c r="M146" s="668">
        <v>0</v>
      </c>
      <c r="N146" s="668">
        <v>1</v>
      </c>
      <c r="O146" s="668">
        <v>0</v>
      </c>
      <c r="P146" s="681"/>
      <c r="Q146" s="669">
        <v>0</v>
      </c>
    </row>
    <row r="147" spans="1:17" ht="14.4" customHeight="1" x14ac:dyDescent="0.3">
      <c r="A147" s="664" t="s">
        <v>548</v>
      </c>
      <c r="B147" s="665" t="s">
        <v>6540</v>
      </c>
      <c r="C147" s="665" t="s">
        <v>6404</v>
      </c>
      <c r="D147" s="665" t="s">
        <v>6619</v>
      </c>
      <c r="E147" s="665" t="s">
        <v>6620</v>
      </c>
      <c r="F147" s="668"/>
      <c r="G147" s="668"/>
      <c r="H147" s="668"/>
      <c r="I147" s="668"/>
      <c r="J147" s="668">
        <v>1</v>
      </c>
      <c r="K147" s="668">
        <v>7669</v>
      </c>
      <c r="L147" s="668"/>
      <c r="M147" s="668">
        <v>7669</v>
      </c>
      <c r="N147" s="668"/>
      <c r="O147" s="668"/>
      <c r="P147" s="681"/>
      <c r="Q147" s="669"/>
    </row>
    <row r="148" spans="1:17" ht="14.4" customHeight="1" x14ac:dyDescent="0.3">
      <c r="A148" s="664" t="s">
        <v>548</v>
      </c>
      <c r="B148" s="665" t="s">
        <v>6540</v>
      </c>
      <c r="C148" s="665" t="s">
        <v>6404</v>
      </c>
      <c r="D148" s="665" t="s">
        <v>6621</v>
      </c>
      <c r="E148" s="665" t="s">
        <v>6622</v>
      </c>
      <c r="F148" s="668"/>
      <c r="G148" s="668"/>
      <c r="H148" s="668"/>
      <c r="I148" s="668"/>
      <c r="J148" s="668"/>
      <c r="K148" s="668"/>
      <c r="L148" s="668"/>
      <c r="M148" s="668"/>
      <c r="N148" s="668">
        <v>1</v>
      </c>
      <c r="O148" s="668">
        <v>10695</v>
      </c>
      <c r="P148" s="681"/>
      <c r="Q148" s="669">
        <v>10695</v>
      </c>
    </row>
    <row r="149" spans="1:17" ht="14.4" customHeight="1" x14ac:dyDescent="0.3">
      <c r="A149" s="664" t="s">
        <v>548</v>
      </c>
      <c r="B149" s="665" t="s">
        <v>6540</v>
      </c>
      <c r="C149" s="665" t="s">
        <v>6404</v>
      </c>
      <c r="D149" s="665" t="s">
        <v>6623</v>
      </c>
      <c r="E149" s="665" t="s">
        <v>6624</v>
      </c>
      <c r="F149" s="668"/>
      <c r="G149" s="668"/>
      <c r="H149" s="668"/>
      <c r="I149" s="668"/>
      <c r="J149" s="668"/>
      <c r="K149" s="668"/>
      <c r="L149" s="668"/>
      <c r="M149" s="668"/>
      <c r="N149" s="668">
        <v>2</v>
      </c>
      <c r="O149" s="668">
        <v>3932</v>
      </c>
      <c r="P149" s="681"/>
      <c r="Q149" s="669">
        <v>1966</v>
      </c>
    </row>
    <row r="150" spans="1:17" ht="14.4" customHeight="1" x14ac:dyDescent="0.3">
      <c r="A150" s="664" t="s">
        <v>548</v>
      </c>
      <c r="B150" s="665" t="s">
        <v>6540</v>
      </c>
      <c r="C150" s="665" t="s">
        <v>6404</v>
      </c>
      <c r="D150" s="665" t="s">
        <v>6625</v>
      </c>
      <c r="E150" s="665" t="s">
        <v>6626</v>
      </c>
      <c r="F150" s="668"/>
      <c r="G150" s="668"/>
      <c r="H150" s="668"/>
      <c r="I150" s="668"/>
      <c r="J150" s="668">
        <v>1</v>
      </c>
      <c r="K150" s="668">
        <v>0</v>
      </c>
      <c r="L150" s="668"/>
      <c r="M150" s="668">
        <v>0</v>
      </c>
      <c r="N150" s="668"/>
      <c r="O150" s="668"/>
      <c r="P150" s="681"/>
      <c r="Q150" s="669"/>
    </row>
    <row r="151" spans="1:17" ht="14.4" customHeight="1" x14ac:dyDescent="0.3">
      <c r="A151" s="664" t="s">
        <v>548</v>
      </c>
      <c r="B151" s="665" t="s">
        <v>6540</v>
      </c>
      <c r="C151" s="665" t="s">
        <v>6404</v>
      </c>
      <c r="D151" s="665" t="s">
        <v>6627</v>
      </c>
      <c r="E151" s="665" t="s">
        <v>6628</v>
      </c>
      <c r="F151" s="668"/>
      <c r="G151" s="668"/>
      <c r="H151" s="668"/>
      <c r="I151" s="668"/>
      <c r="J151" s="668">
        <v>1</v>
      </c>
      <c r="K151" s="668">
        <v>0</v>
      </c>
      <c r="L151" s="668"/>
      <c r="M151" s="668">
        <v>0</v>
      </c>
      <c r="N151" s="668"/>
      <c r="O151" s="668"/>
      <c r="P151" s="681"/>
      <c r="Q151" s="669"/>
    </row>
    <row r="152" spans="1:17" ht="14.4" customHeight="1" x14ac:dyDescent="0.3">
      <c r="A152" s="664" t="s">
        <v>548</v>
      </c>
      <c r="B152" s="665" t="s">
        <v>6540</v>
      </c>
      <c r="C152" s="665" t="s">
        <v>6404</v>
      </c>
      <c r="D152" s="665" t="s">
        <v>6629</v>
      </c>
      <c r="E152" s="665" t="s">
        <v>6630</v>
      </c>
      <c r="F152" s="668">
        <v>1</v>
      </c>
      <c r="G152" s="668">
        <v>13257</v>
      </c>
      <c r="H152" s="668">
        <v>1</v>
      </c>
      <c r="I152" s="668">
        <v>13257</v>
      </c>
      <c r="J152" s="668">
        <v>1</v>
      </c>
      <c r="K152" s="668">
        <v>13293</v>
      </c>
      <c r="L152" s="668">
        <v>1.0027155465037338</v>
      </c>
      <c r="M152" s="668">
        <v>13293</v>
      </c>
      <c r="N152" s="668"/>
      <c r="O152" s="668"/>
      <c r="P152" s="681"/>
      <c r="Q152" s="669"/>
    </row>
    <row r="153" spans="1:17" ht="14.4" customHeight="1" x14ac:dyDescent="0.3">
      <c r="A153" s="664" t="s">
        <v>548</v>
      </c>
      <c r="B153" s="665" t="s">
        <v>6540</v>
      </c>
      <c r="C153" s="665" t="s">
        <v>6404</v>
      </c>
      <c r="D153" s="665" t="s">
        <v>6631</v>
      </c>
      <c r="E153" s="665" t="s">
        <v>6632</v>
      </c>
      <c r="F153" s="668"/>
      <c r="G153" s="668"/>
      <c r="H153" s="668"/>
      <c r="I153" s="668"/>
      <c r="J153" s="668">
        <v>1</v>
      </c>
      <c r="K153" s="668">
        <v>0</v>
      </c>
      <c r="L153" s="668"/>
      <c r="M153" s="668">
        <v>0</v>
      </c>
      <c r="N153" s="668"/>
      <c r="O153" s="668"/>
      <c r="P153" s="681"/>
      <c r="Q153" s="669"/>
    </row>
    <row r="154" spans="1:17" ht="14.4" customHeight="1" x14ac:dyDescent="0.3">
      <c r="A154" s="664" t="s">
        <v>548</v>
      </c>
      <c r="B154" s="665" t="s">
        <v>6540</v>
      </c>
      <c r="C154" s="665" t="s">
        <v>6404</v>
      </c>
      <c r="D154" s="665" t="s">
        <v>6633</v>
      </c>
      <c r="E154" s="665" t="s">
        <v>6634</v>
      </c>
      <c r="F154" s="668"/>
      <c r="G154" s="668"/>
      <c r="H154" s="668"/>
      <c r="I154" s="668"/>
      <c r="J154" s="668">
        <v>1</v>
      </c>
      <c r="K154" s="668">
        <v>0</v>
      </c>
      <c r="L154" s="668"/>
      <c r="M154" s="668">
        <v>0</v>
      </c>
      <c r="N154" s="668"/>
      <c r="O154" s="668"/>
      <c r="P154" s="681"/>
      <c r="Q154" s="669"/>
    </row>
    <row r="155" spans="1:17" ht="14.4" customHeight="1" x14ac:dyDescent="0.3">
      <c r="A155" s="664" t="s">
        <v>548</v>
      </c>
      <c r="B155" s="665" t="s">
        <v>6540</v>
      </c>
      <c r="C155" s="665" t="s">
        <v>6404</v>
      </c>
      <c r="D155" s="665" t="s">
        <v>6635</v>
      </c>
      <c r="E155" s="665" t="s">
        <v>6636</v>
      </c>
      <c r="F155" s="668"/>
      <c r="G155" s="668"/>
      <c r="H155" s="668"/>
      <c r="I155" s="668"/>
      <c r="J155" s="668">
        <v>1</v>
      </c>
      <c r="K155" s="668">
        <v>0</v>
      </c>
      <c r="L155" s="668"/>
      <c r="M155" s="668">
        <v>0</v>
      </c>
      <c r="N155" s="668"/>
      <c r="O155" s="668"/>
      <c r="P155" s="681"/>
      <c r="Q155" s="669"/>
    </row>
    <row r="156" spans="1:17" ht="14.4" customHeight="1" x14ac:dyDescent="0.3">
      <c r="A156" s="664" t="s">
        <v>548</v>
      </c>
      <c r="B156" s="665" t="s">
        <v>6540</v>
      </c>
      <c r="C156" s="665" t="s">
        <v>6404</v>
      </c>
      <c r="D156" s="665" t="s">
        <v>6637</v>
      </c>
      <c r="E156" s="665" t="s">
        <v>6638</v>
      </c>
      <c r="F156" s="668"/>
      <c r="G156" s="668"/>
      <c r="H156" s="668"/>
      <c r="I156" s="668"/>
      <c r="J156" s="668"/>
      <c r="K156" s="668"/>
      <c r="L156" s="668"/>
      <c r="M156" s="668"/>
      <c r="N156" s="668">
        <v>1</v>
      </c>
      <c r="O156" s="668">
        <v>0</v>
      </c>
      <c r="P156" s="681"/>
      <c r="Q156" s="669">
        <v>0</v>
      </c>
    </row>
    <row r="157" spans="1:17" ht="14.4" customHeight="1" x14ac:dyDescent="0.3">
      <c r="A157" s="664" t="s">
        <v>548</v>
      </c>
      <c r="B157" s="665" t="s">
        <v>6540</v>
      </c>
      <c r="C157" s="665" t="s">
        <v>6404</v>
      </c>
      <c r="D157" s="665" t="s">
        <v>6639</v>
      </c>
      <c r="E157" s="665" t="s">
        <v>6640</v>
      </c>
      <c r="F157" s="668"/>
      <c r="G157" s="668"/>
      <c r="H157" s="668"/>
      <c r="I157" s="668"/>
      <c r="J157" s="668"/>
      <c r="K157" s="668"/>
      <c r="L157" s="668"/>
      <c r="M157" s="668"/>
      <c r="N157" s="668">
        <v>1</v>
      </c>
      <c r="O157" s="668">
        <v>10685</v>
      </c>
      <c r="P157" s="681"/>
      <c r="Q157" s="669">
        <v>10685</v>
      </c>
    </row>
    <row r="158" spans="1:17" ht="14.4" customHeight="1" x14ac:dyDescent="0.3">
      <c r="A158" s="664" t="s">
        <v>548</v>
      </c>
      <c r="B158" s="665" t="s">
        <v>6540</v>
      </c>
      <c r="C158" s="665" t="s">
        <v>6404</v>
      </c>
      <c r="D158" s="665" t="s">
        <v>6641</v>
      </c>
      <c r="E158" s="665" t="s">
        <v>6642</v>
      </c>
      <c r="F158" s="668"/>
      <c r="G158" s="668"/>
      <c r="H158" s="668"/>
      <c r="I158" s="668"/>
      <c r="J158" s="668"/>
      <c r="K158" s="668"/>
      <c r="L158" s="668"/>
      <c r="M158" s="668"/>
      <c r="N158" s="668">
        <v>1</v>
      </c>
      <c r="O158" s="668">
        <v>0</v>
      </c>
      <c r="P158" s="681"/>
      <c r="Q158" s="669">
        <v>0</v>
      </c>
    </row>
    <row r="159" spans="1:17" ht="14.4" customHeight="1" x14ac:dyDescent="0.3">
      <c r="A159" s="664" t="s">
        <v>548</v>
      </c>
      <c r="B159" s="665" t="s">
        <v>6643</v>
      </c>
      <c r="C159" s="665" t="s">
        <v>6404</v>
      </c>
      <c r="D159" s="665" t="s">
        <v>6644</v>
      </c>
      <c r="E159" s="665" t="s">
        <v>6645</v>
      </c>
      <c r="F159" s="668"/>
      <c r="G159" s="668"/>
      <c r="H159" s="668"/>
      <c r="I159" s="668"/>
      <c r="J159" s="668"/>
      <c r="K159" s="668"/>
      <c r="L159" s="668"/>
      <c r="M159" s="668"/>
      <c r="N159" s="668">
        <v>3</v>
      </c>
      <c r="O159" s="668">
        <v>2127</v>
      </c>
      <c r="P159" s="681"/>
      <c r="Q159" s="669">
        <v>709</v>
      </c>
    </row>
    <row r="160" spans="1:17" ht="14.4" customHeight="1" x14ac:dyDescent="0.3">
      <c r="A160" s="664" t="s">
        <v>548</v>
      </c>
      <c r="B160" s="665" t="s">
        <v>6643</v>
      </c>
      <c r="C160" s="665" t="s">
        <v>6404</v>
      </c>
      <c r="D160" s="665" t="s">
        <v>6646</v>
      </c>
      <c r="E160" s="665" t="s">
        <v>6647</v>
      </c>
      <c r="F160" s="668"/>
      <c r="G160" s="668"/>
      <c r="H160" s="668"/>
      <c r="I160" s="668"/>
      <c r="J160" s="668">
        <v>1</v>
      </c>
      <c r="K160" s="668">
        <v>4082</v>
      </c>
      <c r="L160" s="668"/>
      <c r="M160" s="668">
        <v>4082</v>
      </c>
      <c r="N160" s="668"/>
      <c r="O160" s="668"/>
      <c r="P160" s="681"/>
      <c r="Q160" s="669"/>
    </row>
    <row r="161" spans="1:17" ht="14.4" customHeight="1" x14ac:dyDescent="0.3">
      <c r="A161" s="664" t="s">
        <v>548</v>
      </c>
      <c r="B161" s="665" t="s">
        <v>6643</v>
      </c>
      <c r="C161" s="665" t="s">
        <v>6404</v>
      </c>
      <c r="D161" s="665" t="s">
        <v>6648</v>
      </c>
      <c r="E161" s="665" t="s">
        <v>6649</v>
      </c>
      <c r="F161" s="668"/>
      <c r="G161" s="668"/>
      <c r="H161" s="668"/>
      <c r="I161" s="668"/>
      <c r="J161" s="668">
        <v>1</v>
      </c>
      <c r="K161" s="668">
        <v>114</v>
      </c>
      <c r="L161" s="668"/>
      <c r="M161" s="668">
        <v>114</v>
      </c>
      <c r="N161" s="668">
        <v>1</v>
      </c>
      <c r="O161" s="668">
        <v>120</v>
      </c>
      <c r="P161" s="681"/>
      <c r="Q161" s="669">
        <v>120</v>
      </c>
    </row>
    <row r="162" spans="1:17" ht="14.4" customHeight="1" x14ac:dyDescent="0.3">
      <c r="A162" s="664" t="s">
        <v>548</v>
      </c>
      <c r="B162" s="665" t="s">
        <v>6643</v>
      </c>
      <c r="C162" s="665" t="s">
        <v>6404</v>
      </c>
      <c r="D162" s="665" t="s">
        <v>6650</v>
      </c>
      <c r="E162" s="665" t="s">
        <v>6651</v>
      </c>
      <c r="F162" s="668"/>
      <c r="G162" s="668"/>
      <c r="H162" s="668"/>
      <c r="I162" s="668"/>
      <c r="J162" s="668">
        <v>1</v>
      </c>
      <c r="K162" s="668">
        <v>8050</v>
      </c>
      <c r="L162" s="668"/>
      <c r="M162" s="668">
        <v>8050</v>
      </c>
      <c r="N162" s="668"/>
      <c r="O162" s="668"/>
      <c r="P162" s="681"/>
      <c r="Q162" s="669"/>
    </row>
    <row r="163" spans="1:17" ht="14.4" customHeight="1" x14ac:dyDescent="0.3">
      <c r="A163" s="664" t="s">
        <v>548</v>
      </c>
      <c r="B163" s="665" t="s">
        <v>6643</v>
      </c>
      <c r="C163" s="665" t="s">
        <v>6404</v>
      </c>
      <c r="D163" s="665" t="s">
        <v>6623</v>
      </c>
      <c r="E163" s="665" t="s">
        <v>6624</v>
      </c>
      <c r="F163" s="668"/>
      <c r="G163" s="668"/>
      <c r="H163" s="668"/>
      <c r="I163" s="668"/>
      <c r="J163" s="668"/>
      <c r="K163" s="668"/>
      <c r="L163" s="668"/>
      <c r="M163" s="668"/>
      <c r="N163" s="668">
        <v>1</v>
      </c>
      <c r="O163" s="668">
        <v>1966</v>
      </c>
      <c r="P163" s="681"/>
      <c r="Q163" s="669">
        <v>1966</v>
      </c>
    </row>
    <row r="164" spans="1:17" ht="14.4" customHeight="1" x14ac:dyDescent="0.3">
      <c r="A164" s="664" t="s">
        <v>548</v>
      </c>
      <c r="B164" s="665" t="s">
        <v>6502</v>
      </c>
      <c r="C164" s="665" t="s">
        <v>6449</v>
      </c>
      <c r="D164" s="665" t="s">
        <v>6652</v>
      </c>
      <c r="E164" s="665" t="s">
        <v>6653</v>
      </c>
      <c r="F164" s="668"/>
      <c r="G164" s="668"/>
      <c r="H164" s="668"/>
      <c r="I164" s="668"/>
      <c r="J164" s="668"/>
      <c r="K164" s="668"/>
      <c r="L164" s="668"/>
      <c r="M164" s="668"/>
      <c r="N164" s="668">
        <v>20.100000000000001</v>
      </c>
      <c r="O164" s="668">
        <v>1907.04</v>
      </c>
      <c r="P164" s="681"/>
      <c r="Q164" s="669">
        <v>94.877611940298493</v>
      </c>
    </row>
    <row r="165" spans="1:17" ht="14.4" customHeight="1" x14ac:dyDescent="0.3">
      <c r="A165" s="664" t="s">
        <v>548</v>
      </c>
      <c r="B165" s="665" t="s">
        <v>6502</v>
      </c>
      <c r="C165" s="665" t="s">
        <v>6449</v>
      </c>
      <c r="D165" s="665" t="s">
        <v>6654</v>
      </c>
      <c r="E165" s="665" t="s">
        <v>6655</v>
      </c>
      <c r="F165" s="668"/>
      <c r="G165" s="668"/>
      <c r="H165" s="668"/>
      <c r="I165" s="668"/>
      <c r="J165" s="668">
        <v>0.6</v>
      </c>
      <c r="K165" s="668">
        <v>6878.98</v>
      </c>
      <c r="L165" s="668"/>
      <c r="M165" s="668">
        <v>11464.966666666667</v>
      </c>
      <c r="N165" s="668"/>
      <c r="O165" s="668"/>
      <c r="P165" s="681"/>
      <c r="Q165" s="669"/>
    </row>
    <row r="166" spans="1:17" ht="14.4" customHeight="1" x14ac:dyDescent="0.3">
      <c r="A166" s="664" t="s">
        <v>548</v>
      </c>
      <c r="B166" s="665" t="s">
        <v>6502</v>
      </c>
      <c r="C166" s="665" t="s">
        <v>6449</v>
      </c>
      <c r="D166" s="665" t="s">
        <v>6656</v>
      </c>
      <c r="E166" s="665" t="s">
        <v>6657</v>
      </c>
      <c r="F166" s="668">
        <v>6</v>
      </c>
      <c r="G166" s="668">
        <v>662.22</v>
      </c>
      <c r="H166" s="668">
        <v>1</v>
      </c>
      <c r="I166" s="668">
        <v>110.37</v>
      </c>
      <c r="J166" s="668"/>
      <c r="K166" s="668"/>
      <c r="L166" s="668"/>
      <c r="M166" s="668"/>
      <c r="N166" s="668"/>
      <c r="O166" s="668"/>
      <c r="P166" s="681"/>
      <c r="Q166" s="669"/>
    </row>
    <row r="167" spans="1:17" ht="14.4" customHeight="1" x14ac:dyDescent="0.3">
      <c r="A167" s="664" t="s">
        <v>548</v>
      </c>
      <c r="B167" s="665" t="s">
        <v>6502</v>
      </c>
      <c r="C167" s="665" t="s">
        <v>6449</v>
      </c>
      <c r="D167" s="665" t="s">
        <v>6658</v>
      </c>
      <c r="E167" s="665" t="s">
        <v>6659</v>
      </c>
      <c r="F167" s="668">
        <v>1</v>
      </c>
      <c r="G167" s="668">
        <v>5214.82</v>
      </c>
      <c r="H167" s="668">
        <v>1</v>
      </c>
      <c r="I167" s="668">
        <v>5214.82</v>
      </c>
      <c r="J167" s="668">
        <v>2</v>
      </c>
      <c r="K167" s="668">
        <v>9976.26</v>
      </c>
      <c r="L167" s="668">
        <v>1.9130593194012451</v>
      </c>
      <c r="M167" s="668">
        <v>4988.13</v>
      </c>
      <c r="N167" s="668">
        <v>7</v>
      </c>
      <c r="O167" s="668">
        <v>34916.83</v>
      </c>
      <c r="P167" s="681">
        <v>6.6956922770105205</v>
      </c>
      <c r="Q167" s="669">
        <v>4988.1185714285721</v>
      </c>
    </row>
    <row r="168" spans="1:17" ht="14.4" customHeight="1" x14ac:dyDescent="0.3">
      <c r="A168" s="664" t="s">
        <v>548</v>
      </c>
      <c r="B168" s="665" t="s">
        <v>6502</v>
      </c>
      <c r="C168" s="665" t="s">
        <v>6449</v>
      </c>
      <c r="D168" s="665" t="s">
        <v>6660</v>
      </c>
      <c r="E168" s="665" t="s">
        <v>3476</v>
      </c>
      <c r="F168" s="668">
        <v>39</v>
      </c>
      <c r="G168" s="668">
        <v>4600.4399999999996</v>
      </c>
      <c r="H168" s="668">
        <v>1</v>
      </c>
      <c r="I168" s="668">
        <v>117.96</v>
      </c>
      <c r="J168" s="668"/>
      <c r="K168" s="668"/>
      <c r="L168" s="668"/>
      <c r="M168" s="668"/>
      <c r="N168" s="668">
        <v>54</v>
      </c>
      <c r="O168" s="668">
        <v>4615.92</v>
      </c>
      <c r="P168" s="681">
        <v>1.0033648955317318</v>
      </c>
      <c r="Q168" s="669">
        <v>85.48</v>
      </c>
    </row>
    <row r="169" spans="1:17" ht="14.4" customHeight="1" x14ac:dyDescent="0.3">
      <c r="A169" s="664" t="s">
        <v>548</v>
      </c>
      <c r="B169" s="665" t="s">
        <v>6502</v>
      </c>
      <c r="C169" s="665" t="s">
        <v>6449</v>
      </c>
      <c r="D169" s="665" t="s">
        <v>6661</v>
      </c>
      <c r="E169" s="665" t="s">
        <v>3476</v>
      </c>
      <c r="F169" s="668">
        <v>12</v>
      </c>
      <c r="G169" s="668">
        <v>955.08</v>
      </c>
      <c r="H169" s="668">
        <v>1</v>
      </c>
      <c r="I169" s="668">
        <v>79.59</v>
      </c>
      <c r="J169" s="668">
        <v>45</v>
      </c>
      <c r="K169" s="668">
        <v>3425.85</v>
      </c>
      <c r="L169" s="668">
        <v>3.5869770071617033</v>
      </c>
      <c r="M169" s="668">
        <v>76.13</v>
      </c>
      <c r="N169" s="668">
        <v>66</v>
      </c>
      <c r="O169" s="668">
        <v>5024.58</v>
      </c>
      <c r="P169" s="681">
        <v>5.2608996105038317</v>
      </c>
      <c r="Q169" s="669">
        <v>76.13</v>
      </c>
    </row>
    <row r="170" spans="1:17" ht="14.4" customHeight="1" x14ac:dyDescent="0.3">
      <c r="A170" s="664" t="s">
        <v>548</v>
      </c>
      <c r="B170" s="665" t="s">
        <v>6502</v>
      </c>
      <c r="C170" s="665" t="s">
        <v>6449</v>
      </c>
      <c r="D170" s="665" t="s">
        <v>6662</v>
      </c>
      <c r="E170" s="665" t="s">
        <v>6663</v>
      </c>
      <c r="F170" s="668"/>
      <c r="G170" s="668"/>
      <c r="H170" s="668"/>
      <c r="I170" s="668"/>
      <c r="J170" s="668"/>
      <c r="K170" s="668"/>
      <c r="L170" s="668"/>
      <c r="M170" s="668"/>
      <c r="N170" s="668">
        <v>2.5</v>
      </c>
      <c r="O170" s="668">
        <v>1103.08</v>
      </c>
      <c r="P170" s="681"/>
      <c r="Q170" s="669">
        <v>441.23199999999997</v>
      </c>
    </row>
    <row r="171" spans="1:17" ht="14.4" customHeight="1" x14ac:dyDescent="0.3">
      <c r="A171" s="664" t="s">
        <v>548</v>
      </c>
      <c r="B171" s="665" t="s">
        <v>6502</v>
      </c>
      <c r="C171" s="665" t="s">
        <v>6449</v>
      </c>
      <c r="D171" s="665" t="s">
        <v>6664</v>
      </c>
      <c r="E171" s="665" t="s">
        <v>1584</v>
      </c>
      <c r="F171" s="668"/>
      <c r="G171" s="668"/>
      <c r="H171" s="668"/>
      <c r="I171" s="668"/>
      <c r="J171" s="668">
        <v>3.2</v>
      </c>
      <c r="K171" s="668">
        <v>996.23</v>
      </c>
      <c r="L171" s="668"/>
      <c r="M171" s="668">
        <v>311.32187499999998</v>
      </c>
      <c r="N171" s="668">
        <v>4.5</v>
      </c>
      <c r="O171" s="668">
        <v>1400.94</v>
      </c>
      <c r="P171" s="681"/>
      <c r="Q171" s="669">
        <v>311.32</v>
      </c>
    </row>
    <row r="172" spans="1:17" ht="14.4" customHeight="1" x14ac:dyDescent="0.3">
      <c r="A172" s="664" t="s">
        <v>548</v>
      </c>
      <c r="B172" s="665" t="s">
        <v>6502</v>
      </c>
      <c r="C172" s="665" t="s">
        <v>6449</v>
      </c>
      <c r="D172" s="665" t="s">
        <v>6665</v>
      </c>
      <c r="E172" s="665" t="s">
        <v>6666</v>
      </c>
      <c r="F172" s="668"/>
      <c r="G172" s="668"/>
      <c r="H172" s="668"/>
      <c r="I172" s="668"/>
      <c r="J172" s="668"/>
      <c r="K172" s="668"/>
      <c r="L172" s="668"/>
      <c r="M172" s="668"/>
      <c r="N172" s="668">
        <v>6</v>
      </c>
      <c r="O172" s="668">
        <v>482.58</v>
      </c>
      <c r="P172" s="681"/>
      <c r="Q172" s="669">
        <v>80.429999999999993</v>
      </c>
    </row>
    <row r="173" spans="1:17" ht="14.4" customHeight="1" x14ac:dyDescent="0.3">
      <c r="A173" s="664" t="s">
        <v>548</v>
      </c>
      <c r="B173" s="665" t="s">
        <v>6502</v>
      </c>
      <c r="C173" s="665" t="s">
        <v>6449</v>
      </c>
      <c r="D173" s="665" t="s">
        <v>6667</v>
      </c>
      <c r="E173" s="665"/>
      <c r="F173" s="668">
        <v>3.4</v>
      </c>
      <c r="G173" s="668">
        <v>3669.67</v>
      </c>
      <c r="H173" s="668">
        <v>1</v>
      </c>
      <c r="I173" s="668">
        <v>1079.3147058823529</v>
      </c>
      <c r="J173" s="668"/>
      <c r="K173" s="668"/>
      <c r="L173" s="668"/>
      <c r="M173" s="668"/>
      <c r="N173" s="668"/>
      <c r="O173" s="668"/>
      <c r="P173" s="681"/>
      <c r="Q173" s="669"/>
    </row>
    <row r="174" spans="1:17" ht="14.4" customHeight="1" x14ac:dyDescent="0.3">
      <c r="A174" s="664" t="s">
        <v>548</v>
      </c>
      <c r="B174" s="665" t="s">
        <v>6502</v>
      </c>
      <c r="C174" s="665" t="s">
        <v>6449</v>
      </c>
      <c r="D174" s="665" t="s">
        <v>6668</v>
      </c>
      <c r="E174" s="665" t="s">
        <v>2028</v>
      </c>
      <c r="F174" s="668">
        <v>978</v>
      </c>
      <c r="G174" s="668">
        <v>59706.9</v>
      </c>
      <c r="H174" s="668">
        <v>1</v>
      </c>
      <c r="I174" s="668">
        <v>61.050000000000004</v>
      </c>
      <c r="J174" s="668">
        <v>1003</v>
      </c>
      <c r="K174" s="668">
        <v>58575.199999999997</v>
      </c>
      <c r="L174" s="668">
        <v>0.98104574178193804</v>
      </c>
      <c r="M174" s="668">
        <v>58.4</v>
      </c>
      <c r="N174" s="668">
        <v>1063</v>
      </c>
      <c r="O174" s="668">
        <v>62079.199999999997</v>
      </c>
      <c r="P174" s="681">
        <v>1.0397324262354937</v>
      </c>
      <c r="Q174" s="669">
        <v>58.4</v>
      </c>
    </row>
    <row r="175" spans="1:17" ht="14.4" customHeight="1" x14ac:dyDescent="0.3">
      <c r="A175" s="664" t="s">
        <v>548</v>
      </c>
      <c r="B175" s="665" t="s">
        <v>6502</v>
      </c>
      <c r="C175" s="665" t="s">
        <v>6449</v>
      </c>
      <c r="D175" s="665" t="s">
        <v>6669</v>
      </c>
      <c r="E175" s="665" t="s">
        <v>2678</v>
      </c>
      <c r="F175" s="668">
        <v>15</v>
      </c>
      <c r="G175" s="668">
        <v>1661.55</v>
      </c>
      <c r="H175" s="668">
        <v>1</v>
      </c>
      <c r="I175" s="668">
        <v>110.77</v>
      </c>
      <c r="J175" s="668"/>
      <c r="K175" s="668"/>
      <c r="L175" s="668"/>
      <c r="M175" s="668"/>
      <c r="N175" s="668"/>
      <c r="O175" s="668"/>
      <c r="P175" s="681"/>
      <c r="Q175" s="669"/>
    </row>
    <row r="176" spans="1:17" ht="14.4" customHeight="1" x14ac:dyDescent="0.3">
      <c r="A176" s="664" t="s">
        <v>548</v>
      </c>
      <c r="B176" s="665" t="s">
        <v>6502</v>
      </c>
      <c r="C176" s="665" t="s">
        <v>6449</v>
      </c>
      <c r="D176" s="665" t="s">
        <v>6670</v>
      </c>
      <c r="E176" s="665" t="s">
        <v>3154</v>
      </c>
      <c r="F176" s="668"/>
      <c r="G176" s="668"/>
      <c r="H176" s="668"/>
      <c r="I176" s="668"/>
      <c r="J176" s="668"/>
      <c r="K176" s="668"/>
      <c r="L176" s="668"/>
      <c r="M176" s="668"/>
      <c r="N176" s="668">
        <v>2.2999999999999998</v>
      </c>
      <c r="O176" s="668">
        <v>1592.2</v>
      </c>
      <c r="P176" s="681"/>
      <c r="Q176" s="669">
        <v>692.26086956521749</v>
      </c>
    </row>
    <row r="177" spans="1:17" ht="14.4" customHeight="1" x14ac:dyDescent="0.3">
      <c r="A177" s="664" t="s">
        <v>548</v>
      </c>
      <c r="B177" s="665" t="s">
        <v>6502</v>
      </c>
      <c r="C177" s="665" t="s">
        <v>6449</v>
      </c>
      <c r="D177" s="665" t="s">
        <v>6671</v>
      </c>
      <c r="E177" s="665" t="s">
        <v>2690</v>
      </c>
      <c r="F177" s="668">
        <v>3</v>
      </c>
      <c r="G177" s="668">
        <v>37678.35</v>
      </c>
      <c r="H177" s="668">
        <v>1</v>
      </c>
      <c r="I177" s="668">
        <v>12559.449999999999</v>
      </c>
      <c r="J177" s="668">
        <v>8.5</v>
      </c>
      <c r="K177" s="668">
        <v>102113.89999999998</v>
      </c>
      <c r="L177" s="668">
        <v>2.7101478700633117</v>
      </c>
      <c r="M177" s="668">
        <v>12013.399999999998</v>
      </c>
      <c r="N177" s="668"/>
      <c r="O177" s="668"/>
      <c r="P177" s="681"/>
      <c r="Q177" s="669"/>
    </row>
    <row r="178" spans="1:17" ht="14.4" customHeight="1" x14ac:dyDescent="0.3">
      <c r="A178" s="664" t="s">
        <v>548</v>
      </c>
      <c r="B178" s="665" t="s">
        <v>6502</v>
      </c>
      <c r="C178" s="665" t="s">
        <v>6449</v>
      </c>
      <c r="D178" s="665" t="s">
        <v>6672</v>
      </c>
      <c r="E178" s="665" t="s">
        <v>6673</v>
      </c>
      <c r="F178" s="668"/>
      <c r="G178" s="668"/>
      <c r="H178" s="668"/>
      <c r="I178" s="668"/>
      <c r="J178" s="668">
        <v>0.2</v>
      </c>
      <c r="K178" s="668">
        <v>988.79</v>
      </c>
      <c r="L178" s="668"/>
      <c r="M178" s="668">
        <v>4943.95</v>
      </c>
      <c r="N178" s="668">
        <v>0.6</v>
      </c>
      <c r="O178" s="668">
        <v>2966.38</v>
      </c>
      <c r="P178" s="681"/>
      <c r="Q178" s="669">
        <v>4943.9666666666672</v>
      </c>
    </row>
    <row r="179" spans="1:17" ht="14.4" customHeight="1" x14ac:dyDescent="0.3">
      <c r="A179" s="664" t="s">
        <v>548</v>
      </c>
      <c r="B179" s="665" t="s">
        <v>6502</v>
      </c>
      <c r="C179" s="665" t="s">
        <v>6449</v>
      </c>
      <c r="D179" s="665" t="s">
        <v>6674</v>
      </c>
      <c r="E179" s="665"/>
      <c r="F179" s="668">
        <v>0.8</v>
      </c>
      <c r="G179" s="668">
        <v>353.16</v>
      </c>
      <c r="H179" s="668">
        <v>1</v>
      </c>
      <c r="I179" s="668">
        <v>441.45</v>
      </c>
      <c r="J179" s="668"/>
      <c r="K179" s="668"/>
      <c r="L179" s="668"/>
      <c r="M179" s="668"/>
      <c r="N179" s="668"/>
      <c r="O179" s="668"/>
      <c r="P179" s="681"/>
      <c r="Q179" s="669"/>
    </row>
    <row r="180" spans="1:17" ht="14.4" customHeight="1" x14ac:dyDescent="0.3">
      <c r="A180" s="664" t="s">
        <v>548</v>
      </c>
      <c r="B180" s="665" t="s">
        <v>6502</v>
      </c>
      <c r="C180" s="665" t="s">
        <v>6449</v>
      </c>
      <c r="D180" s="665" t="s">
        <v>6675</v>
      </c>
      <c r="E180" s="665" t="s">
        <v>6676</v>
      </c>
      <c r="F180" s="668">
        <v>200</v>
      </c>
      <c r="G180" s="668">
        <v>8072.0000000000009</v>
      </c>
      <c r="H180" s="668">
        <v>1</v>
      </c>
      <c r="I180" s="668">
        <v>40.360000000000007</v>
      </c>
      <c r="J180" s="668">
        <v>173.1</v>
      </c>
      <c r="K180" s="668">
        <v>6683.3899999999994</v>
      </c>
      <c r="L180" s="668">
        <v>0.82797200198216037</v>
      </c>
      <c r="M180" s="668">
        <v>38.609994222992491</v>
      </c>
      <c r="N180" s="668">
        <v>90</v>
      </c>
      <c r="O180" s="668">
        <v>3474.9</v>
      </c>
      <c r="P180" s="681">
        <v>0.43048810703666995</v>
      </c>
      <c r="Q180" s="669">
        <v>38.61</v>
      </c>
    </row>
    <row r="181" spans="1:17" ht="14.4" customHeight="1" x14ac:dyDescent="0.3">
      <c r="A181" s="664" t="s">
        <v>548</v>
      </c>
      <c r="B181" s="665" t="s">
        <v>6502</v>
      </c>
      <c r="C181" s="665" t="s">
        <v>6449</v>
      </c>
      <c r="D181" s="665" t="s">
        <v>6675</v>
      </c>
      <c r="E181" s="665"/>
      <c r="F181" s="668">
        <v>19</v>
      </c>
      <c r="G181" s="668">
        <v>766.83999999999992</v>
      </c>
      <c r="H181" s="668">
        <v>1</v>
      </c>
      <c r="I181" s="668">
        <v>40.359999999999992</v>
      </c>
      <c r="J181" s="668">
        <v>31</v>
      </c>
      <c r="K181" s="668">
        <v>1196.9099999999999</v>
      </c>
      <c r="L181" s="668">
        <v>1.560834072296698</v>
      </c>
      <c r="M181" s="668">
        <v>38.609999999999992</v>
      </c>
      <c r="N181" s="668"/>
      <c r="O181" s="668"/>
      <c r="P181" s="681"/>
      <c r="Q181" s="669"/>
    </row>
    <row r="182" spans="1:17" ht="14.4" customHeight="1" x14ac:dyDescent="0.3">
      <c r="A182" s="664" t="s">
        <v>548</v>
      </c>
      <c r="B182" s="665" t="s">
        <v>6502</v>
      </c>
      <c r="C182" s="665" t="s">
        <v>6449</v>
      </c>
      <c r="D182" s="665" t="s">
        <v>6677</v>
      </c>
      <c r="E182" s="665" t="s">
        <v>6678</v>
      </c>
      <c r="F182" s="668">
        <v>152.1</v>
      </c>
      <c r="G182" s="668">
        <v>61478.830000000009</v>
      </c>
      <c r="H182" s="668">
        <v>1</v>
      </c>
      <c r="I182" s="668">
        <v>404.20006574621965</v>
      </c>
      <c r="J182" s="668">
        <v>97.600000000000009</v>
      </c>
      <c r="K182" s="668">
        <v>37734.689999999995</v>
      </c>
      <c r="L182" s="668">
        <v>0.61378347636088704</v>
      </c>
      <c r="M182" s="668">
        <v>386.62592213114743</v>
      </c>
      <c r="N182" s="668">
        <v>9.6</v>
      </c>
      <c r="O182" s="668">
        <v>3711.54</v>
      </c>
      <c r="P182" s="681">
        <v>6.0371025278132318E-2</v>
      </c>
      <c r="Q182" s="669">
        <v>386.61875000000003</v>
      </c>
    </row>
    <row r="183" spans="1:17" ht="14.4" customHeight="1" x14ac:dyDescent="0.3">
      <c r="A183" s="664" t="s">
        <v>548</v>
      </c>
      <c r="B183" s="665" t="s">
        <v>6502</v>
      </c>
      <c r="C183" s="665" t="s">
        <v>6449</v>
      </c>
      <c r="D183" s="665" t="s">
        <v>6679</v>
      </c>
      <c r="E183" s="665" t="s">
        <v>6680</v>
      </c>
      <c r="F183" s="668">
        <v>37</v>
      </c>
      <c r="G183" s="668">
        <v>1493.32</v>
      </c>
      <c r="H183" s="668">
        <v>1</v>
      </c>
      <c r="I183" s="668">
        <v>40.36</v>
      </c>
      <c r="J183" s="668"/>
      <c r="K183" s="668"/>
      <c r="L183" s="668"/>
      <c r="M183" s="668"/>
      <c r="N183" s="668">
        <v>23</v>
      </c>
      <c r="O183" s="668">
        <v>888.03</v>
      </c>
      <c r="P183" s="681">
        <v>0.59466825596657114</v>
      </c>
      <c r="Q183" s="669">
        <v>38.61</v>
      </c>
    </row>
    <row r="184" spans="1:17" ht="14.4" customHeight="1" x14ac:dyDescent="0.3">
      <c r="A184" s="664" t="s">
        <v>548</v>
      </c>
      <c r="B184" s="665" t="s">
        <v>6502</v>
      </c>
      <c r="C184" s="665" t="s">
        <v>6449</v>
      </c>
      <c r="D184" s="665" t="s">
        <v>2701</v>
      </c>
      <c r="E184" s="665" t="s">
        <v>6681</v>
      </c>
      <c r="F184" s="668">
        <v>3</v>
      </c>
      <c r="G184" s="668">
        <v>29303.22</v>
      </c>
      <c r="H184" s="668">
        <v>1</v>
      </c>
      <c r="I184" s="668">
        <v>9767.74</v>
      </c>
      <c r="J184" s="668">
        <v>2</v>
      </c>
      <c r="K184" s="668">
        <v>16470.3</v>
      </c>
      <c r="L184" s="668">
        <v>0.56206451031661364</v>
      </c>
      <c r="M184" s="668">
        <v>8235.15</v>
      </c>
      <c r="N184" s="668">
        <v>9</v>
      </c>
      <c r="O184" s="668">
        <v>77758.92</v>
      </c>
      <c r="P184" s="681">
        <v>2.6535964306994249</v>
      </c>
      <c r="Q184" s="669">
        <v>8639.8799999999992</v>
      </c>
    </row>
    <row r="185" spans="1:17" ht="14.4" customHeight="1" x14ac:dyDescent="0.3">
      <c r="A185" s="664" t="s">
        <v>548</v>
      </c>
      <c r="B185" s="665" t="s">
        <v>6502</v>
      </c>
      <c r="C185" s="665" t="s">
        <v>6449</v>
      </c>
      <c r="D185" s="665" t="s">
        <v>6682</v>
      </c>
      <c r="E185" s="665" t="s">
        <v>6681</v>
      </c>
      <c r="F185" s="668"/>
      <c r="G185" s="668"/>
      <c r="H185" s="668"/>
      <c r="I185" s="668"/>
      <c r="J185" s="668"/>
      <c r="K185" s="668"/>
      <c r="L185" s="668"/>
      <c r="M185" s="668"/>
      <c r="N185" s="668">
        <v>3</v>
      </c>
      <c r="O185" s="668">
        <v>49407.6</v>
      </c>
      <c r="P185" s="681"/>
      <c r="Q185" s="669">
        <v>16469.2</v>
      </c>
    </row>
    <row r="186" spans="1:17" ht="14.4" customHeight="1" x14ac:dyDescent="0.3">
      <c r="A186" s="664" t="s">
        <v>548</v>
      </c>
      <c r="B186" s="665" t="s">
        <v>6502</v>
      </c>
      <c r="C186" s="665" t="s">
        <v>6449</v>
      </c>
      <c r="D186" s="665" t="s">
        <v>6683</v>
      </c>
      <c r="E186" s="665" t="s">
        <v>6684</v>
      </c>
      <c r="F186" s="668">
        <v>2</v>
      </c>
      <c r="G186" s="668">
        <v>95</v>
      </c>
      <c r="H186" s="668">
        <v>1</v>
      </c>
      <c r="I186" s="668">
        <v>47.5</v>
      </c>
      <c r="J186" s="668">
        <v>5.5</v>
      </c>
      <c r="K186" s="668">
        <v>235.84</v>
      </c>
      <c r="L186" s="668">
        <v>2.4825263157894737</v>
      </c>
      <c r="M186" s="668">
        <v>42.88</v>
      </c>
      <c r="N186" s="668">
        <v>1</v>
      </c>
      <c r="O186" s="668">
        <v>42.88</v>
      </c>
      <c r="P186" s="681">
        <v>0.45136842105263159</v>
      </c>
      <c r="Q186" s="669">
        <v>42.88</v>
      </c>
    </row>
    <row r="187" spans="1:17" ht="14.4" customHeight="1" x14ac:dyDescent="0.3">
      <c r="A187" s="664" t="s">
        <v>548</v>
      </c>
      <c r="B187" s="665" t="s">
        <v>6502</v>
      </c>
      <c r="C187" s="665" t="s">
        <v>6449</v>
      </c>
      <c r="D187" s="665" t="s">
        <v>6685</v>
      </c>
      <c r="E187" s="665" t="s">
        <v>6686</v>
      </c>
      <c r="F187" s="668">
        <v>12.7</v>
      </c>
      <c r="G187" s="668">
        <v>7306.3100000000013</v>
      </c>
      <c r="H187" s="668">
        <v>1</v>
      </c>
      <c r="I187" s="668">
        <v>575.30000000000018</v>
      </c>
      <c r="J187" s="668">
        <v>0.8</v>
      </c>
      <c r="K187" s="668">
        <v>436.82</v>
      </c>
      <c r="L187" s="668">
        <v>5.9786677543109984E-2</v>
      </c>
      <c r="M187" s="668">
        <v>546.02499999999998</v>
      </c>
      <c r="N187" s="668">
        <v>7.6</v>
      </c>
      <c r="O187" s="668">
        <v>4130.2800000000007</v>
      </c>
      <c r="P187" s="681">
        <v>0.56530314207855947</v>
      </c>
      <c r="Q187" s="669">
        <v>543.45789473684226</v>
      </c>
    </row>
    <row r="188" spans="1:17" ht="14.4" customHeight="1" x14ac:dyDescent="0.3">
      <c r="A188" s="664" t="s">
        <v>548</v>
      </c>
      <c r="B188" s="665" t="s">
        <v>6502</v>
      </c>
      <c r="C188" s="665" t="s">
        <v>6449</v>
      </c>
      <c r="D188" s="665" t="s">
        <v>6687</v>
      </c>
      <c r="E188" s="665" t="s">
        <v>2124</v>
      </c>
      <c r="F188" s="668">
        <v>10</v>
      </c>
      <c r="G188" s="668">
        <v>807.3</v>
      </c>
      <c r="H188" s="668">
        <v>1</v>
      </c>
      <c r="I188" s="668">
        <v>80.72999999999999</v>
      </c>
      <c r="J188" s="668">
        <v>12</v>
      </c>
      <c r="K188" s="668">
        <v>926.6400000000001</v>
      </c>
      <c r="L188" s="668">
        <v>1.147826086956522</v>
      </c>
      <c r="M188" s="668">
        <v>77.220000000000013</v>
      </c>
      <c r="N188" s="668">
        <v>14</v>
      </c>
      <c r="O188" s="668">
        <v>1081.08</v>
      </c>
      <c r="P188" s="681">
        <v>1.3391304347826087</v>
      </c>
      <c r="Q188" s="669">
        <v>77.22</v>
      </c>
    </row>
    <row r="189" spans="1:17" ht="14.4" customHeight="1" x14ac:dyDescent="0.3">
      <c r="A189" s="664" t="s">
        <v>548</v>
      </c>
      <c r="B189" s="665" t="s">
        <v>6502</v>
      </c>
      <c r="C189" s="665" t="s">
        <v>6449</v>
      </c>
      <c r="D189" s="665" t="s">
        <v>6688</v>
      </c>
      <c r="E189" s="665" t="s">
        <v>2130</v>
      </c>
      <c r="F189" s="668">
        <v>24.5</v>
      </c>
      <c r="G189" s="668">
        <v>6920.42</v>
      </c>
      <c r="H189" s="668">
        <v>1</v>
      </c>
      <c r="I189" s="668">
        <v>282.4661224489796</v>
      </c>
      <c r="J189" s="668">
        <v>30.7</v>
      </c>
      <c r="K189" s="668">
        <v>8294.76</v>
      </c>
      <c r="L189" s="668">
        <v>1.198591992971525</v>
      </c>
      <c r="M189" s="668">
        <v>270.18762214983713</v>
      </c>
      <c r="N189" s="668">
        <v>28.6</v>
      </c>
      <c r="O189" s="668">
        <v>7727.31</v>
      </c>
      <c r="P189" s="681">
        <v>1.1165955245490882</v>
      </c>
      <c r="Q189" s="669">
        <v>270.18566433566434</v>
      </c>
    </row>
    <row r="190" spans="1:17" ht="14.4" customHeight="1" x14ac:dyDescent="0.3">
      <c r="A190" s="664" t="s">
        <v>548</v>
      </c>
      <c r="B190" s="665" t="s">
        <v>6502</v>
      </c>
      <c r="C190" s="665" t="s">
        <v>6449</v>
      </c>
      <c r="D190" s="665" t="s">
        <v>6689</v>
      </c>
      <c r="E190" s="665" t="s">
        <v>6690</v>
      </c>
      <c r="F190" s="668"/>
      <c r="G190" s="668"/>
      <c r="H190" s="668"/>
      <c r="I190" s="668"/>
      <c r="J190" s="668">
        <v>1.6</v>
      </c>
      <c r="K190" s="668">
        <v>216.16</v>
      </c>
      <c r="L190" s="668"/>
      <c r="M190" s="668">
        <v>135.1</v>
      </c>
      <c r="N190" s="668"/>
      <c r="O190" s="668"/>
      <c r="P190" s="681"/>
      <c r="Q190" s="669"/>
    </row>
    <row r="191" spans="1:17" ht="14.4" customHeight="1" x14ac:dyDescent="0.3">
      <c r="A191" s="664" t="s">
        <v>548</v>
      </c>
      <c r="B191" s="665" t="s">
        <v>6502</v>
      </c>
      <c r="C191" s="665" t="s">
        <v>6449</v>
      </c>
      <c r="D191" s="665" t="s">
        <v>6691</v>
      </c>
      <c r="E191" s="665" t="s">
        <v>3028</v>
      </c>
      <c r="F191" s="668">
        <v>98.800000000000011</v>
      </c>
      <c r="G191" s="668">
        <v>37519.300000000003</v>
      </c>
      <c r="H191" s="668">
        <v>1</v>
      </c>
      <c r="I191" s="668">
        <v>379.75</v>
      </c>
      <c r="J191" s="668">
        <v>100.8</v>
      </c>
      <c r="K191" s="668">
        <v>34418.94</v>
      </c>
      <c r="L191" s="668">
        <v>0.91736626216373973</v>
      </c>
      <c r="M191" s="668">
        <v>341.45773809523814</v>
      </c>
      <c r="N191" s="668">
        <v>114.30000000000001</v>
      </c>
      <c r="O191" s="668">
        <v>31057.48</v>
      </c>
      <c r="P191" s="681">
        <v>0.82777343926992231</v>
      </c>
      <c r="Q191" s="669">
        <v>271.71898512685914</v>
      </c>
    </row>
    <row r="192" spans="1:17" ht="14.4" customHeight="1" x14ac:dyDescent="0.3">
      <c r="A192" s="664" t="s">
        <v>548</v>
      </c>
      <c r="B192" s="665" t="s">
        <v>6502</v>
      </c>
      <c r="C192" s="665" t="s">
        <v>6449</v>
      </c>
      <c r="D192" s="665" t="s">
        <v>6692</v>
      </c>
      <c r="E192" s="665" t="s">
        <v>6693</v>
      </c>
      <c r="F192" s="668"/>
      <c r="G192" s="668"/>
      <c r="H192" s="668"/>
      <c r="I192" s="668"/>
      <c r="J192" s="668"/>
      <c r="K192" s="668"/>
      <c r="L192" s="668"/>
      <c r="M192" s="668"/>
      <c r="N192" s="668">
        <v>3</v>
      </c>
      <c r="O192" s="668">
        <v>17957.25</v>
      </c>
      <c r="P192" s="681"/>
      <c r="Q192" s="669">
        <v>5985.75</v>
      </c>
    </row>
    <row r="193" spans="1:17" ht="14.4" customHeight="1" x14ac:dyDescent="0.3">
      <c r="A193" s="664" t="s">
        <v>548</v>
      </c>
      <c r="B193" s="665" t="s">
        <v>6502</v>
      </c>
      <c r="C193" s="665" t="s">
        <v>6449</v>
      </c>
      <c r="D193" s="665" t="s">
        <v>6694</v>
      </c>
      <c r="E193" s="665" t="s">
        <v>6695</v>
      </c>
      <c r="F193" s="668">
        <v>109</v>
      </c>
      <c r="G193" s="668">
        <v>6098.13</v>
      </c>
      <c r="H193" s="668">
        <v>1</v>
      </c>
      <c r="I193" s="668">
        <v>55.946146788990823</v>
      </c>
      <c r="J193" s="668">
        <v>20</v>
      </c>
      <c r="K193" s="668">
        <v>1362.4</v>
      </c>
      <c r="L193" s="668">
        <v>0.2234127511220653</v>
      </c>
      <c r="M193" s="668">
        <v>68.12</v>
      </c>
      <c r="N193" s="668"/>
      <c r="O193" s="668"/>
      <c r="P193" s="681"/>
      <c r="Q193" s="669"/>
    </row>
    <row r="194" spans="1:17" ht="14.4" customHeight="1" x14ac:dyDescent="0.3">
      <c r="A194" s="664" t="s">
        <v>548</v>
      </c>
      <c r="B194" s="665" t="s">
        <v>6502</v>
      </c>
      <c r="C194" s="665" t="s">
        <v>6449</v>
      </c>
      <c r="D194" s="665" t="s">
        <v>6696</v>
      </c>
      <c r="E194" s="665" t="s">
        <v>6697</v>
      </c>
      <c r="F194" s="668"/>
      <c r="G194" s="668"/>
      <c r="H194" s="668"/>
      <c r="I194" s="668"/>
      <c r="J194" s="668">
        <v>1</v>
      </c>
      <c r="K194" s="668">
        <v>19.59</v>
      </c>
      <c r="L194" s="668"/>
      <c r="M194" s="668">
        <v>19.59</v>
      </c>
      <c r="N194" s="668"/>
      <c r="O194" s="668"/>
      <c r="P194" s="681"/>
      <c r="Q194" s="669"/>
    </row>
    <row r="195" spans="1:17" ht="14.4" customHeight="1" x14ac:dyDescent="0.3">
      <c r="A195" s="664" t="s">
        <v>548</v>
      </c>
      <c r="B195" s="665" t="s">
        <v>6502</v>
      </c>
      <c r="C195" s="665" t="s">
        <v>6449</v>
      </c>
      <c r="D195" s="665" t="s">
        <v>6698</v>
      </c>
      <c r="E195" s="665" t="s">
        <v>6699</v>
      </c>
      <c r="F195" s="668">
        <v>12.6</v>
      </c>
      <c r="G195" s="668">
        <v>49466.34</v>
      </c>
      <c r="H195" s="668">
        <v>1</v>
      </c>
      <c r="I195" s="668">
        <v>3925.8999999999996</v>
      </c>
      <c r="J195" s="668">
        <v>9.3999999999999986</v>
      </c>
      <c r="K195" s="668">
        <v>34709.19</v>
      </c>
      <c r="L195" s="668">
        <v>0.70167289514445585</v>
      </c>
      <c r="M195" s="668">
        <v>3692.4670212765964</v>
      </c>
      <c r="N195" s="668">
        <v>10.5</v>
      </c>
      <c r="O195" s="668">
        <v>34269.199999999997</v>
      </c>
      <c r="P195" s="681">
        <v>0.69277815985577262</v>
      </c>
      <c r="Q195" s="669">
        <v>3263.7333333333331</v>
      </c>
    </row>
    <row r="196" spans="1:17" ht="14.4" customHeight="1" x14ac:dyDescent="0.3">
      <c r="A196" s="664" t="s">
        <v>548</v>
      </c>
      <c r="B196" s="665" t="s">
        <v>6502</v>
      </c>
      <c r="C196" s="665" t="s">
        <v>6449</v>
      </c>
      <c r="D196" s="665" t="s">
        <v>6700</v>
      </c>
      <c r="E196" s="665" t="s">
        <v>2127</v>
      </c>
      <c r="F196" s="668"/>
      <c r="G196" s="668"/>
      <c r="H196" s="668"/>
      <c r="I196" s="668"/>
      <c r="J196" s="668"/>
      <c r="K196" s="668"/>
      <c r="L196" s="668"/>
      <c r="M196" s="668"/>
      <c r="N196" s="668">
        <v>4.8000000000000007</v>
      </c>
      <c r="O196" s="668">
        <v>1855.8000000000002</v>
      </c>
      <c r="P196" s="681"/>
      <c r="Q196" s="669">
        <v>386.625</v>
      </c>
    </row>
    <row r="197" spans="1:17" ht="14.4" customHeight="1" x14ac:dyDescent="0.3">
      <c r="A197" s="664" t="s">
        <v>548</v>
      </c>
      <c r="B197" s="665" t="s">
        <v>6502</v>
      </c>
      <c r="C197" s="665" t="s">
        <v>6449</v>
      </c>
      <c r="D197" s="665" t="s">
        <v>6700</v>
      </c>
      <c r="E197" s="665"/>
      <c r="F197" s="668"/>
      <c r="G197" s="668"/>
      <c r="H197" s="668"/>
      <c r="I197" s="668"/>
      <c r="J197" s="668">
        <v>5.5000000000000009</v>
      </c>
      <c r="K197" s="668">
        <v>2126.4300000000003</v>
      </c>
      <c r="L197" s="668"/>
      <c r="M197" s="668">
        <v>386.62363636363636</v>
      </c>
      <c r="N197" s="668"/>
      <c r="O197" s="668"/>
      <c r="P197" s="681"/>
      <c r="Q197" s="669"/>
    </row>
    <row r="198" spans="1:17" ht="14.4" customHeight="1" x14ac:dyDescent="0.3">
      <c r="A198" s="664" t="s">
        <v>548</v>
      </c>
      <c r="B198" s="665" t="s">
        <v>6502</v>
      </c>
      <c r="C198" s="665" t="s">
        <v>6449</v>
      </c>
      <c r="D198" s="665" t="s">
        <v>6701</v>
      </c>
      <c r="E198" s="665" t="s">
        <v>6702</v>
      </c>
      <c r="F198" s="668">
        <v>35</v>
      </c>
      <c r="G198" s="668">
        <v>4010.3</v>
      </c>
      <c r="H198" s="668">
        <v>1</v>
      </c>
      <c r="I198" s="668">
        <v>114.58</v>
      </c>
      <c r="J198" s="668">
        <v>19</v>
      </c>
      <c r="K198" s="668">
        <v>2082.4</v>
      </c>
      <c r="L198" s="668">
        <v>0.51926289803755332</v>
      </c>
      <c r="M198" s="668">
        <v>109.60000000000001</v>
      </c>
      <c r="N198" s="668">
        <v>15</v>
      </c>
      <c r="O198" s="668">
        <v>1644</v>
      </c>
      <c r="P198" s="681">
        <v>0.40994439318754206</v>
      </c>
      <c r="Q198" s="669">
        <v>109.6</v>
      </c>
    </row>
    <row r="199" spans="1:17" ht="14.4" customHeight="1" x14ac:dyDescent="0.3">
      <c r="A199" s="664" t="s">
        <v>548</v>
      </c>
      <c r="B199" s="665" t="s">
        <v>6502</v>
      </c>
      <c r="C199" s="665" t="s">
        <v>6449</v>
      </c>
      <c r="D199" s="665" t="s">
        <v>6703</v>
      </c>
      <c r="E199" s="665" t="s">
        <v>6704</v>
      </c>
      <c r="F199" s="668">
        <v>41.5</v>
      </c>
      <c r="G199" s="668">
        <v>9510.14</v>
      </c>
      <c r="H199" s="668">
        <v>1</v>
      </c>
      <c r="I199" s="668">
        <v>229.16</v>
      </c>
      <c r="J199" s="668">
        <v>79.5</v>
      </c>
      <c r="K199" s="668">
        <v>17426.399999999998</v>
      </c>
      <c r="L199" s="668">
        <v>1.8324020466575675</v>
      </c>
      <c r="M199" s="668">
        <v>219.19999999999996</v>
      </c>
      <c r="N199" s="668">
        <v>70.5</v>
      </c>
      <c r="O199" s="668">
        <v>15453.599999999999</v>
      </c>
      <c r="P199" s="681">
        <v>1.6249603055265223</v>
      </c>
      <c r="Q199" s="669">
        <v>219.2</v>
      </c>
    </row>
    <row r="200" spans="1:17" ht="14.4" customHeight="1" x14ac:dyDescent="0.3">
      <c r="A200" s="664" t="s">
        <v>548</v>
      </c>
      <c r="B200" s="665" t="s">
        <v>6502</v>
      </c>
      <c r="C200" s="665" t="s">
        <v>6449</v>
      </c>
      <c r="D200" s="665" t="s">
        <v>6705</v>
      </c>
      <c r="E200" s="665"/>
      <c r="F200" s="668"/>
      <c r="G200" s="668"/>
      <c r="H200" s="668"/>
      <c r="I200" s="668"/>
      <c r="J200" s="668">
        <v>4</v>
      </c>
      <c r="K200" s="668">
        <v>14343.240000000002</v>
      </c>
      <c r="L200" s="668"/>
      <c r="M200" s="668">
        <v>3585.8100000000004</v>
      </c>
      <c r="N200" s="668"/>
      <c r="O200" s="668"/>
      <c r="P200" s="681"/>
      <c r="Q200" s="669"/>
    </row>
    <row r="201" spans="1:17" ht="14.4" customHeight="1" x14ac:dyDescent="0.3">
      <c r="A201" s="664" t="s">
        <v>548</v>
      </c>
      <c r="B201" s="665" t="s">
        <v>6502</v>
      </c>
      <c r="C201" s="665" t="s">
        <v>6449</v>
      </c>
      <c r="D201" s="665" t="s">
        <v>6706</v>
      </c>
      <c r="E201" s="665" t="s">
        <v>6707</v>
      </c>
      <c r="F201" s="668"/>
      <c r="G201" s="668"/>
      <c r="H201" s="668"/>
      <c r="I201" s="668"/>
      <c r="J201" s="668"/>
      <c r="K201" s="668"/>
      <c r="L201" s="668"/>
      <c r="M201" s="668"/>
      <c r="N201" s="668">
        <v>5.3</v>
      </c>
      <c r="O201" s="668">
        <v>2514.4</v>
      </c>
      <c r="P201" s="681"/>
      <c r="Q201" s="669">
        <v>474.41509433962267</v>
      </c>
    </row>
    <row r="202" spans="1:17" ht="14.4" customHeight="1" x14ac:dyDescent="0.3">
      <c r="A202" s="664" t="s">
        <v>548</v>
      </c>
      <c r="B202" s="665" t="s">
        <v>6502</v>
      </c>
      <c r="C202" s="665" t="s">
        <v>6449</v>
      </c>
      <c r="D202" s="665" t="s">
        <v>6708</v>
      </c>
      <c r="E202" s="665" t="s">
        <v>6709</v>
      </c>
      <c r="F202" s="668"/>
      <c r="G202" s="668"/>
      <c r="H202" s="668"/>
      <c r="I202" s="668"/>
      <c r="J202" s="668"/>
      <c r="K202" s="668"/>
      <c r="L202" s="668"/>
      <c r="M202" s="668"/>
      <c r="N202" s="668">
        <v>2</v>
      </c>
      <c r="O202" s="668">
        <v>8434.32</v>
      </c>
      <c r="P202" s="681"/>
      <c r="Q202" s="669">
        <v>4217.16</v>
      </c>
    </row>
    <row r="203" spans="1:17" ht="14.4" customHeight="1" x14ac:dyDescent="0.3">
      <c r="A203" s="664" t="s">
        <v>548</v>
      </c>
      <c r="B203" s="665" t="s">
        <v>6502</v>
      </c>
      <c r="C203" s="665" t="s">
        <v>6449</v>
      </c>
      <c r="D203" s="665" t="s">
        <v>6710</v>
      </c>
      <c r="E203" s="665" t="s">
        <v>6709</v>
      </c>
      <c r="F203" s="668"/>
      <c r="G203" s="668"/>
      <c r="H203" s="668"/>
      <c r="I203" s="668"/>
      <c r="J203" s="668"/>
      <c r="K203" s="668"/>
      <c r="L203" s="668"/>
      <c r="M203" s="668"/>
      <c r="N203" s="668">
        <v>1</v>
      </c>
      <c r="O203" s="668">
        <v>10542.91</v>
      </c>
      <c r="P203" s="681"/>
      <c r="Q203" s="669">
        <v>10542.91</v>
      </c>
    </row>
    <row r="204" spans="1:17" ht="14.4" customHeight="1" x14ac:dyDescent="0.3">
      <c r="A204" s="664" t="s">
        <v>548</v>
      </c>
      <c r="B204" s="665" t="s">
        <v>6502</v>
      </c>
      <c r="C204" s="665" t="s">
        <v>6449</v>
      </c>
      <c r="D204" s="665" t="s">
        <v>6711</v>
      </c>
      <c r="E204" s="665" t="s">
        <v>3055</v>
      </c>
      <c r="F204" s="668">
        <v>2</v>
      </c>
      <c r="G204" s="668">
        <v>434.02</v>
      </c>
      <c r="H204" s="668">
        <v>1</v>
      </c>
      <c r="I204" s="668">
        <v>217.01</v>
      </c>
      <c r="J204" s="668"/>
      <c r="K204" s="668"/>
      <c r="L204" s="668"/>
      <c r="M204" s="668"/>
      <c r="N204" s="668">
        <v>3.4000000000000004</v>
      </c>
      <c r="O204" s="668">
        <v>1459.28</v>
      </c>
      <c r="P204" s="681">
        <v>3.3622413713653749</v>
      </c>
      <c r="Q204" s="669">
        <v>429.19999999999993</v>
      </c>
    </row>
    <row r="205" spans="1:17" ht="14.4" customHeight="1" x14ac:dyDescent="0.3">
      <c r="A205" s="664" t="s">
        <v>548</v>
      </c>
      <c r="B205" s="665" t="s">
        <v>6502</v>
      </c>
      <c r="C205" s="665" t="s">
        <v>6449</v>
      </c>
      <c r="D205" s="665" t="s">
        <v>6712</v>
      </c>
      <c r="E205" s="665" t="s">
        <v>2144</v>
      </c>
      <c r="F205" s="668"/>
      <c r="G205" s="668"/>
      <c r="H205" s="668"/>
      <c r="I205" s="668"/>
      <c r="J205" s="668">
        <v>12</v>
      </c>
      <c r="K205" s="668">
        <v>789</v>
      </c>
      <c r="L205" s="668"/>
      <c r="M205" s="668">
        <v>65.75</v>
      </c>
      <c r="N205" s="668"/>
      <c r="O205" s="668"/>
      <c r="P205" s="681"/>
      <c r="Q205" s="669"/>
    </row>
    <row r="206" spans="1:17" ht="14.4" customHeight="1" x14ac:dyDescent="0.3">
      <c r="A206" s="664" t="s">
        <v>548</v>
      </c>
      <c r="B206" s="665" t="s">
        <v>6502</v>
      </c>
      <c r="C206" s="665" t="s">
        <v>6449</v>
      </c>
      <c r="D206" s="665" t="s">
        <v>6713</v>
      </c>
      <c r="E206" s="665" t="s">
        <v>2016</v>
      </c>
      <c r="F206" s="668">
        <v>14.8</v>
      </c>
      <c r="G206" s="668">
        <v>1435.02</v>
      </c>
      <c r="H206" s="668">
        <v>1</v>
      </c>
      <c r="I206" s="668">
        <v>96.960810810810798</v>
      </c>
      <c r="J206" s="668">
        <v>14.899999999999999</v>
      </c>
      <c r="K206" s="668">
        <v>1377.67</v>
      </c>
      <c r="L206" s="668">
        <v>0.96003540020348155</v>
      </c>
      <c r="M206" s="668">
        <v>92.461073825503362</v>
      </c>
      <c r="N206" s="668">
        <v>24.5</v>
      </c>
      <c r="O206" s="668">
        <v>1930.62</v>
      </c>
      <c r="P206" s="681">
        <v>1.3453610402642471</v>
      </c>
      <c r="Q206" s="669">
        <v>78.800816326530608</v>
      </c>
    </row>
    <row r="207" spans="1:17" ht="14.4" customHeight="1" x14ac:dyDescent="0.3">
      <c r="A207" s="664" t="s">
        <v>548</v>
      </c>
      <c r="B207" s="665" t="s">
        <v>6502</v>
      </c>
      <c r="C207" s="665" t="s">
        <v>6449</v>
      </c>
      <c r="D207" s="665" t="s">
        <v>6714</v>
      </c>
      <c r="E207" s="665" t="s">
        <v>3062</v>
      </c>
      <c r="F207" s="668"/>
      <c r="G207" s="668"/>
      <c r="H207" s="668"/>
      <c r="I207" s="668"/>
      <c r="J207" s="668"/>
      <c r="K207" s="668"/>
      <c r="L207" s="668"/>
      <c r="M207" s="668"/>
      <c r="N207" s="668">
        <v>4</v>
      </c>
      <c r="O207" s="668">
        <v>280.60000000000002</v>
      </c>
      <c r="P207" s="681"/>
      <c r="Q207" s="669">
        <v>70.150000000000006</v>
      </c>
    </row>
    <row r="208" spans="1:17" ht="14.4" customHeight="1" x14ac:dyDescent="0.3">
      <c r="A208" s="664" t="s">
        <v>548</v>
      </c>
      <c r="B208" s="665" t="s">
        <v>6502</v>
      </c>
      <c r="C208" s="665" t="s">
        <v>6449</v>
      </c>
      <c r="D208" s="665" t="s">
        <v>6715</v>
      </c>
      <c r="E208" s="665" t="s">
        <v>6716</v>
      </c>
      <c r="F208" s="668">
        <v>5</v>
      </c>
      <c r="G208" s="668">
        <v>6729.4000000000005</v>
      </c>
      <c r="H208" s="668">
        <v>1</v>
      </c>
      <c r="I208" s="668">
        <v>1345.88</v>
      </c>
      <c r="J208" s="668">
        <v>1</v>
      </c>
      <c r="K208" s="668">
        <v>1287.3599999999999</v>
      </c>
      <c r="L208" s="668">
        <v>0.19130383095075337</v>
      </c>
      <c r="M208" s="668">
        <v>1287.3599999999999</v>
      </c>
      <c r="N208" s="668">
        <v>4</v>
      </c>
      <c r="O208" s="668">
        <v>5149.4399999999996</v>
      </c>
      <c r="P208" s="681">
        <v>0.76521532380301349</v>
      </c>
      <c r="Q208" s="669">
        <v>1287.3599999999999</v>
      </c>
    </row>
    <row r="209" spans="1:17" ht="14.4" customHeight="1" x14ac:dyDescent="0.3">
      <c r="A209" s="664" t="s">
        <v>548</v>
      </c>
      <c r="B209" s="665" t="s">
        <v>6502</v>
      </c>
      <c r="C209" s="665" t="s">
        <v>6449</v>
      </c>
      <c r="D209" s="665" t="s">
        <v>6717</v>
      </c>
      <c r="E209" s="665"/>
      <c r="F209" s="668"/>
      <c r="G209" s="668"/>
      <c r="H209" s="668"/>
      <c r="I209" s="668"/>
      <c r="J209" s="668">
        <v>4.8</v>
      </c>
      <c r="K209" s="668">
        <v>4143.21</v>
      </c>
      <c r="L209" s="668"/>
      <c r="M209" s="668">
        <v>863.16875000000005</v>
      </c>
      <c r="N209" s="668"/>
      <c r="O209" s="668"/>
      <c r="P209" s="681"/>
      <c r="Q209" s="669"/>
    </row>
    <row r="210" spans="1:17" ht="14.4" customHeight="1" x14ac:dyDescent="0.3">
      <c r="A210" s="664" t="s">
        <v>548</v>
      </c>
      <c r="B210" s="665" t="s">
        <v>6502</v>
      </c>
      <c r="C210" s="665" t="s">
        <v>6449</v>
      </c>
      <c r="D210" s="665" t="s">
        <v>6718</v>
      </c>
      <c r="E210" s="665" t="s">
        <v>6719</v>
      </c>
      <c r="F210" s="668"/>
      <c r="G210" s="668"/>
      <c r="H210" s="668"/>
      <c r="I210" s="668"/>
      <c r="J210" s="668">
        <v>2.8</v>
      </c>
      <c r="K210" s="668">
        <v>2239.34</v>
      </c>
      <c r="L210" s="668"/>
      <c r="M210" s="668">
        <v>799.76428571428585</v>
      </c>
      <c r="N210" s="668"/>
      <c r="O210" s="668"/>
      <c r="P210" s="681"/>
      <c r="Q210" s="669"/>
    </row>
    <row r="211" spans="1:17" ht="14.4" customHeight="1" x14ac:dyDescent="0.3">
      <c r="A211" s="664" t="s">
        <v>548</v>
      </c>
      <c r="B211" s="665" t="s">
        <v>6502</v>
      </c>
      <c r="C211" s="665" t="s">
        <v>6449</v>
      </c>
      <c r="D211" s="665" t="s">
        <v>6720</v>
      </c>
      <c r="E211" s="665" t="s">
        <v>6721</v>
      </c>
      <c r="F211" s="668"/>
      <c r="G211" s="668"/>
      <c r="H211" s="668"/>
      <c r="I211" s="668"/>
      <c r="J211" s="668">
        <v>1</v>
      </c>
      <c r="K211" s="668">
        <v>3789.51</v>
      </c>
      <c r="L211" s="668"/>
      <c r="M211" s="668">
        <v>3789.51</v>
      </c>
      <c r="N211" s="668"/>
      <c r="O211" s="668"/>
      <c r="P211" s="681"/>
      <c r="Q211" s="669"/>
    </row>
    <row r="212" spans="1:17" ht="14.4" customHeight="1" x14ac:dyDescent="0.3">
      <c r="A212" s="664" t="s">
        <v>548</v>
      </c>
      <c r="B212" s="665" t="s">
        <v>6502</v>
      </c>
      <c r="C212" s="665" t="s">
        <v>6449</v>
      </c>
      <c r="D212" s="665" t="s">
        <v>6722</v>
      </c>
      <c r="E212" s="665" t="s">
        <v>2096</v>
      </c>
      <c r="F212" s="668">
        <v>4</v>
      </c>
      <c r="G212" s="668">
        <v>386.76</v>
      </c>
      <c r="H212" s="668">
        <v>1</v>
      </c>
      <c r="I212" s="668">
        <v>96.69</v>
      </c>
      <c r="J212" s="668">
        <v>8</v>
      </c>
      <c r="K212" s="668">
        <v>739.92000000000007</v>
      </c>
      <c r="L212" s="668">
        <v>1.9131244182438725</v>
      </c>
      <c r="M212" s="668">
        <v>92.490000000000009</v>
      </c>
      <c r="N212" s="668">
        <v>12.2</v>
      </c>
      <c r="O212" s="668">
        <v>1128.3699999999999</v>
      </c>
      <c r="P212" s="681">
        <v>2.9174940531595821</v>
      </c>
      <c r="Q212" s="669">
        <v>92.489344262295077</v>
      </c>
    </row>
    <row r="213" spans="1:17" ht="14.4" customHeight="1" x14ac:dyDescent="0.3">
      <c r="A213" s="664" t="s">
        <v>548</v>
      </c>
      <c r="B213" s="665" t="s">
        <v>6502</v>
      </c>
      <c r="C213" s="665" t="s">
        <v>6449</v>
      </c>
      <c r="D213" s="665" t="s">
        <v>6723</v>
      </c>
      <c r="E213" s="665" t="s">
        <v>6724</v>
      </c>
      <c r="F213" s="668">
        <v>0.1</v>
      </c>
      <c r="G213" s="668">
        <v>165.15</v>
      </c>
      <c r="H213" s="668">
        <v>1</v>
      </c>
      <c r="I213" s="668">
        <v>1651.5</v>
      </c>
      <c r="J213" s="668"/>
      <c r="K213" s="668"/>
      <c r="L213" s="668"/>
      <c r="M213" s="668"/>
      <c r="N213" s="668"/>
      <c r="O213" s="668"/>
      <c r="P213" s="681"/>
      <c r="Q213" s="669"/>
    </row>
    <row r="214" spans="1:17" ht="14.4" customHeight="1" x14ac:dyDescent="0.3">
      <c r="A214" s="664" t="s">
        <v>548</v>
      </c>
      <c r="B214" s="665" t="s">
        <v>6502</v>
      </c>
      <c r="C214" s="665" t="s">
        <v>6449</v>
      </c>
      <c r="D214" s="665" t="s">
        <v>6725</v>
      </c>
      <c r="E214" s="665" t="s">
        <v>6726</v>
      </c>
      <c r="F214" s="668">
        <v>0.8</v>
      </c>
      <c r="G214" s="668">
        <v>1726.89</v>
      </c>
      <c r="H214" s="668">
        <v>1</v>
      </c>
      <c r="I214" s="668">
        <v>2158.6125000000002</v>
      </c>
      <c r="J214" s="668">
        <v>5.4</v>
      </c>
      <c r="K214" s="668">
        <v>11149.73</v>
      </c>
      <c r="L214" s="668">
        <v>6.4565374748825919</v>
      </c>
      <c r="M214" s="668">
        <v>2064.7648148148146</v>
      </c>
      <c r="N214" s="668">
        <v>0.3</v>
      </c>
      <c r="O214" s="668">
        <v>489.55</v>
      </c>
      <c r="P214" s="681">
        <v>0.28348649885053478</v>
      </c>
      <c r="Q214" s="669">
        <v>1631.8333333333335</v>
      </c>
    </row>
    <row r="215" spans="1:17" ht="14.4" customHeight="1" x14ac:dyDescent="0.3">
      <c r="A215" s="664" t="s">
        <v>548</v>
      </c>
      <c r="B215" s="665" t="s">
        <v>6502</v>
      </c>
      <c r="C215" s="665" t="s">
        <v>6449</v>
      </c>
      <c r="D215" s="665" t="s">
        <v>6727</v>
      </c>
      <c r="E215" s="665" t="s">
        <v>2102</v>
      </c>
      <c r="F215" s="668"/>
      <c r="G215" s="668"/>
      <c r="H215" s="668"/>
      <c r="I215" s="668"/>
      <c r="J215" s="668"/>
      <c r="K215" s="668"/>
      <c r="L215" s="668"/>
      <c r="M215" s="668"/>
      <c r="N215" s="668">
        <v>6.4</v>
      </c>
      <c r="O215" s="668">
        <v>2507.52</v>
      </c>
      <c r="P215" s="681"/>
      <c r="Q215" s="669">
        <v>391.79999999999995</v>
      </c>
    </row>
    <row r="216" spans="1:17" ht="14.4" customHeight="1" x14ac:dyDescent="0.3">
      <c r="A216" s="664" t="s">
        <v>548</v>
      </c>
      <c r="B216" s="665" t="s">
        <v>6502</v>
      </c>
      <c r="C216" s="665" t="s">
        <v>6449</v>
      </c>
      <c r="D216" s="665" t="s">
        <v>6728</v>
      </c>
      <c r="E216" s="665" t="s">
        <v>6729</v>
      </c>
      <c r="F216" s="668"/>
      <c r="G216" s="668"/>
      <c r="H216" s="668"/>
      <c r="I216" s="668"/>
      <c r="J216" s="668"/>
      <c r="K216" s="668"/>
      <c r="L216" s="668"/>
      <c r="M216" s="668"/>
      <c r="N216" s="668">
        <v>5</v>
      </c>
      <c r="O216" s="668">
        <v>548</v>
      </c>
      <c r="P216" s="681"/>
      <c r="Q216" s="669">
        <v>109.6</v>
      </c>
    </row>
    <row r="217" spans="1:17" ht="14.4" customHeight="1" x14ac:dyDescent="0.3">
      <c r="A217" s="664" t="s">
        <v>548</v>
      </c>
      <c r="B217" s="665" t="s">
        <v>6502</v>
      </c>
      <c r="C217" s="665" t="s">
        <v>6449</v>
      </c>
      <c r="D217" s="665" t="s">
        <v>6730</v>
      </c>
      <c r="E217" s="665" t="s">
        <v>6731</v>
      </c>
      <c r="F217" s="668"/>
      <c r="G217" s="668"/>
      <c r="H217" s="668"/>
      <c r="I217" s="668"/>
      <c r="J217" s="668">
        <v>3</v>
      </c>
      <c r="K217" s="668">
        <v>657.6</v>
      </c>
      <c r="L217" s="668"/>
      <c r="M217" s="668">
        <v>219.20000000000002</v>
      </c>
      <c r="N217" s="668">
        <v>127</v>
      </c>
      <c r="O217" s="668">
        <v>27838.400000000001</v>
      </c>
      <c r="P217" s="681"/>
      <c r="Q217" s="669">
        <v>219.20000000000002</v>
      </c>
    </row>
    <row r="218" spans="1:17" ht="14.4" customHeight="1" x14ac:dyDescent="0.3">
      <c r="A218" s="664" t="s">
        <v>548</v>
      </c>
      <c r="B218" s="665" t="s">
        <v>6502</v>
      </c>
      <c r="C218" s="665" t="s">
        <v>6449</v>
      </c>
      <c r="D218" s="665" t="s">
        <v>6732</v>
      </c>
      <c r="E218" s="665" t="s">
        <v>2105</v>
      </c>
      <c r="F218" s="668"/>
      <c r="G218" s="668"/>
      <c r="H218" s="668"/>
      <c r="I218" s="668"/>
      <c r="J218" s="668">
        <v>11.5</v>
      </c>
      <c r="K218" s="668">
        <v>4439.7700000000004</v>
      </c>
      <c r="L218" s="668"/>
      <c r="M218" s="668">
        <v>386.06695652173914</v>
      </c>
      <c r="N218" s="668">
        <v>13.9</v>
      </c>
      <c r="O218" s="668">
        <v>5366.31</v>
      </c>
      <c r="P218" s="681"/>
      <c r="Q218" s="669">
        <v>386.06546762589932</v>
      </c>
    </row>
    <row r="219" spans="1:17" ht="14.4" customHeight="1" x14ac:dyDescent="0.3">
      <c r="A219" s="664" t="s">
        <v>548</v>
      </c>
      <c r="B219" s="665" t="s">
        <v>6502</v>
      </c>
      <c r="C219" s="665" t="s">
        <v>6449</v>
      </c>
      <c r="D219" s="665" t="s">
        <v>6733</v>
      </c>
      <c r="E219" s="665" t="s">
        <v>2108</v>
      </c>
      <c r="F219" s="668">
        <v>4.5</v>
      </c>
      <c r="G219" s="668">
        <v>3632.6800000000003</v>
      </c>
      <c r="H219" s="668">
        <v>1</v>
      </c>
      <c r="I219" s="668">
        <v>807.26222222222225</v>
      </c>
      <c r="J219" s="668">
        <v>3.4000000000000004</v>
      </c>
      <c r="K219" s="668">
        <v>2625.2999999999997</v>
      </c>
      <c r="L219" s="668">
        <v>0.72268958454914811</v>
      </c>
      <c r="M219" s="668">
        <v>772.14705882352928</v>
      </c>
      <c r="N219" s="668">
        <v>1.5</v>
      </c>
      <c r="O219" s="668">
        <v>1158.22</v>
      </c>
      <c r="P219" s="681">
        <v>0.31883347831353159</v>
      </c>
      <c r="Q219" s="669">
        <v>772.14666666666665</v>
      </c>
    </row>
    <row r="220" spans="1:17" ht="14.4" customHeight="1" x14ac:dyDescent="0.3">
      <c r="A220" s="664" t="s">
        <v>548</v>
      </c>
      <c r="B220" s="665" t="s">
        <v>6502</v>
      </c>
      <c r="C220" s="665" t="s">
        <v>6449</v>
      </c>
      <c r="D220" s="665" t="s">
        <v>6734</v>
      </c>
      <c r="E220" s="665" t="s">
        <v>6735</v>
      </c>
      <c r="F220" s="668">
        <v>7.1899999999999995</v>
      </c>
      <c r="G220" s="668">
        <v>26085.55</v>
      </c>
      <c r="H220" s="668">
        <v>1</v>
      </c>
      <c r="I220" s="668">
        <v>3628.0319888734357</v>
      </c>
      <c r="J220" s="668">
        <v>6.75</v>
      </c>
      <c r="K220" s="668">
        <v>23098.82</v>
      </c>
      <c r="L220" s="668">
        <v>0.88550251001033142</v>
      </c>
      <c r="M220" s="668">
        <v>3422.0474074074073</v>
      </c>
      <c r="N220" s="668">
        <v>16.170000000000002</v>
      </c>
      <c r="O220" s="668">
        <v>54077</v>
      </c>
      <c r="P220" s="681">
        <v>2.0730634393371044</v>
      </c>
      <c r="Q220" s="669">
        <v>3344.2795299938152</v>
      </c>
    </row>
    <row r="221" spans="1:17" ht="14.4" customHeight="1" x14ac:dyDescent="0.3">
      <c r="A221" s="664" t="s">
        <v>548</v>
      </c>
      <c r="B221" s="665" t="s">
        <v>6502</v>
      </c>
      <c r="C221" s="665" t="s">
        <v>6449</v>
      </c>
      <c r="D221" s="665" t="s">
        <v>6736</v>
      </c>
      <c r="E221" s="665" t="s">
        <v>2194</v>
      </c>
      <c r="F221" s="668"/>
      <c r="G221" s="668"/>
      <c r="H221" s="668"/>
      <c r="I221" s="668"/>
      <c r="J221" s="668"/>
      <c r="K221" s="668"/>
      <c r="L221" s="668"/>
      <c r="M221" s="668"/>
      <c r="N221" s="668">
        <v>2.5</v>
      </c>
      <c r="O221" s="668">
        <v>1011.88</v>
      </c>
      <c r="P221" s="681"/>
      <c r="Q221" s="669">
        <v>404.75200000000001</v>
      </c>
    </row>
    <row r="222" spans="1:17" ht="14.4" customHeight="1" x14ac:dyDescent="0.3">
      <c r="A222" s="664" t="s">
        <v>548</v>
      </c>
      <c r="B222" s="665" t="s">
        <v>6502</v>
      </c>
      <c r="C222" s="665" t="s">
        <v>6449</v>
      </c>
      <c r="D222" s="665" t="s">
        <v>6737</v>
      </c>
      <c r="E222" s="665" t="s">
        <v>2165</v>
      </c>
      <c r="F222" s="668"/>
      <c r="G222" s="668"/>
      <c r="H222" s="668"/>
      <c r="I222" s="668"/>
      <c r="J222" s="668">
        <v>8</v>
      </c>
      <c r="K222" s="668">
        <v>1753.6</v>
      </c>
      <c r="L222" s="668"/>
      <c r="M222" s="668">
        <v>219.2</v>
      </c>
      <c r="N222" s="668"/>
      <c r="O222" s="668"/>
      <c r="P222" s="681"/>
      <c r="Q222" s="669"/>
    </row>
    <row r="223" spans="1:17" ht="14.4" customHeight="1" x14ac:dyDescent="0.3">
      <c r="A223" s="664" t="s">
        <v>548</v>
      </c>
      <c r="B223" s="665" t="s">
        <v>6502</v>
      </c>
      <c r="C223" s="665" t="s">
        <v>6449</v>
      </c>
      <c r="D223" s="665" t="s">
        <v>2708</v>
      </c>
      <c r="E223" s="665" t="s">
        <v>6738</v>
      </c>
      <c r="F223" s="668">
        <v>1</v>
      </c>
      <c r="G223" s="668">
        <v>3503.39</v>
      </c>
      <c r="H223" s="668">
        <v>1</v>
      </c>
      <c r="I223" s="668">
        <v>3503.39</v>
      </c>
      <c r="J223" s="668"/>
      <c r="K223" s="668"/>
      <c r="L223" s="668"/>
      <c r="M223" s="668"/>
      <c r="N223" s="668">
        <v>1</v>
      </c>
      <c r="O223" s="668">
        <v>3172.78</v>
      </c>
      <c r="P223" s="681">
        <v>0.90563140272707299</v>
      </c>
      <c r="Q223" s="669">
        <v>3172.78</v>
      </c>
    </row>
    <row r="224" spans="1:17" ht="14.4" customHeight="1" x14ac:dyDescent="0.3">
      <c r="A224" s="664" t="s">
        <v>548</v>
      </c>
      <c r="B224" s="665" t="s">
        <v>6502</v>
      </c>
      <c r="C224" s="665" t="s">
        <v>6449</v>
      </c>
      <c r="D224" s="665" t="s">
        <v>6739</v>
      </c>
      <c r="E224" s="665" t="s">
        <v>2194</v>
      </c>
      <c r="F224" s="668"/>
      <c r="G224" s="668"/>
      <c r="H224" s="668"/>
      <c r="I224" s="668"/>
      <c r="J224" s="668">
        <v>0.1</v>
      </c>
      <c r="K224" s="668">
        <v>85.75</v>
      </c>
      <c r="L224" s="668"/>
      <c r="M224" s="668">
        <v>857.5</v>
      </c>
      <c r="N224" s="668"/>
      <c r="O224" s="668"/>
      <c r="P224" s="681"/>
      <c r="Q224" s="669"/>
    </row>
    <row r="225" spans="1:17" ht="14.4" customHeight="1" x14ac:dyDescent="0.3">
      <c r="A225" s="664" t="s">
        <v>548</v>
      </c>
      <c r="B225" s="665" t="s">
        <v>6502</v>
      </c>
      <c r="C225" s="665" t="s">
        <v>6449</v>
      </c>
      <c r="D225" s="665" t="s">
        <v>6740</v>
      </c>
      <c r="E225" s="665" t="s">
        <v>2099</v>
      </c>
      <c r="F225" s="668"/>
      <c r="G225" s="668"/>
      <c r="H225" s="668"/>
      <c r="I225" s="668"/>
      <c r="J225" s="668">
        <v>5.4</v>
      </c>
      <c r="K225" s="668">
        <v>3153.33</v>
      </c>
      <c r="L225" s="668"/>
      <c r="M225" s="668">
        <v>583.94999999999993</v>
      </c>
      <c r="N225" s="668">
        <v>26.700000000000003</v>
      </c>
      <c r="O225" s="668">
        <v>15591.39</v>
      </c>
      <c r="P225" s="681"/>
      <c r="Q225" s="669">
        <v>583.94719101123587</v>
      </c>
    </row>
    <row r="226" spans="1:17" ht="14.4" customHeight="1" x14ac:dyDescent="0.3">
      <c r="A226" s="664" t="s">
        <v>548</v>
      </c>
      <c r="B226" s="665" t="s">
        <v>6502</v>
      </c>
      <c r="C226" s="665" t="s">
        <v>6449</v>
      </c>
      <c r="D226" s="665" t="s">
        <v>6741</v>
      </c>
      <c r="E226" s="665" t="s">
        <v>6742</v>
      </c>
      <c r="F226" s="668"/>
      <c r="G226" s="668"/>
      <c r="H226" s="668"/>
      <c r="I226" s="668"/>
      <c r="J226" s="668">
        <v>25</v>
      </c>
      <c r="K226" s="668">
        <v>9096.75</v>
      </c>
      <c r="L226" s="668"/>
      <c r="M226" s="668">
        <v>363.87</v>
      </c>
      <c r="N226" s="668"/>
      <c r="O226" s="668"/>
      <c r="P226" s="681"/>
      <c r="Q226" s="669"/>
    </row>
    <row r="227" spans="1:17" ht="14.4" customHeight="1" x14ac:dyDescent="0.3">
      <c r="A227" s="664" t="s">
        <v>548</v>
      </c>
      <c r="B227" s="665" t="s">
        <v>6502</v>
      </c>
      <c r="C227" s="665" t="s">
        <v>6449</v>
      </c>
      <c r="D227" s="665" t="s">
        <v>6743</v>
      </c>
      <c r="E227" s="665" t="s">
        <v>6744</v>
      </c>
      <c r="F227" s="668"/>
      <c r="G227" s="668"/>
      <c r="H227" s="668"/>
      <c r="I227" s="668"/>
      <c r="J227" s="668"/>
      <c r="K227" s="668"/>
      <c r="L227" s="668"/>
      <c r="M227" s="668"/>
      <c r="N227" s="668">
        <v>0.4</v>
      </c>
      <c r="O227" s="668">
        <v>850.24</v>
      </c>
      <c r="P227" s="681"/>
      <c r="Q227" s="669">
        <v>2125.6</v>
      </c>
    </row>
    <row r="228" spans="1:17" ht="14.4" customHeight="1" x14ac:dyDescent="0.3">
      <c r="A228" s="664" t="s">
        <v>548</v>
      </c>
      <c r="B228" s="665" t="s">
        <v>6502</v>
      </c>
      <c r="C228" s="665" t="s">
        <v>6449</v>
      </c>
      <c r="D228" s="665" t="s">
        <v>6745</v>
      </c>
      <c r="E228" s="665" t="s">
        <v>6746</v>
      </c>
      <c r="F228" s="668">
        <v>17</v>
      </c>
      <c r="G228" s="668">
        <v>851.53</v>
      </c>
      <c r="H228" s="668">
        <v>1</v>
      </c>
      <c r="I228" s="668">
        <v>50.089999999999996</v>
      </c>
      <c r="J228" s="668">
        <v>38</v>
      </c>
      <c r="K228" s="668">
        <v>1820.58</v>
      </c>
      <c r="L228" s="668">
        <v>2.1380104048007702</v>
      </c>
      <c r="M228" s="668">
        <v>47.91</v>
      </c>
      <c r="N228" s="668">
        <v>326</v>
      </c>
      <c r="O228" s="668">
        <v>15618.66</v>
      </c>
      <c r="P228" s="681">
        <v>18.3418787359224</v>
      </c>
      <c r="Q228" s="669">
        <v>47.91</v>
      </c>
    </row>
    <row r="229" spans="1:17" ht="14.4" customHeight="1" x14ac:dyDescent="0.3">
      <c r="A229" s="664" t="s">
        <v>548</v>
      </c>
      <c r="B229" s="665" t="s">
        <v>6502</v>
      </c>
      <c r="C229" s="665" t="s">
        <v>6449</v>
      </c>
      <c r="D229" s="665" t="s">
        <v>6747</v>
      </c>
      <c r="E229" s="665" t="s">
        <v>6748</v>
      </c>
      <c r="F229" s="668"/>
      <c r="G229" s="668"/>
      <c r="H229" s="668"/>
      <c r="I229" s="668"/>
      <c r="J229" s="668">
        <v>3.3</v>
      </c>
      <c r="K229" s="668">
        <v>2606.5</v>
      </c>
      <c r="L229" s="668"/>
      <c r="M229" s="668">
        <v>789.84848484848487</v>
      </c>
      <c r="N229" s="668">
        <v>2.2000000000000002</v>
      </c>
      <c r="O229" s="668">
        <v>1737.6</v>
      </c>
      <c r="P229" s="681"/>
      <c r="Q229" s="669">
        <v>789.81818181818176</v>
      </c>
    </row>
    <row r="230" spans="1:17" ht="14.4" customHeight="1" x14ac:dyDescent="0.3">
      <c r="A230" s="664" t="s">
        <v>548</v>
      </c>
      <c r="B230" s="665" t="s">
        <v>6502</v>
      </c>
      <c r="C230" s="665" t="s">
        <v>6449</v>
      </c>
      <c r="D230" s="665" t="s">
        <v>6749</v>
      </c>
      <c r="E230" s="665" t="s">
        <v>6750</v>
      </c>
      <c r="F230" s="668">
        <v>6.3</v>
      </c>
      <c r="G230" s="668">
        <v>72371.25</v>
      </c>
      <c r="H230" s="668">
        <v>1</v>
      </c>
      <c r="I230" s="668">
        <v>11487.5</v>
      </c>
      <c r="J230" s="668"/>
      <c r="K230" s="668"/>
      <c r="L230" s="668"/>
      <c r="M230" s="668"/>
      <c r="N230" s="668"/>
      <c r="O230" s="668"/>
      <c r="P230" s="681"/>
      <c r="Q230" s="669"/>
    </row>
    <row r="231" spans="1:17" ht="14.4" customHeight="1" x14ac:dyDescent="0.3">
      <c r="A231" s="664" t="s">
        <v>548</v>
      </c>
      <c r="B231" s="665" t="s">
        <v>6502</v>
      </c>
      <c r="C231" s="665" t="s">
        <v>6449</v>
      </c>
      <c r="D231" s="665" t="s">
        <v>6751</v>
      </c>
      <c r="E231" s="665" t="s">
        <v>6752</v>
      </c>
      <c r="F231" s="668">
        <v>0.7</v>
      </c>
      <c r="G231" s="668">
        <v>397.71</v>
      </c>
      <c r="H231" s="668">
        <v>1</v>
      </c>
      <c r="I231" s="668">
        <v>568.15714285714284</v>
      </c>
      <c r="J231" s="668"/>
      <c r="K231" s="668"/>
      <c r="L231" s="668"/>
      <c r="M231" s="668"/>
      <c r="N231" s="668"/>
      <c r="O231" s="668"/>
      <c r="P231" s="681"/>
      <c r="Q231" s="669"/>
    </row>
    <row r="232" spans="1:17" ht="14.4" customHeight="1" x14ac:dyDescent="0.3">
      <c r="A232" s="664" t="s">
        <v>548</v>
      </c>
      <c r="B232" s="665" t="s">
        <v>6502</v>
      </c>
      <c r="C232" s="665" t="s">
        <v>6449</v>
      </c>
      <c r="D232" s="665" t="s">
        <v>6753</v>
      </c>
      <c r="E232" s="665" t="s">
        <v>2087</v>
      </c>
      <c r="F232" s="668"/>
      <c r="G232" s="668"/>
      <c r="H232" s="668"/>
      <c r="I232" s="668"/>
      <c r="J232" s="668">
        <v>0.3</v>
      </c>
      <c r="K232" s="668">
        <v>637.67999999999995</v>
      </c>
      <c r="L232" s="668"/>
      <c r="M232" s="668">
        <v>2125.6</v>
      </c>
      <c r="N232" s="668"/>
      <c r="O232" s="668"/>
      <c r="P232" s="681"/>
      <c r="Q232" s="669"/>
    </row>
    <row r="233" spans="1:17" ht="14.4" customHeight="1" x14ac:dyDescent="0.3">
      <c r="A233" s="664" t="s">
        <v>548</v>
      </c>
      <c r="B233" s="665" t="s">
        <v>6502</v>
      </c>
      <c r="C233" s="665" t="s">
        <v>6449</v>
      </c>
      <c r="D233" s="665" t="s">
        <v>6754</v>
      </c>
      <c r="E233" s="665" t="s">
        <v>6755</v>
      </c>
      <c r="F233" s="668">
        <v>1.1000000000000001</v>
      </c>
      <c r="G233" s="668">
        <v>4318.49</v>
      </c>
      <c r="H233" s="668">
        <v>1</v>
      </c>
      <c r="I233" s="668">
        <v>3925.8999999999996</v>
      </c>
      <c r="J233" s="668"/>
      <c r="K233" s="668"/>
      <c r="L233" s="668"/>
      <c r="M233" s="668"/>
      <c r="N233" s="668">
        <v>2.7</v>
      </c>
      <c r="O233" s="668">
        <v>8812.08</v>
      </c>
      <c r="P233" s="681">
        <v>2.0405465799388214</v>
      </c>
      <c r="Q233" s="669">
        <v>3263.7333333333331</v>
      </c>
    </row>
    <row r="234" spans="1:17" ht="14.4" customHeight="1" x14ac:dyDescent="0.3">
      <c r="A234" s="664" t="s">
        <v>548</v>
      </c>
      <c r="B234" s="665" t="s">
        <v>6502</v>
      </c>
      <c r="C234" s="665" t="s">
        <v>6449</v>
      </c>
      <c r="D234" s="665" t="s">
        <v>6756</v>
      </c>
      <c r="E234" s="665" t="s">
        <v>6757</v>
      </c>
      <c r="F234" s="668"/>
      <c r="G234" s="668"/>
      <c r="H234" s="668"/>
      <c r="I234" s="668"/>
      <c r="J234" s="668"/>
      <c r="K234" s="668"/>
      <c r="L234" s="668"/>
      <c r="M234" s="668"/>
      <c r="N234" s="668">
        <v>0.5</v>
      </c>
      <c r="O234" s="668">
        <v>97.95</v>
      </c>
      <c r="P234" s="681"/>
      <c r="Q234" s="669">
        <v>195.9</v>
      </c>
    </row>
    <row r="235" spans="1:17" ht="14.4" customHeight="1" x14ac:dyDescent="0.3">
      <c r="A235" s="664" t="s">
        <v>548</v>
      </c>
      <c r="B235" s="665" t="s">
        <v>6502</v>
      </c>
      <c r="C235" s="665" t="s">
        <v>6449</v>
      </c>
      <c r="D235" s="665" t="s">
        <v>6758</v>
      </c>
      <c r="E235" s="665" t="s">
        <v>6759</v>
      </c>
      <c r="F235" s="668"/>
      <c r="G235" s="668"/>
      <c r="H235" s="668"/>
      <c r="I235" s="668"/>
      <c r="J235" s="668"/>
      <c r="K235" s="668"/>
      <c r="L235" s="668"/>
      <c r="M235" s="668"/>
      <c r="N235" s="668">
        <v>2</v>
      </c>
      <c r="O235" s="668">
        <v>6345.56</v>
      </c>
      <c r="P235" s="681"/>
      <c r="Q235" s="669">
        <v>3172.78</v>
      </c>
    </row>
    <row r="236" spans="1:17" ht="14.4" customHeight="1" x14ac:dyDescent="0.3">
      <c r="A236" s="664" t="s">
        <v>548</v>
      </c>
      <c r="B236" s="665" t="s">
        <v>6502</v>
      </c>
      <c r="C236" s="665" t="s">
        <v>6449</v>
      </c>
      <c r="D236" s="665" t="s">
        <v>6760</v>
      </c>
      <c r="E236" s="665" t="s">
        <v>6761</v>
      </c>
      <c r="F236" s="668"/>
      <c r="G236" s="668"/>
      <c r="H236" s="668"/>
      <c r="I236" s="668"/>
      <c r="J236" s="668">
        <v>0.9</v>
      </c>
      <c r="K236" s="668">
        <v>1030.53</v>
      </c>
      <c r="L236" s="668"/>
      <c r="M236" s="668">
        <v>1145.0333333333333</v>
      </c>
      <c r="N236" s="668">
        <v>9.9</v>
      </c>
      <c r="O236" s="668">
        <v>9063.89</v>
      </c>
      <c r="P236" s="681"/>
      <c r="Q236" s="669">
        <v>915.54444444444437</v>
      </c>
    </row>
    <row r="237" spans="1:17" ht="14.4" customHeight="1" x14ac:dyDescent="0.3">
      <c r="A237" s="664" t="s">
        <v>548</v>
      </c>
      <c r="B237" s="665" t="s">
        <v>6502</v>
      </c>
      <c r="C237" s="665" t="s">
        <v>6449</v>
      </c>
      <c r="D237" s="665" t="s">
        <v>6762</v>
      </c>
      <c r="E237" s="665" t="s">
        <v>2090</v>
      </c>
      <c r="F237" s="668">
        <v>8</v>
      </c>
      <c r="G237" s="668">
        <v>2772</v>
      </c>
      <c r="H237" s="668">
        <v>1</v>
      </c>
      <c r="I237" s="668">
        <v>346.5</v>
      </c>
      <c r="J237" s="668">
        <v>54.4</v>
      </c>
      <c r="K237" s="668">
        <v>18029.52</v>
      </c>
      <c r="L237" s="668">
        <v>6.5041558441558447</v>
      </c>
      <c r="M237" s="668">
        <v>331.42500000000001</v>
      </c>
      <c r="N237" s="668">
        <v>132.4</v>
      </c>
      <c r="O237" s="668">
        <v>43880.6</v>
      </c>
      <c r="P237" s="681">
        <v>15.82994227994228</v>
      </c>
      <c r="Q237" s="669">
        <v>331.42447129909363</v>
      </c>
    </row>
    <row r="238" spans="1:17" ht="14.4" customHeight="1" x14ac:dyDescent="0.3">
      <c r="A238" s="664" t="s">
        <v>548</v>
      </c>
      <c r="B238" s="665" t="s">
        <v>6502</v>
      </c>
      <c r="C238" s="665" t="s">
        <v>6449</v>
      </c>
      <c r="D238" s="665" t="s">
        <v>6763</v>
      </c>
      <c r="E238" s="665" t="s">
        <v>2093</v>
      </c>
      <c r="F238" s="668"/>
      <c r="G238" s="668"/>
      <c r="H238" s="668"/>
      <c r="I238" s="668"/>
      <c r="J238" s="668"/>
      <c r="K238" s="668"/>
      <c r="L238" s="668"/>
      <c r="M238" s="668"/>
      <c r="N238" s="668">
        <v>0.6</v>
      </c>
      <c r="O238" s="668">
        <v>6776.3</v>
      </c>
      <c r="P238" s="681"/>
      <c r="Q238" s="669">
        <v>11293.833333333334</v>
      </c>
    </row>
    <row r="239" spans="1:17" ht="14.4" customHeight="1" x14ac:dyDescent="0.3">
      <c r="A239" s="664" t="s">
        <v>548</v>
      </c>
      <c r="B239" s="665" t="s">
        <v>6502</v>
      </c>
      <c r="C239" s="665" t="s">
        <v>6449</v>
      </c>
      <c r="D239" s="665" t="s">
        <v>6764</v>
      </c>
      <c r="E239" s="665" t="s">
        <v>6765</v>
      </c>
      <c r="F239" s="668"/>
      <c r="G239" s="668"/>
      <c r="H239" s="668"/>
      <c r="I239" s="668"/>
      <c r="J239" s="668"/>
      <c r="K239" s="668"/>
      <c r="L239" s="668"/>
      <c r="M239" s="668"/>
      <c r="N239" s="668">
        <v>2.8</v>
      </c>
      <c r="O239" s="668">
        <v>9138.49</v>
      </c>
      <c r="P239" s="681"/>
      <c r="Q239" s="669">
        <v>3263.7464285714286</v>
      </c>
    </row>
    <row r="240" spans="1:17" ht="14.4" customHeight="1" x14ac:dyDescent="0.3">
      <c r="A240" s="664" t="s">
        <v>548</v>
      </c>
      <c r="B240" s="665" t="s">
        <v>6502</v>
      </c>
      <c r="C240" s="665" t="s">
        <v>6449</v>
      </c>
      <c r="D240" s="665" t="s">
        <v>6766</v>
      </c>
      <c r="E240" s="665" t="s">
        <v>6767</v>
      </c>
      <c r="F240" s="668"/>
      <c r="G240" s="668"/>
      <c r="H240" s="668"/>
      <c r="I240" s="668"/>
      <c r="J240" s="668"/>
      <c r="K240" s="668"/>
      <c r="L240" s="668"/>
      <c r="M240" s="668"/>
      <c r="N240" s="668">
        <v>12</v>
      </c>
      <c r="O240" s="668">
        <v>12717.36</v>
      </c>
      <c r="P240" s="681"/>
      <c r="Q240" s="669">
        <v>1059.78</v>
      </c>
    </row>
    <row r="241" spans="1:17" ht="14.4" customHeight="1" x14ac:dyDescent="0.3">
      <c r="A241" s="664" t="s">
        <v>548</v>
      </c>
      <c r="B241" s="665" t="s">
        <v>6502</v>
      </c>
      <c r="C241" s="665" t="s">
        <v>6449</v>
      </c>
      <c r="D241" s="665" t="s">
        <v>6768</v>
      </c>
      <c r="E241" s="665" t="s">
        <v>2168</v>
      </c>
      <c r="F241" s="668"/>
      <c r="G241" s="668"/>
      <c r="H241" s="668"/>
      <c r="I241" s="668"/>
      <c r="J241" s="668"/>
      <c r="K241" s="668"/>
      <c r="L241" s="668"/>
      <c r="M241" s="668"/>
      <c r="N241" s="668">
        <v>0.3</v>
      </c>
      <c r="O241" s="668">
        <v>979.12</v>
      </c>
      <c r="P241" s="681"/>
      <c r="Q241" s="669">
        <v>3263.7333333333336</v>
      </c>
    </row>
    <row r="242" spans="1:17" ht="14.4" customHeight="1" x14ac:dyDescent="0.3">
      <c r="A242" s="664" t="s">
        <v>548</v>
      </c>
      <c r="B242" s="665" t="s">
        <v>6502</v>
      </c>
      <c r="C242" s="665" t="s">
        <v>6449</v>
      </c>
      <c r="D242" s="665" t="s">
        <v>6769</v>
      </c>
      <c r="E242" s="665"/>
      <c r="F242" s="668"/>
      <c r="G242" s="668"/>
      <c r="H242" s="668"/>
      <c r="I242" s="668"/>
      <c r="J242" s="668">
        <v>1.6</v>
      </c>
      <c r="K242" s="668">
        <v>934.32</v>
      </c>
      <c r="L242" s="668"/>
      <c r="M242" s="668">
        <v>583.95000000000005</v>
      </c>
      <c r="N242" s="668"/>
      <c r="O242" s="668"/>
      <c r="P242" s="681"/>
      <c r="Q242" s="669"/>
    </row>
    <row r="243" spans="1:17" ht="14.4" customHeight="1" x14ac:dyDescent="0.3">
      <c r="A243" s="664" t="s">
        <v>548</v>
      </c>
      <c r="B243" s="665" t="s">
        <v>6502</v>
      </c>
      <c r="C243" s="665" t="s">
        <v>6449</v>
      </c>
      <c r="D243" s="665" t="s">
        <v>6770</v>
      </c>
      <c r="E243" s="665"/>
      <c r="F243" s="668"/>
      <c r="G243" s="668"/>
      <c r="H243" s="668"/>
      <c r="I243" s="668"/>
      <c r="J243" s="668">
        <v>0.8</v>
      </c>
      <c r="K243" s="668">
        <v>1325.8</v>
      </c>
      <c r="L243" s="668"/>
      <c r="M243" s="668">
        <v>1657.2499999999998</v>
      </c>
      <c r="N243" s="668"/>
      <c r="O243" s="668"/>
      <c r="P243" s="681"/>
      <c r="Q243" s="669"/>
    </row>
    <row r="244" spans="1:17" ht="14.4" customHeight="1" x14ac:dyDescent="0.3">
      <c r="A244" s="664" t="s">
        <v>548</v>
      </c>
      <c r="B244" s="665" t="s">
        <v>6502</v>
      </c>
      <c r="C244" s="665" t="s">
        <v>6449</v>
      </c>
      <c r="D244" s="665" t="s">
        <v>6771</v>
      </c>
      <c r="E244" s="665" t="s">
        <v>2200</v>
      </c>
      <c r="F244" s="668"/>
      <c r="G244" s="668"/>
      <c r="H244" s="668"/>
      <c r="I244" s="668"/>
      <c r="J244" s="668"/>
      <c r="K244" s="668"/>
      <c r="L244" s="668"/>
      <c r="M244" s="668"/>
      <c r="N244" s="668">
        <v>9</v>
      </c>
      <c r="O244" s="668">
        <v>21003.3</v>
      </c>
      <c r="P244" s="681"/>
      <c r="Q244" s="669">
        <v>2333.6999999999998</v>
      </c>
    </row>
    <row r="245" spans="1:17" ht="14.4" customHeight="1" x14ac:dyDescent="0.3">
      <c r="A245" s="664" t="s">
        <v>548</v>
      </c>
      <c r="B245" s="665" t="s">
        <v>6502</v>
      </c>
      <c r="C245" s="665" t="s">
        <v>6772</v>
      </c>
      <c r="D245" s="665" t="s">
        <v>6773</v>
      </c>
      <c r="E245" s="665" t="s">
        <v>6774</v>
      </c>
      <c r="F245" s="668">
        <v>81</v>
      </c>
      <c r="G245" s="668">
        <v>221025.51</v>
      </c>
      <c r="H245" s="668">
        <v>1</v>
      </c>
      <c r="I245" s="668">
        <v>2728.71</v>
      </c>
      <c r="J245" s="668">
        <v>102</v>
      </c>
      <c r="K245" s="668">
        <v>240297.98</v>
      </c>
      <c r="L245" s="668">
        <v>1.0871956816206418</v>
      </c>
      <c r="M245" s="668">
        <v>2355.8625490196077</v>
      </c>
      <c r="N245" s="668">
        <v>110</v>
      </c>
      <c r="O245" s="668">
        <v>271218.2</v>
      </c>
      <c r="P245" s="681">
        <v>1.2270900313723967</v>
      </c>
      <c r="Q245" s="669">
        <v>2465.62</v>
      </c>
    </row>
    <row r="246" spans="1:17" ht="14.4" customHeight="1" x14ac:dyDescent="0.3">
      <c r="A246" s="664" t="s">
        <v>548</v>
      </c>
      <c r="B246" s="665" t="s">
        <v>6502</v>
      </c>
      <c r="C246" s="665" t="s">
        <v>6772</v>
      </c>
      <c r="D246" s="665" t="s">
        <v>6773</v>
      </c>
      <c r="E246" s="665"/>
      <c r="F246" s="668">
        <v>242</v>
      </c>
      <c r="G246" s="668">
        <v>660347.82000000007</v>
      </c>
      <c r="H246" s="668">
        <v>1</v>
      </c>
      <c r="I246" s="668">
        <v>2728.7100000000005</v>
      </c>
      <c r="J246" s="668">
        <v>297</v>
      </c>
      <c r="K246" s="668">
        <v>790608.19</v>
      </c>
      <c r="L246" s="668">
        <v>1.1972602408227833</v>
      </c>
      <c r="M246" s="668">
        <v>2661.9804377104374</v>
      </c>
      <c r="N246" s="668">
        <v>344</v>
      </c>
      <c r="O246" s="668">
        <v>847870.55999999994</v>
      </c>
      <c r="P246" s="681">
        <v>1.2839757084380166</v>
      </c>
      <c r="Q246" s="669">
        <v>2464.7399999999998</v>
      </c>
    </row>
    <row r="247" spans="1:17" ht="14.4" customHeight="1" x14ac:dyDescent="0.3">
      <c r="A247" s="664" t="s">
        <v>548</v>
      </c>
      <c r="B247" s="665" t="s">
        <v>6502</v>
      </c>
      <c r="C247" s="665" t="s">
        <v>6772</v>
      </c>
      <c r="D247" s="665" t="s">
        <v>6775</v>
      </c>
      <c r="E247" s="665" t="s">
        <v>6776</v>
      </c>
      <c r="F247" s="668">
        <v>2</v>
      </c>
      <c r="G247" s="668">
        <v>19372.2</v>
      </c>
      <c r="H247" s="668">
        <v>1</v>
      </c>
      <c r="I247" s="668">
        <v>9686.1</v>
      </c>
      <c r="J247" s="668">
        <v>1</v>
      </c>
      <c r="K247" s="668">
        <v>9686.1</v>
      </c>
      <c r="L247" s="668">
        <v>0.5</v>
      </c>
      <c r="M247" s="668">
        <v>9686.1</v>
      </c>
      <c r="N247" s="668"/>
      <c r="O247" s="668"/>
      <c r="P247" s="681"/>
      <c r="Q247" s="669"/>
    </row>
    <row r="248" spans="1:17" ht="14.4" customHeight="1" x14ac:dyDescent="0.3">
      <c r="A248" s="664" t="s">
        <v>548</v>
      </c>
      <c r="B248" s="665" t="s">
        <v>6502</v>
      </c>
      <c r="C248" s="665" t="s">
        <v>6772</v>
      </c>
      <c r="D248" s="665" t="s">
        <v>6775</v>
      </c>
      <c r="E248" s="665"/>
      <c r="F248" s="668"/>
      <c r="G248" s="668"/>
      <c r="H248" s="668"/>
      <c r="I248" s="668"/>
      <c r="J248" s="668">
        <v>2</v>
      </c>
      <c r="K248" s="668">
        <v>19372.2</v>
      </c>
      <c r="L248" s="668"/>
      <c r="M248" s="668">
        <v>9686.1</v>
      </c>
      <c r="N248" s="668">
        <v>4</v>
      </c>
      <c r="O248" s="668">
        <v>39638.800000000003</v>
      </c>
      <c r="P248" s="681"/>
      <c r="Q248" s="669">
        <v>9909.7000000000007</v>
      </c>
    </row>
    <row r="249" spans="1:17" ht="14.4" customHeight="1" x14ac:dyDescent="0.3">
      <c r="A249" s="664" t="s">
        <v>548</v>
      </c>
      <c r="B249" s="665" t="s">
        <v>6502</v>
      </c>
      <c r="C249" s="665" t="s">
        <v>6772</v>
      </c>
      <c r="D249" s="665" t="s">
        <v>6777</v>
      </c>
      <c r="E249" s="665"/>
      <c r="F249" s="668">
        <v>69</v>
      </c>
      <c r="G249" s="668">
        <v>63864.33</v>
      </c>
      <c r="H249" s="668">
        <v>1</v>
      </c>
      <c r="I249" s="668">
        <v>925.57</v>
      </c>
      <c r="J249" s="668">
        <v>59</v>
      </c>
      <c r="K249" s="668">
        <v>54608.630000000005</v>
      </c>
      <c r="L249" s="668">
        <v>0.85507246376811596</v>
      </c>
      <c r="M249" s="668">
        <v>925.57</v>
      </c>
      <c r="N249" s="668">
        <v>86</v>
      </c>
      <c r="O249" s="668">
        <v>91410.349999999991</v>
      </c>
      <c r="P249" s="681">
        <v>1.4313208954043672</v>
      </c>
      <c r="Q249" s="669">
        <v>1062.9110465116278</v>
      </c>
    </row>
    <row r="250" spans="1:17" ht="14.4" customHeight="1" x14ac:dyDescent="0.3">
      <c r="A250" s="664" t="s">
        <v>548</v>
      </c>
      <c r="B250" s="665" t="s">
        <v>6502</v>
      </c>
      <c r="C250" s="665" t="s">
        <v>6772</v>
      </c>
      <c r="D250" s="665" t="s">
        <v>6777</v>
      </c>
      <c r="E250" s="665" t="s">
        <v>6778</v>
      </c>
      <c r="F250" s="668">
        <v>11</v>
      </c>
      <c r="G250" s="668">
        <v>10181.27</v>
      </c>
      <c r="H250" s="668">
        <v>1</v>
      </c>
      <c r="I250" s="668">
        <v>925.57</v>
      </c>
      <c r="J250" s="668">
        <v>21</v>
      </c>
      <c r="K250" s="668">
        <v>19436.969999999998</v>
      </c>
      <c r="L250" s="668">
        <v>1.9090909090909087</v>
      </c>
      <c r="M250" s="668">
        <v>925.56999999999994</v>
      </c>
      <c r="N250" s="668">
        <v>21</v>
      </c>
      <c r="O250" s="668">
        <v>22323.63</v>
      </c>
      <c r="P250" s="681">
        <v>2.1926174239559506</v>
      </c>
      <c r="Q250" s="669">
        <v>1063.03</v>
      </c>
    </row>
    <row r="251" spans="1:17" ht="14.4" customHeight="1" x14ac:dyDescent="0.3">
      <c r="A251" s="664" t="s">
        <v>548</v>
      </c>
      <c r="B251" s="665" t="s">
        <v>6502</v>
      </c>
      <c r="C251" s="665" t="s">
        <v>6503</v>
      </c>
      <c r="D251" s="665" t="s">
        <v>6779</v>
      </c>
      <c r="E251" s="665" t="s">
        <v>6780</v>
      </c>
      <c r="F251" s="668"/>
      <c r="G251" s="668"/>
      <c r="H251" s="668"/>
      <c r="I251" s="668"/>
      <c r="J251" s="668">
        <v>1</v>
      </c>
      <c r="K251" s="668">
        <v>6340</v>
      </c>
      <c r="L251" s="668"/>
      <c r="M251" s="668">
        <v>6340</v>
      </c>
      <c r="N251" s="668">
        <v>1</v>
      </c>
      <c r="O251" s="668">
        <v>6340</v>
      </c>
      <c r="P251" s="681"/>
      <c r="Q251" s="669">
        <v>6340</v>
      </c>
    </row>
    <row r="252" spans="1:17" ht="14.4" customHeight="1" x14ac:dyDescent="0.3">
      <c r="A252" s="664" t="s">
        <v>548</v>
      </c>
      <c r="B252" s="665" t="s">
        <v>6502</v>
      </c>
      <c r="C252" s="665" t="s">
        <v>6503</v>
      </c>
      <c r="D252" s="665" t="s">
        <v>6781</v>
      </c>
      <c r="E252" s="665" t="s">
        <v>6782</v>
      </c>
      <c r="F252" s="668">
        <v>5</v>
      </c>
      <c r="G252" s="668">
        <v>11550</v>
      </c>
      <c r="H252" s="668">
        <v>1</v>
      </c>
      <c r="I252" s="668">
        <v>2310</v>
      </c>
      <c r="J252" s="668">
        <v>7</v>
      </c>
      <c r="K252" s="668">
        <v>16170</v>
      </c>
      <c r="L252" s="668">
        <v>1.4</v>
      </c>
      <c r="M252" s="668">
        <v>2310</v>
      </c>
      <c r="N252" s="668">
        <v>3</v>
      </c>
      <c r="O252" s="668">
        <v>6930</v>
      </c>
      <c r="P252" s="681">
        <v>0.6</v>
      </c>
      <c r="Q252" s="669">
        <v>2310</v>
      </c>
    </row>
    <row r="253" spans="1:17" ht="14.4" customHeight="1" x14ac:dyDescent="0.3">
      <c r="A253" s="664" t="s">
        <v>548</v>
      </c>
      <c r="B253" s="665" t="s">
        <v>6502</v>
      </c>
      <c r="C253" s="665" t="s">
        <v>6503</v>
      </c>
      <c r="D253" s="665" t="s">
        <v>6783</v>
      </c>
      <c r="E253" s="665" t="s">
        <v>6784</v>
      </c>
      <c r="F253" s="668"/>
      <c r="G253" s="668"/>
      <c r="H253" s="668"/>
      <c r="I253" s="668"/>
      <c r="J253" s="668"/>
      <c r="K253" s="668"/>
      <c r="L253" s="668"/>
      <c r="M253" s="668"/>
      <c r="N253" s="668">
        <v>1</v>
      </c>
      <c r="O253" s="668">
        <v>28950</v>
      </c>
      <c r="P253" s="681"/>
      <c r="Q253" s="669">
        <v>28950</v>
      </c>
    </row>
    <row r="254" spans="1:17" ht="14.4" customHeight="1" x14ac:dyDescent="0.3">
      <c r="A254" s="664" t="s">
        <v>548</v>
      </c>
      <c r="B254" s="665" t="s">
        <v>6502</v>
      </c>
      <c r="C254" s="665" t="s">
        <v>6503</v>
      </c>
      <c r="D254" s="665" t="s">
        <v>6785</v>
      </c>
      <c r="E254" s="665" t="s">
        <v>6786</v>
      </c>
      <c r="F254" s="668">
        <v>44</v>
      </c>
      <c r="G254" s="668">
        <v>1980944.6800000002</v>
      </c>
      <c r="H254" s="668">
        <v>1</v>
      </c>
      <c r="I254" s="668">
        <v>45021.47</v>
      </c>
      <c r="J254" s="668">
        <v>5</v>
      </c>
      <c r="K254" s="668">
        <v>225107.35</v>
      </c>
      <c r="L254" s="668">
        <v>0.11363636363636363</v>
      </c>
      <c r="M254" s="668">
        <v>45021.47</v>
      </c>
      <c r="N254" s="668">
        <v>14</v>
      </c>
      <c r="O254" s="668">
        <v>630300.58000000007</v>
      </c>
      <c r="P254" s="681">
        <v>0.31818181818181818</v>
      </c>
      <c r="Q254" s="669">
        <v>45021.470000000008</v>
      </c>
    </row>
    <row r="255" spans="1:17" ht="14.4" customHeight="1" x14ac:dyDescent="0.3">
      <c r="A255" s="664" t="s">
        <v>548</v>
      </c>
      <c r="B255" s="665" t="s">
        <v>6502</v>
      </c>
      <c r="C255" s="665" t="s">
        <v>6503</v>
      </c>
      <c r="D255" s="665" t="s">
        <v>6787</v>
      </c>
      <c r="E255" s="665" t="s">
        <v>6788</v>
      </c>
      <c r="F255" s="668">
        <v>604</v>
      </c>
      <c r="G255" s="668">
        <v>49528</v>
      </c>
      <c r="H255" s="668">
        <v>1</v>
      </c>
      <c r="I255" s="668">
        <v>82</v>
      </c>
      <c r="J255" s="668"/>
      <c r="K255" s="668"/>
      <c r="L255" s="668"/>
      <c r="M255" s="668"/>
      <c r="N255" s="668"/>
      <c r="O255" s="668"/>
      <c r="P255" s="681"/>
      <c r="Q255" s="669"/>
    </row>
    <row r="256" spans="1:17" ht="14.4" customHeight="1" x14ac:dyDescent="0.3">
      <c r="A256" s="664" t="s">
        <v>548</v>
      </c>
      <c r="B256" s="665" t="s">
        <v>6502</v>
      </c>
      <c r="C256" s="665" t="s">
        <v>6503</v>
      </c>
      <c r="D256" s="665" t="s">
        <v>6789</v>
      </c>
      <c r="E256" s="665" t="s">
        <v>6786</v>
      </c>
      <c r="F256" s="668">
        <v>2</v>
      </c>
      <c r="G256" s="668">
        <v>142751.01999999999</v>
      </c>
      <c r="H256" s="668">
        <v>1</v>
      </c>
      <c r="I256" s="668">
        <v>71375.509999999995</v>
      </c>
      <c r="J256" s="668">
        <v>3</v>
      </c>
      <c r="K256" s="668">
        <v>214126.52999999997</v>
      </c>
      <c r="L256" s="668">
        <v>1.5</v>
      </c>
      <c r="M256" s="668">
        <v>71375.509999999995</v>
      </c>
      <c r="N256" s="668"/>
      <c r="O256" s="668"/>
      <c r="P256" s="681"/>
      <c r="Q256" s="669"/>
    </row>
    <row r="257" spans="1:17" ht="14.4" customHeight="1" x14ac:dyDescent="0.3">
      <c r="A257" s="664" t="s">
        <v>548</v>
      </c>
      <c r="B257" s="665" t="s">
        <v>6502</v>
      </c>
      <c r="C257" s="665" t="s">
        <v>6503</v>
      </c>
      <c r="D257" s="665" t="s">
        <v>6790</v>
      </c>
      <c r="E257" s="665" t="s">
        <v>6791</v>
      </c>
      <c r="F257" s="668">
        <v>2</v>
      </c>
      <c r="G257" s="668">
        <v>89162.5</v>
      </c>
      <c r="H257" s="668">
        <v>1</v>
      </c>
      <c r="I257" s="668">
        <v>44581.25</v>
      </c>
      <c r="J257" s="668">
        <v>7</v>
      </c>
      <c r="K257" s="668">
        <v>300412.5</v>
      </c>
      <c r="L257" s="668">
        <v>3.369269592037011</v>
      </c>
      <c r="M257" s="668">
        <v>42916.071428571428</v>
      </c>
      <c r="N257" s="668">
        <v>9</v>
      </c>
      <c r="O257" s="668">
        <v>380250</v>
      </c>
      <c r="P257" s="681">
        <v>4.2646852656666203</v>
      </c>
      <c r="Q257" s="669">
        <v>42250</v>
      </c>
    </row>
    <row r="258" spans="1:17" ht="14.4" customHeight="1" x14ac:dyDescent="0.3">
      <c r="A258" s="664" t="s">
        <v>548</v>
      </c>
      <c r="B258" s="665" t="s">
        <v>6502</v>
      </c>
      <c r="C258" s="665" t="s">
        <v>6503</v>
      </c>
      <c r="D258" s="665" t="s">
        <v>6792</v>
      </c>
      <c r="E258" s="665" t="s">
        <v>6793</v>
      </c>
      <c r="F258" s="668">
        <v>12</v>
      </c>
      <c r="G258" s="668">
        <v>534975</v>
      </c>
      <c r="H258" s="668">
        <v>1</v>
      </c>
      <c r="I258" s="668">
        <v>44581.25</v>
      </c>
      <c r="J258" s="668">
        <v>16</v>
      </c>
      <c r="K258" s="668">
        <v>696981.25</v>
      </c>
      <c r="L258" s="668">
        <v>1.3028295714753027</v>
      </c>
      <c r="M258" s="668">
        <v>43561.328125</v>
      </c>
      <c r="N258" s="668">
        <v>9</v>
      </c>
      <c r="O258" s="668">
        <v>380250</v>
      </c>
      <c r="P258" s="681">
        <v>0.71078087761110331</v>
      </c>
      <c r="Q258" s="669">
        <v>42250</v>
      </c>
    </row>
    <row r="259" spans="1:17" ht="14.4" customHeight="1" x14ac:dyDescent="0.3">
      <c r="A259" s="664" t="s">
        <v>548</v>
      </c>
      <c r="B259" s="665" t="s">
        <v>6502</v>
      </c>
      <c r="C259" s="665" t="s">
        <v>6503</v>
      </c>
      <c r="D259" s="665" t="s">
        <v>6794</v>
      </c>
      <c r="E259" s="665" t="s">
        <v>6795</v>
      </c>
      <c r="F259" s="668">
        <v>1</v>
      </c>
      <c r="G259" s="668">
        <v>129657</v>
      </c>
      <c r="H259" s="668">
        <v>1</v>
      </c>
      <c r="I259" s="668">
        <v>129657</v>
      </c>
      <c r="J259" s="668">
        <v>4</v>
      </c>
      <c r="K259" s="668">
        <v>490103</v>
      </c>
      <c r="L259" s="668">
        <v>3.7799964521776688</v>
      </c>
      <c r="M259" s="668">
        <v>122525.75</v>
      </c>
      <c r="N259" s="668">
        <v>1</v>
      </c>
      <c r="O259" s="668">
        <v>101132</v>
      </c>
      <c r="P259" s="681">
        <v>0.77999645217766878</v>
      </c>
      <c r="Q259" s="669">
        <v>101132</v>
      </c>
    </row>
    <row r="260" spans="1:17" ht="14.4" customHeight="1" x14ac:dyDescent="0.3">
      <c r="A260" s="664" t="s">
        <v>548</v>
      </c>
      <c r="B260" s="665" t="s">
        <v>6502</v>
      </c>
      <c r="C260" s="665" t="s">
        <v>6503</v>
      </c>
      <c r="D260" s="665" t="s">
        <v>6796</v>
      </c>
      <c r="E260" s="665" t="s">
        <v>6797</v>
      </c>
      <c r="F260" s="668">
        <v>4</v>
      </c>
      <c r="G260" s="668">
        <v>41657.68</v>
      </c>
      <c r="H260" s="668">
        <v>1</v>
      </c>
      <c r="I260" s="668">
        <v>10414.42</v>
      </c>
      <c r="J260" s="668">
        <v>2</v>
      </c>
      <c r="K260" s="668">
        <v>20828.84</v>
      </c>
      <c r="L260" s="668">
        <v>0.5</v>
      </c>
      <c r="M260" s="668">
        <v>10414.42</v>
      </c>
      <c r="N260" s="668">
        <v>3</v>
      </c>
      <c r="O260" s="668">
        <v>31243.260000000002</v>
      </c>
      <c r="P260" s="681">
        <v>0.75</v>
      </c>
      <c r="Q260" s="669">
        <v>10414.42</v>
      </c>
    </row>
    <row r="261" spans="1:17" ht="14.4" customHeight="1" x14ac:dyDescent="0.3">
      <c r="A261" s="664" t="s">
        <v>548</v>
      </c>
      <c r="B261" s="665" t="s">
        <v>6502</v>
      </c>
      <c r="C261" s="665" t="s">
        <v>6503</v>
      </c>
      <c r="D261" s="665" t="s">
        <v>6798</v>
      </c>
      <c r="E261" s="665" t="s">
        <v>6799</v>
      </c>
      <c r="F261" s="668">
        <v>217</v>
      </c>
      <c r="G261" s="668">
        <v>3830484</v>
      </c>
      <c r="H261" s="668">
        <v>1</v>
      </c>
      <c r="I261" s="668">
        <v>17652</v>
      </c>
      <c r="J261" s="668">
        <v>187</v>
      </c>
      <c r="K261" s="668">
        <v>3300924</v>
      </c>
      <c r="L261" s="668">
        <v>0.86175115207373276</v>
      </c>
      <c r="M261" s="668">
        <v>17652</v>
      </c>
      <c r="N261" s="668">
        <v>96</v>
      </c>
      <c r="O261" s="668">
        <v>1694592</v>
      </c>
      <c r="P261" s="681">
        <v>0.44239631336405533</v>
      </c>
      <c r="Q261" s="669">
        <v>17652</v>
      </c>
    </row>
    <row r="262" spans="1:17" ht="14.4" customHeight="1" x14ac:dyDescent="0.3">
      <c r="A262" s="664" t="s">
        <v>548</v>
      </c>
      <c r="B262" s="665" t="s">
        <v>6502</v>
      </c>
      <c r="C262" s="665" t="s">
        <v>6503</v>
      </c>
      <c r="D262" s="665" t="s">
        <v>6800</v>
      </c>
      <c r="E262" s="665" t="s">
        <v>6801</v>
      </c>
      <c r="F262" s="668">
        <v>216</v>
      </c>
      <c r="G262" s="668">
        <v>1443960</v>
      </c>
      <c r="H262" s="668">
        <v>1</v>
      </c>
      <c r="I262" s="668">
        <v>6685</v>
      </c>
      <c r="J262" s="668">
        <v>188</v>
      </c>
      <c r="K262" s="668">
        <v>1256780</v>
      </c>
      <c r="L262" s="668">
        <v>0.87037037037037035</v>
      </c>
      <c r="M262" s="668">
        <v>6685</v>
      </c>
      <c r="N262" s="668">
        <v>96</v>
      </c>
      <c r="O262" s="668">
        <v>641760</v>
      </c>
      <c r="P262" s="681">
        <v>0.44444444444444442</v>
      </c>
      <c r="Q262" s="669">
        <v>6685</v>
      </c>
    </row>
    <row r="263" spans="1:17" ht="14.4" customHeight="1" x14ac:dyDescent="0.3">
      <c r="A263" s="664" t="s">
        <v>548</v>
      </c>
      <c r="B263" s="665" t="s">
        <v>6502</v>
      </c>
      <c r="C263" s="665" t="s">
        <v>6503</v>
      </c>
      <c r="D263" s="665" t="s">
        <v>6802</v>
      </c>
      <c r="E263" s="665" t="s">
        <v>6803</v>
      </c>
      <c r="F263" s="668">
        <v>113</v>
      </c>
      <c r="G263" s="668">
        <v>2021005</v>
      </c>
      <c r="H263" s="668">
        <v>1</v>
      </c>
      <c r="I263" s="668">
        <v>17885</v>
      </c>
      <c r="J263" s="668">
        <v>142</v>
      </c>
      <c r="K263" s="668">
        <v>2472780.0999999996</v>
      </c>
      <c r="L263" s="668">
        <v>1.2235398230088494</v>
      </c>
      <c r="M263" s="668">
        <v>17413.944366197182</v>
      </c>
      <c r="N263" s="668">
        <v>132</v>
      </c>
      <c r="O263" s="668">
        <v>2101129.8000000003</v>
      </c>
      <c r="P263" s="681">
        <v>1.0396460176991151</v>
      </c>
      <c r="Q263" s="669">
        <v>15917.650000000001</v>
      </c>
    </row>
    <row r="264" spans="1:17" ht="14.4" customHeight="1" x14ac:dyDescent="0.3">
      <c r="A264" s="664" t="s">
        <v>548</v>
      </c>
      <c r="B264" s="665" t="s">
        <v>6502</v>
      </c>
      <c r="C264" s="665" t="s">
        <v>6503</v>
      </c>
      <c r="D264" s="665" t="s">
        <v>6804</v>
      </c>
      <c r="E264" s="665" t="s">
        <v>6805</v>
      </c>
      <c r="F264" s="668">
        <v>126</v>
      </c>
      <c r="G264" s="668">
        <v>859320</v>
      </c>
      <c r="H264" s="668">
        <v>1</v>
      </c>
      <c r="I264" s="668">
        <v>6820</v>
      </c>
      <c r="J264" s="668">
        <v>142</v>
      </c>
      <c r="K264" s="668">
        <v>968440</v>
      </c>
      <c r="L264" s="668">
        <v>1.126984126984127</v>
      </c>
      <c r="M264" s="668">
        <v>6820</v>
      </c>
      <c r="N264" s="668">
        <v>132</v>
      </c>
      <c r="O264" s="668">
        <v>900240</v>
      </c>
      <c r="P264" s="681">
        <v>1.0476190476190477</v>
      </c>
      <c r="Q264" s="669">
        <v>6820</v>
      </c>
    </row>
    <row r="265" spans="1:17" ht="14.4" customHeight="1" x14ac:dyDescent="0.3">
      <c r="A265" s="664" t="s">
        <v>548</v>
      </c>
      <c r="B265" s="665" t="s">
        <v>6502</v>
      </c>
      <c r="C265" s="665" t="s">
        <v>6503</v>
      </c>
      <c r="D265" s="665" t="s">
        <v>6806</v>
      </c>
      <c r="E265" s="665" t="s">
        <v>6807</v>
      </c>
      <c r="F265" s="668">
        <v>321</v>
      </c>
      <c r="G265" s="668">
        <v>2279100</v>
      </c>
      <c r="H265" s="668">
        <v>1</v>
      </c>
      <c r="I265" s="668">
        <v>7100</v>
      </c>
      <c r="J265" s="668">
        <v>320</v>
      </c>
      <c r="K265" s="668">
        <v>2271720</v>
      </c>
      <c r="L265" s="668">
        <v>0.99676187968935104</v>
      </c>
      <c r="M265" s="668">
        <v>7099.125</v>
      </c>
      <c r="N265" s="668">
        <v>338</v>
      </c>
      <c r="O265" s="668">
        <v>2399800</v>
      </c>
      <c r="P265" s="681">
        <v>1.0529595015576323</v>
      </c>
      <c r="Q265" s="669">
        <v>7100</v>
      </c>
    </row>
    <row r="266" spans="1:17" ht="14.4" customHeight="1" x14ac:dyDescent="0.3">
      <c r="A266" s="664" t="s">
        <v>548</v>
      </c>
      <c r="B266" s="665" t="s">
        <v>6502</v>
      </c>
      <c r="C266" s="665" t="s">
        <v>6503</v>
      </c>
      <c r="D266" s="665" t="s">
        <v>6808</v>
      </c>
      <c r="E266" s="665" t="s">
        <v>6809</v>
      </c>
      <c r="F266" s="668">
        <v>113</v>
      </c>
      <c r="G266" s="668">
        <v>994400</v>
      </c>
      <c r="H266" s="668">
        <v>1</v>
      </c>
      <c r="I266" s="668">
        <v>8800</v>
      </c>
      <c r="J266" s="668">
        <v>143</v>
      </c>
      <c r="K266" s="668">
        <v>1258400</v>
      </c>
      <c r="L266" s="668">
        <v>1.2654867256637168</v>
      </c>
      <c r="M266" s="668">
        <v>8800</v>
      </c>
      <c r="N266" s="668">
        <v>132</v>
      </c>
      <c r="O266" s="668">
        <v>1161600</v>
      </c>
      <c r="P266" s="681">
        <v>1.168141592920354</v>
      </c>
      <c r="Q266" s="669">
        <v>8800</v>
      </c>
    </row>
    <row r="267" spans="1:17" ht="14.4" customHeight="1" x14ac:dyDescent="0.3">
      <c r="A267" s="664" t="s">
        <v>548</v>
      </c>
      <c r="B267" s="665" t="s">
        <v>6502</v>
      </c>
      <c r="C267" s="665" t="s">
        <v>6503</v>
      </c>
      <c r="D267" s="665" t="s">
        <v>6810</v>
      </c>
      <c r="E267" s="665" t="s">
        <v>6811</v>
      </c>
      <c r="F267" s="668">
        <v>323</v>
      </c>
      <c r="G267" s="668">
        <v>376295</v>
      </c>
      <c r="H267" s="668">
        <v>1</v>
      </c>
      <c r="I267" s="668">
        <v>1165</v>
      </c>
      <c r="J267" s="668">
        <v>322</v>
      </c>
      <c r="K267" s="668">
        <v>375130</v>
      </c>
      <c r="L267" s="668">
        <v>0.99690402476780182</v>
      </c>
      <c r="M267" s="668">
        <v>1165</v>
      </c>
      <c r="N267" s="668">
        <v>351</v>
      </c>
      <c r="O267" s="668">
        <v>408915</v>
      </c>
      <c r="P267" s="681">
        <v>1.0866873065015479</v>
      </c>
      <c r="Q267" s="669">
        <v>1165</v>
      </c>
    </row>
    <row r="268" spans="1:17" ht="14.4" customHeight="1" x14ac:dyDescent="0.3">
      <c r="A268" s="664" t="s">
        <v>548</v>
      </c>
      <c r="B268" s="665" t="s">
        <v>6502</v>
      </c>
      <c r="C268" s="665" t="s">
        <v>6503</v>
      </c>
      <c r="D268" s="665" t="s">
        <v>6812</v>
      </c>
      <c r="E268" s="665" t="s">
        <v>6813</v>
      </c>
      <c r="F268" s="668">
        <v>197</v>
      </c>
      <c r="G268" s="668">
        <v>146174</v>
      </c>
      <c r="H268" s="668">
        <v>1</v>
      </c>
      <c r="I268" s="668">
        <v>742</v>
      </c>
      <c r="J268" s="668">
        <v>157</v>
      </c>
      <c r="K268" s="668">
        <v>116494</v>
      </c>
      <c r="L268" s="668">
        <v>0.79695431472081213</v>
      </c>
      <c r="M268" s="668">
        <v>742</v>
      </c>
      <c r="N268" s="668">
        <v>205</v>
      </c>
      <c r="O268" s="668">
        <v>152110</v>
      </c>
      <c r="P268" s="681">
        <v>1.0406091370558375</v>
      </c>
      <c r="Q268" s="669">
        <v>742</v>
      </c>
    </row>
    <row r="269" spans="1:17" ht="14.4" customHeight="1" x14ac:dyDescent="0.3">
      <c r="A269" s="664" t="s">
        <v>548</v>
      </c>
      <c r="B269" s="665" t="s">
        <v>6502</v>
      </c>
      <c r="C269" s="665" t="s">
        <v>6503</v>
      </c>
      <c r="D269" s="665" t="s">
        <v>6814</v>
      </c>
      <c r="E269" s="665" t="s">
        <v>6815</v>
      </c>
      <c r="F269" s="668">
        <v>387</v>
      </c>
      <c r="G269" s="668">
        <v>203562</v>
      </c>
      <c r="H269" s="668">
        <v>1</v>
      </c>
      <c r="I269" s="668">
        <v>526</v>
      </c>
      <c r="J269" s="668">
        <v>338</v>
      </c>
      <c r="K269" s="668">
        <v>177788</v>
      </c>
      <c r="L269" s="668">
        <v>0.87338501291989667</v>
      </c>
      <c r="M269" s="668">
        <v>526</v>
      </c>
      <c r="N269" s="668">
        <v>345</v>
      </c>
      <c r="O269" s="668">
        <v>181470</v>
      </c>
      <c r="P269" s="681">
        <v>0.89147286821705429</v>
      </c>
      <c r="Q269" s="669">
        <v>526</v>
      </c>
    </row>
    <row r="270" spans="1:17" ht="14.4" customHeight="1" x14ac:dyDescent="0.3">
      <c r="A270" s="664" t="s">
        <v>548</v>
      </c>
      <c r="B270" s="665" t="s">
        <v>6502</v>
      </c>
      <c r="C270" s="665" t="s">
        <v>6503</v>
      </c>
      <c r="D270" s="665" t="s">
        <v>6816</v>
      </c>
      <c r="E270" s="665" t="s">
        <v>6817</v>
      </c>
      <c r="F270" s="668">
        <v>20</v>
      </c>
      <c r="G270" s="668">
        <v>934500</v>
      </c>
      <c r="H270" s="668">
        <v>1</v>
      </c>
      <c r="I270" s="668">
        <v>46725</v>
      </c>
      <c r="J270" s="668">
        <v>13</v>
      </c>
      <c r="K270" s="668">
        <v>585859</v>
      </c>
      <c r="L270" s="668">
        <v>0.62692241840556451</v>
      </c>
      <c r="M270" s="668">
        <v>45066.076923076922</v>
      </c>
      <c r="N270" s="668">
        <v>13</v>
      </c>
      <c r="O270" s="668">
        <v>467246</v>
      </c>
      <c r="P270" s="681">
        <v>0.49999571963616907</v>
      </c>
      <c r="Q270" s="669">
        <v>35942</v>
      </c>
    </row>
    <row r="271" spans="1:17" ht="14.4" customHeight="1" x14ac:dyDescent="0.3">
      <c r="A271" s="664" t="s">
        <v>548</v>
      </c>
      <c r="B271" s="665" t="s">
        <v>6502</v>
      </c>
      <c r="C271" s="665" t="s">
        <v>6503</v>
      </c>
      <c r="D271" s="665" t="s">
        <v>6818</v>
      </c>
      <c r="E271" s="665" t="s">
        <v>6819</v>
      </c>
      <c r="F271" s="668">
        <v>269</v>
      </c>
      <c r="G271" s="668">
        <v>251740.96000000005</v>
      </c>
      <c r="H271" s="668">
        <v>1</v>
      </c>
      <c r="I271" s="668">
        <v>935.84000000000015</v>
      </c>
      <c r="J271" s="668">
        <v>281</v>
      </c>
      <c r="K271" s="668">
        <v>262971.04000000004</v>
      </c>
      <c r="L271" s="668">
        <v>1.0446096654275092</v>
      </c>
      <c r="M271" s="668">
        <v>935.84000000000015</v>
      </c>
      <c r="N271" s="668">
        <v>318</v>
      </c>
      <c r="O271" s="668">
        <v>297597.12</v>
      </c>
      <c r="P271" s="681">
        <v>1.1821561338289961</v>
      </c>
      <c r="Q271" s="669">
        <v>935.84</v>
      </c>
    </row>
    <row r="272" spans="1:17" ht="14.4" customHeight="1" x14ac:dyDescent="0.3">
      <c r="A272" s="664" t="s">
        <v>548</v>
      </c>
      <c r="B272" s="665" t="s">
        <v>6502</v>
      </c>
      <c r="C272" s="665" t="s">
        <v>6503</v>
      </c>
      <c r="D272" s="665" t="s">
        <v>6820</v>
      </c>
      <c r="E272" s="665" t="s">
        <v>6821</v>
      </c>
      <c r="F272" s="668">
        <v>31</v>
      </c>
      <c r="G272" s="668">
        <v>224891.05</v>
      </c>
      <c r="H272" s="668">
        <v>1</v>
      </c>
      <c r="I272" s="668">
        <v>7254.5499999999993</v>
      </c>
      <c r="J272" s="668">
        <v>22</v>
      </c>
      <c r="K272" s="668">
        <v>159600.1</v>
      </c>
      <c r="L272" s="668">
        <v>0.70967741935483875</v>
      </c>
      <c r="M272" s="668">
        <v>7254.55</v>
      </c>
      <c r="N272" s="668">
        <v>20</v>
      </c>
      <c r="O272" s="668">
        <v>145091</v>
      </c>
      <c r="P272" s="681">
        <v>0.64516129032258063</v>
      </c>
      <c r="Q272" s="669">
        <v>7254.55</v>
      </c>
    </row>
    <row r="273" spans="1:17" ht="14.4" customHeight="1" x14ac:dyDescent="0.3">
      <c r="A273" s="664" t="s">
        <v>548</v>
      </c>
      <c r="B273" s="665" t="s">
        <v>6502</v>
      </c>
      <c r="C273" s="665" t="s">
        <v>6503</v>
      </c>
      <c r="D273" s="665" t="s">
        <v>6822</v>
      </c>
      <c r="E273" s="665" t="s">
        <v>6823</v>
      </c>
      <c r="F273" s="668">
        <v>2</v>
      </c>
      <c r="G273" s="668">
        <v>17288</v>
      </c>
      <c r="H273" s="668">
        <v>1</v>
      </c>
      <c r="I273" s="668">
        <v>8644</v>
      </c>
      <c r="J273" s="668">
        <v>3</v>
      </c>
      <c r="K273" s="668">
        <v>25932</v>
      </c>
      <c r="L273" s="668">
        <v>1.5</v>
      </c>
      <c r="M273" s="668">
        <v>8644</v>
      </c>
      <c r="N273" s="668"/>
      <c r="O273" s="668"/>
      <c r="P273" s="681"/>
      <c r="Q273" s="669"/>
    </row>
    <row r="274" spans="1:17" ht="14.4" customHeight="1" x14ac:dyDescent="0.3">
      <c r="A274" s="664" t="s">
        <v>548</v>
      </c>
      <c r="B274" s="665" t="s">
        <v>6502</v>
      </c>
      <c r="C274" s="665" t="s">
        <v>6503</v>
      </c>
      <c r="D274" s="665" t="s">
        <v>6824</v>
      </c>
      <c r="E274" s="665" t="s">
        <v>6825</v>
      </c>
      <c r="F274" s="668">
        <v>30</v>
      </c>
      <c r="G274" s="668">
        <v>1165598.1000000001</v>
      </c>
      <c r="H274" s="668">
        <v>1</v>
      </c>
      <c r="I274" s="668">
        <v>38853.270000000004</v>
      </c>
      <c r="J274" s="668">
        <v>23</v>
      </c>
      <c r="K274" s="668">
        <v>893625.2100000002</v>
      </c>
      <c r="L274" s="668">
        <v>0.76666666666666672</v>
      </c>
      <c r="M274" s="668">
        <v>38853.270000000011</v>
      </c>
      <c r="N274" s="668">
        <v>13</v>
      </c>
      <c r="O274" s="668">
        <v>505092.51</v>
      </c>
      <c r="P274" s="681">
        <v>0.43333333333333329</v>
      </c>
      <c r="Q274" s="669">
        <v>38853.270000000004</v>
      </c>
    </row>
    <row r="275" spans="1:17" ht="14.4" customHeight="1" x14ac:dyDescent="0.3">
      <c r="A275" s="664" t="s">
        <v>548</v>
      </c>
      <c r="B275" s="665" t="s">
        <v>6502</v>
      </c>
      <c r="C275" s="665" t="s">
        <v>6503</v>
      </c>
      <c r="D275" s="665" t="s">
        <v>6826</v>
      </c>
      <c r="E275" s="665" t="s">
        <v>6827</v>
      </c>
      <c r="F275" s="668">
        <v>5</v>
      </c>
      <c r="G275" s="668">
        <v>14880</v>
      </c>
      <c r="H275" s="668">
        <v>1</v>
      </c>
      <c r="I275" s="668">
        <v>2976</v>
      </c>
      <c r="J275" s="668">
        <v>1</v>
      </c>
      <c r="K275" s="668">
        <v>2976</v>
      </c>
      <c r="L275" s="668">
        <v>0.2</v>
      </c>
      <c r="M275" s="668">
        <v>2976</v>
      </c>
      <c r="N275" s="668">
        <v>1</v>
      </c>
      <c r="O275" s="668">
        <v>2976</v>
      </c>
      <c r="P275" s="681">
        <v>0.2</v>
      </c>
      <c r="Q275" s="669">
        <v>2976</v>
      </c>
    </row>
    <row r="276" spans="1:17" ht="14.4" customHeight="1" x14ac:dyDescent="0.3">
      <c r="A276" s="664" t="s">
        <v>548</v>
      </c>
      <c r="B276" s="665" t="s">
        <v>6502</v>
      </c>
      <c r="C276" s="665" t="s">
        <v>6503</v>
      </c>
      <c r="D276" s="665" t="s">
        <v>6828</v>
      </c>
      <c r="E276" s="665" t="s">
        <v>6829</v>
      </c>
      <c r="F276" s="668">
        <v>170</v>
      </c>
      <c r="G276" s="668">
        <v>231327.5</v>
      </c>
      <c r="H276" s="668">
        <v>1</v>
      </c>
      <c r="I276" s="668">
        <v>1360.75</v>
      </c>
      <c r="J276" s="668">
        <v>146</v>
      </c>
      <c r="K276" s="668">
        <v>198669.5</v>
      </c>
      <c r="L276" s="668">
        <v>0.85882352941176465</v>
      </c>
      <c r="M276" s="668">
        <v>1360.75</v>
      </c>
      <c r="N276" s="668">
        <v>185</v>
      </c>
      <c r="O276" s="668">
        <v>251738.75</v>
      </c>
      <c r="P276" s="681">
        <v>1.088235294117647</v>
      </c>
      <c r="Q276" s="669">
        <v>1360.75</v>
      </c>
    </row>
    <row r="277" spans="1:17" ht="14.4" customHeight="1" x14ac:dyDescent="0.3">
      <c r="A277" s="664" t="s">
        <v>548</v>
      </c>
      <c r="B277" s="665" t="s">
        <v>6502</v>
      </c>
      <c r="C277" s="665" t="s">
        <v>6503</v>
      </c>
      <c r="D277" s="665" t="s">
        <v>6830</v>
      </c>
      <c r="E277" s="665" t="s">
        <v>6831</v>
      </c>
      <c r="F277" s="668">
        <v>36</v>
      </c>
      <c r="G277" s="668">
        <v>168390</v>
      </c>
      <c r="H277" s="668">
        <v>1</v>
      </c>
      <c r="I277" s="668">
        <v>4677.5</v>
      </c>
      <c r="J277" s="668">
        <v>22</v>
      </c>
      <c r="K277" s="668">
        <v>102905</v>
      </c>
      <c r="L277" s="668">
        <v>0.61111111111111116</v>
      </c>
      <c r="M277" s="668">
        <v>4677.5</v>
      </c>
      <c r="N277" s="668">
        <v>20</v>
      </c>
      <c r="O277" s="668">
        <v>93550</v>
      </c>
      <c r="P277" s="681">
        <v>0.55555555555555558</v>
      </c>
      <c r="Q277" s="669">
        <v>4677.5</v>
      </c>
    </row>
    <row r="278" spans="1:17" ht="14.4" customHeight="1" x14ac:dyDescent="0.3">
      <c r="A278" s="664" t="s">
        <v>548</v>
      </c>
      <c r="B278" s="665" t="s">
        <v>6502</v>
      </c>
      <c r="C278" s="665" t="s">
        <v>6503</v>
      </c>
      <c r="D278" s="665" t="s">
        <v>6832</v>
      </c>
      <c r="E278" s="665" t="s">
        <v>6833</v>
      </c>
      <c r="F278" s="668">
        <v>16</v>
      </c>
      <c r="G278" s="668">
        <v>303247.35999999999</v>
      </c>
      <c r="H278" s="668">
        <v>1</v>
      </c>
      <c r="I278" s="668">
        <v>18952.96</v>
      </c>
      <c r="J278" s="668">
        <v>18</v>
      </c>
      <c r="K278" s="668">
        <v>341153.28000000003</v>
      </c>
      <c r="L278" s="668">
        <v>1.1250000000000002</v>
      </c>
      <c r="M278" s="668">
        <v>18952.960000000003</v>
      </c>
      <c r="N278" s="668">
        <v>10</v>
      </c>
      <c r="O278" s="668">
        <v>189529.59999999998</v>
      </c>
      <c r="P278" s="681">
        <v>0.625</v>
      </c>
      <c r="Q278" s="669">
        <v>18952.96</v>
      </c>
    </row>
    <row r="279" spans="1:17" ht="14.4" customHeight="1" x14ac:dyDescent="0.3">
      <c r="A279" s="664" t="s">
        <v>548</v>
      </c>
      <c r="B279" s="665" t="s">
        <v>6502</v>
      </c>
      <c r="C279" s="665" t="s">
        <v>6503</v>
      </c>
      <c r="D279" s="665" t="s">
        <v>6834</v>
      </c>
      <c r="E279" s="665" t="s">
        <v>6835</v>
      </c>
      <c r="F279" s="668"/>
      <c r="G279" s="668"/>
      <c r="H279" s="668"/>
      <c r="I279" s="668"/>
      <c r="J279" s="668"/>
      <c r="K279" s="668"/>
      <c r="L279" s="668"/>
      <c r="M279" s="668"/>
      <c r="N279" s="668">
        <v>14</v>
      </c>
      <c r="O279" s="668">
        <v>12138</v>
      </c>
      <c r="P279" s="681"/>
      <c r="Q279" s="669">
        <v>867</v>
      </c>
    </row>
    <row r="280" spans="1:17" ht="14.4" customHeight="1" x14ac:dyDescent="0.3">
      <c r="A280" s="664" t="s">
        <v>548</v>
      </c>
      <c r="B280" s="665" t="s">
        <v>6502</v>
      </c>
      <c r="C280" s="665" t="s">
        <v>6503</v>
      </c>
      <c r="D280" s="665" t="s">
        <v>6836</v>
      </c>
      <c r="E280" s="665" t="s">
        <v>6837</v>
      </c>
      <c r="F280" s="668">
        <v>13</v>
      </c>
      <c r="G280" s="668">
        <v>575276</v>
      </c>
      <c r="H280" s="668">
        <v>1</v>
      </c>
      <c r="I280" s="668">
        <v>44252</v>
      </c>
      <c r="J280" s="668">
        <v>10</v>
      </c>
      <c r="K280" s="668">
        <v>442520</v>
      </c>
      <c r="L280" s="668">
        <v>0.76923076923076927</v>
      </c>
      <c r="M280" s="668">
        <v>44252</v>
      </c>
      <c r="N280" s="668">
        <v>5</v>
      </c>
      <c r="O280" s="668">
        <v>221260</v>
      </c>
      <c r="P280" s="681">
        <v>0.38461538461538464</v>
      </c>
      <c r="Q280" s="669">
        <v>44252</v>
      </c>
    </row>
    <row r="281" spans="1:17" ht="14.4" customHeight="1" x14ac:dyDescent="0.3">
      <c r="A281" s="664" t="s">
        <v>548</v>
      </c>
      <c r="B281" s="665" t="s">
        <v>6502</v>
      </c>
      <c r="C281" s="665" t="s">
        <v>6503</v>
      </c>
      <c r="D281" s="665" t="s">
        <v>6838</v>
      </c>
      <c r="E281" s="665" t="s">
        <v>6839</v>
      </c>
      <c r="F281" s="668"/>
      <c r="G281" s="668"/>
      <c r="H281" s="668"/>
      <c r="I281" s="668"/>
      <c r="J281" s="668"/>
      <c r="K281" s="668"/>
      <c r="L281" s="668"/>
      <c r="M281" s="668"/>
      <c r="N281" s="668">
        <v>1</v>
      </c>
      <c r="O281" s="668">
        <v>4798</v>
      </c>
      <c r="P281" s="681"/>
      <c r="Q281" s="669">
        <v>4798</v>
      </c>
    </row>
    <row r="282" spans="1:17" ht="14.4" customHeight="1" x14ac:dyDescent="0.3">
      <c r="A282" s="664" t="s">
        <v>548</v>
      </c>
      <c r="B282" s="665" t="s">
        <v>6502</v>
      </c>
      <c r="C282" s="665" t="s">
        <v>6503</v>
      </c>
      <c r="D282" s="665" t="s">
        <v>6840</v>
      </c>
      <c r="E282" s="665" t="s">
        <v>6841</v>
      </c>
      <c r="F282" s="668">
        <v>17</v>
      </c>
      <c r="G282" s="668">
        <v>796331</v>
      </c>
      <c r="H282" s="668">
        <v>1</v>
      </c>
      <c r="I282" s="668">
        <v>46843</v>
      </c>
      <c r="J282" s="668">
        <v>9</v>
      </c>
      <c r="K282" s="668">
        <v>421587</v>
      </c>
      <c r="L282" s="668">
        <v>0.52941176470588236</v>
      </c>
      <c r="M282" s="668">
        <v>46843</v>
      </c>
      <c r="N282" s="668">
        <v>13</v>
      </c>
      <c r="O282" s="668">
        <v>608959</v>
      </c>
      <c r="P282" s="681">
        <v>0.76470588235294112</v>
      </c>
      <c r="Q282" s="669">
        <v>46843</v>
      </c>
    </row>
    <row r="283" spans="1:17" ht="14.4" customHeight="1" x14ac:dyDescent="0.3">
      <c r="A283" s="664" t="s">
        <v>548</v>
      </c>
      <c r="B283" s="665" t="s">
        <v>6502</v>
      </c>
      <c r="C283" s="665" t="s">
        <v>6503</v>
      </c>
      <c r="D283" s="665" t="s">
        <v>6842</v>
      </c>
      <c r="E283" s="665" t="s">
        <v>6843</v>
      </c>
      <c r="F283" s="668">
        <v>36</v>
      </c>
      <c r="G283" s="668">
        <v>66168</v>
      </c>
      <c r="H283" s="668">
        <v>1</v>
      </c>
      <c r="I283" s="668">
        <v>1838</v>
      </c>
      <c r="J283" s="668">
        <v>28</v>
      </c>
      <c r="K283" s="668">
        <v>51464</v>
      </c>
      <c r="L283" s="668">
        <v>0.77777777777777779</v>
      </c>
      <c r="M283" s="668">
        <v>1838</v>
      </c>
      <c r="N283" s="668">
        <v>21</v>
      </c>
      <c r="O283" s="668">
        <v>38598</v>
      </c>
      <c r="P283" s="681">
        <v>0.58333333333333337</v>
      </c>
      <c r="Q283" s="669">
        <v>1838</v>
      </c>
    </row>
    <row r="284" spans="1:17" ht="14.4" customHeight="1" x14ac:dyDescent="0.3">
      <c r="A284" s="664" t="s">
        <v>548</v>
      </c>
      <c r="B284" s="665" t="s">
        <v>6502</v>
      </c>
      <c r="C284" s="665" t="s">
        <v>6503</v>
      </c>
      <c r="D284" s="665" t="s">
        <v>6844</v>
      </c>
      <c r="E284" s="665" t="s">
        <v>6845</v>
      </c>
      <c r="F284" s="668"/>
      <c r="G284" s="668"/>
      <c r="H284" s="668"/>
      <c r="I284" s="668"/>
      <c r="J284" s="668">
        <v>1</v>
      </c>
      <c r="K284" s="668">
        <v>7099.51</v>
      </c>
      <c r="L284" s="668"/>
      <c r="M284" s="668">
        <v>7099.51</v>
      </c>
      <c r="N284" s="668"/>
      <c r="O284" s="668"/>
      <c r="P284" s="681"/>
      <c r="Q284" s="669"/>
    </row>
    <row r="285" spans="1:17" ht="14.4" customHeight="1" x14ac:dyDescent="0.3">
      <c r="A285" s="664" t="s">
        <v>548</v>
      </c>
      <c r="B285" s="665" t="s">
        <v>6502</v>
      </c>
      <c r="C285" s="665" t="s">
        <v>6503</v>
      </c>
      <c r="D285" s="665" t="s">
        <v>6504</v>
      </c>
      <c r="E285" s="665" t="s">
        <v>6505</v>
      </c>
      <c r="F285" s="668">
        <v>2</v>
      </c>
      <c r="G285" s="668">
        <v>138457.98000000001</v>
      </c>
      <c r="H285" s="668">
        <v>1</v>
      </c>
      <c r="I285" s="668">
        <v>69228.990000000005</v>
      </c>
      <c r="J285" s="668">
        <v>1</v>
      </c>
      <c r="K285" s="668">
        <v>69228.990000000005</v>
      </c>
      <c r="L285" s="668">
        <v>0.5</v>
      </c>
      <c r="M285" s="668">
        <v>69228.990000000005</v>
      </c>
      <c r="N285" s="668">
        <v>2</v>
      </c>
      <c r="O285" s="668">
        <v>138457.98000000001</v>
      </c>
      <c r="P285" s="681">
        <v>1</v>
      </c>
      <c r="Q285" s="669">
        <v>69228.990000000005</v>
      </c>
    </row>
    <row r="286" spans="1:17" ht="14.4" customHeight="1" x14ac:dyDescent="0.3">
      <c r="A286" s="664" t="s">
        <v>548</v>
      </c>
      <c r="B286" s="665" t="s">
        <v>6502</v>
      </c>
      <c r="C286" s="665" t="s">
        <v>6503</v>
      </c>
      <c r="D286" s="665" t="s">
        <v>6846</v>
      </c>
      <c r="E286" s="665" t="s">
        <v>6847</v>
      </c>
      <c r="F286" s="668">
        <v>15</v>
      </c>
      <c r="G286" s="668">
        <v>385455</v>
      </c>
      <c r="H286" s="668">
        <v>1</v>
      </c>
      <c r="I286" s="668">
        <v>25697</v>
      </c>
      <c r="J286" s="668">
        <v>2</v>
      </c>
      <c r="K286" s="668">
        <v>51394</v>
      </c>
      <c r="L286" s="668">
        <v>0.13333333333333333</v>
      </c>
      <c r="M286" s="668">
        <v>25697</v>
      </c>
      <c r="N286" s="668"/>
      <c r="O286" s="668"/>
      <c r="P286" s="681"/>
      <c r="Q286" s="669"/>
    </row>
    <row r="287" spans="1:17" ht="14.4" customHeight="1" x14ac:dyDescent="0.3">
      <c r="A287" s="664" t="s">
        <v>548</v>
      </c>
      <c r="B287" s="665" t="s">
        <v>6502</v>
      </c>
      <c r="C287" s="665" t="s">
        <v>6503</v>
      </c>
      <c r="D287" s="665" t="s">
        <v>6848</v>
      </c>
      <c r="E287" s="665" t="s">
        <v>6849</v>
      </c>
      <c r="F287" s="668"/>
      <c r="G287" s="668"/>
      <c r="H287" s="668"/>
      <c r="I287" s="668"/>
      <c r="J287" s="668">
        <v>1</v>
      </c>
      <c r="K287" s="668">
        <v>1796</v>
      </c>
      <c r="L287" s="668"/>
      <c r="M287" s="668">
        <v>1796</v>
      </c>
      <c r="N287" s="668"/>
      <c r="O287" s="668"/>
      <c r="P287" s="681"/>
      <c r="Q287" s="669"/>
    </row>
    <row r="288" spans="1:17" ht="14.4" customHeight="1" x14ac:dyDescent="0.3">
      <c r="A288" s="664" t="s">
        <v>548</v>
      </c>
      <c r="B288" s="665" t="s">
        <v>6502</v>
      </c>
      <c r="C288" s="665" t="s">
        <v>6503</v>
      </c>
      <c r="D288" s="665" t="s">
        <v>6850</v>
      </c>
      <c r="E288" s="665" t="s">
        <v>6851</v>
      </c>
      <c r="F288" s="668"/>
      <c r="G288" s="668"/>
      <c r="H288" s="668"/>
      <c r="I288" s="668"/>
      <c r="J288" s="668">
        <v>1</v>
      </c>
      <c r="K288" s="668">
        <v>1796</v>
      </c>
      <c r="L288" s="668"/>
      <c r="M288" s="668">
        <v>1796</v>
      </c>
      <c r="N288" s="668">
        <v>1</v>
      </c>
      <c r="O288" s="668">
        <v>1796</v>
      </c>
      <c r="P288" s="681"/>
      <c r="Q288" s="669">
        <v>1796</v>
      </c>
    </row>
    <row r="289" spans="1:17" ht="14.4" customHeight="1" x14ac:dyDescent="0.3">
      <c r="A289" s="664" t="s">
        <v>548</v>
      </c>
      <c r="B289" s="665" t="s">
        <v>6502</v>
      </c>
      <c r="C289" s="665" t="s">
        <v>6503</v>
      </c>
      <c r="D289" s="665" t="s">
        <v>6852</v>
      </c>
      <c r="E289" s="665" t="s">
        <v>6853</v>
      </c>
      <c r="F289" s="668"/>
      <c r="G289" s="668"/>
      <c r="H289" s="668"/>
      <c r="I289" s="668"/>
      <c r="J289" s="668"/>
      <c r="K289" s="668"/>
      <c r="L289" s="668"/>
      <c r="M289" s="668"/>
      <c r="N289" s="668">
        <v>1</v>
      </c>
      <c r="O289" s="668">
        <v>1796</v>
      </c>
      <c r="P289" s="681"/>
      <c r="Q289" s="669">
        <v>1796</v>
      </c>
    </row>
    <row r="290" spans="1:17" ht="14.4" customHeight="1" x14ac:dyDescent="0.3">
      <c r="A290" s="664" t="s">
        <v>548</v>
      </c>
      <c r="B290" s="665" t="s">
        <v>6502</v>
      </c>
      <c r="C290" s="665" t="s">
        <v>6503</v>
      </c>
      <c r="D290" s="665" t="s">
        <v>6854</v>
      </c>
      <c r="E290" s="665" t="s">
        <v>6855</v>
      </c>
      <c r="F290" s="668"/>
      <c r="G290" s="668"/>
      <c r="H290" s="668"/>
      <c r="I290" s="668"/>
      <c r="J290" s="668">
        <v>1</v>
      </c>
      <c r="K290" s="668">
        <v>3360</v>
      </c>
      <c r="L290" s="668"/>
      <c r="M290" s="668">
        <v>3360</v>
      </c>
      <c r="N290" s="668">
        <v>1</v>
      </c>
      <c r="O290" s="668">
        <v>3360</v>
      </c>
      <c r="P290" s="681"/>
      <c r="Q290" s="669">
        <v>3360</v>
      </c>
    </row>
    <row r="291" spans="1:17" ht="14.4" customHeight="1" x14ac:dyDescent="0.3">
      <c r="A291" s="664" t="s">
        <v>548</v>
      </c>
      <c r="B291" s="665" t="s">
        <v>6502</v>
      </c>
      <c r="C291" s="665" t="s">
        <v>6503</v>
      </c>
      <c r="D291" s="665" t="s">
        <v>6856</v>
      </c>
      <c r="E291" s="665" t="s">
        <v>6857</v>
      </c>
      <c r="F291" s="668">
        <v>1</v>
      </c>
      <c r="G291" s="668">
        <v>17618.18</v>
      </c>
      <c r="H291" s="668">
        <v>1</v>
      </c>
      <c r="I291" s="668">
        <v>17618.18</v>
      </c>
      <c r="J291" s="668">
        <v>1</v>
      </c>
      <c r="K291" s="668">
        <v>17618.18</v>
      </c>
      <c r="L291" s="668">
        <v>1</v>
      </c>
      <c r="M291" s="668">
        <v>17618.18</v>
      </c>
      <c r="N291" s="668">
        <v>2</v>
      </c>
      <c r="O291" s="668">
        <v>35236.36</v>
      </c>
      <c r="P291" s="681">
        <v>2</v>
      </c>
      <c r="Q291" s="669">
        <v>17618.18</v>
      </c>
    </row>
    <row r="292" spans="1:17" ht="14.4" customHeight="1" x14ac:dyDescent="0.3">
      <c r="A292" s="664" t="s">
        <v>548</v>
      </c>
      <c r="B292" s="665" t="s">
        <v>6502</v>
      </c>
      <c r="C292" s="665" t="s">
        <v>6503</v>
      </c>
      <c r="D292" s="665" t="s">
        <v>6858</v>
      </c>
      <c r="E292" s="665" t="s">
        <v>6859</v>
      </c>
      <c r="F292" s="668">
        <v>6</v>
      </c>
      <c r="G292" s="668">
        <v>143018.16</v>
      </c>
      <c r="H292" s="668">
        <v>1</v>
      </c>
      <c r="I292" s="668">
        <v>23836.36</v>
      </c>
      <c r="J292" s="668"/>
      <c r="K292" s="668"/>
      <c r="L292" s="668"/>
      <c r="M292" s="668"/>
      <c r="N292" s="668">
        <v>2</v>
      </c>
      <c r="O292" s="668">
        <v>47672.72</v>
      </c>
      <c r="P292" s="681">
        <v>0.33333333333333331</v>
      </c>
      <c r="Q292" s="669">
        <v>23836.36</v>
      </c>
    </row>
    <row r="293" spans="1:17" ht="14.4" customHeight="1" x14ac:dyDescent="0.3">
      <c r="A293" s="664" t="s">
        <v>548</v>
      </c>
      <c r="B293" s="665" t="s">
        <v>6502</v>
      </c>
      <c r="C293" s="665" t="s">
        <v>6503</v>
      </c>
      <c r="D293" s="665" t="s">
        <v>6860</v>
      </c>
      <c r="E293" s="665" t="s">
        <v>6861</v>
      </c>
      <c r="F293" s="668">
        <v>20</v>
      </c>
      <c r="G293" s="668">
        <v>98997.6</v>
      </c>
      <c r="H293" s="668">
        <v>1</v>
      </c>
      <c r="I293" s="668">
        <v>4949.88</v>
      </c>
      <c r="J293" s="668">
        <v>11</v>
      </c>
      <c r="K293" s="668">
        <v>54448.680000000008</v>
      </c>
      <c r="L293" s="668">
        <v>0.55000000000000004</v>
      </c>
      <c r="M293" s="668">
        <v>4949.880000000001</v>
      </c>
      <c r="N293" s="668">
        <v>10</v>
      </c>
      <c r="O293" s="668">
        <v>49498.799999999996</v>
      </c>
      <c r="P293" s="681">
        <v>0.49999999999999994</v>
      </c>
      <c r="Q293" s="669">
        <v>4949.8799999999992</v>
      </c>
    </row>
    <row r="294" spans="1:17" ht="14.4" customHeight="1" x14ac:dyDescent="0.3">
      <c r="A294" s="664" t="s">
        <v>548</v>
      </c>
      <c r="B294" s="665" t="s">
        <v>6502</v>
      </c>
      <c r="C294" s="665" t="s">
        <v>6503</v>
      </c>
      <c r="D294" s="665" t="s">
        <v>6862</v>
      </c>
      <c r="E294" s="665" t="s">
        <v>6863</v>
      </c>
      <c r="F294" s="668">
        <v>10</v>
      </c>
      <c r="G294" s="668">
        <v>204410.3</v>
      </c>
      <c r="H294" s="668">
        <v>1</v>
      </c>
      <c r="I294" s="668">
        <v>20441.03</v>
      </c>
      <c r="J294" s="668">
        <v>10</v>
      </c>
      <c r="K294" s="668">
        <v>204410.3</v>
      </c>
      <c r="L294" s="668">
        <v>1</v>
      </c>
      <c r="M294" s="668">
        <v>20441.03</v>
      </c>
      <c r="N294" s="668">
        <v>3</v>
      </c>
      <c r="O294" s="668">
        <v>61323.09</v>
      </c>
      <c r="P294" s="681">
        <v>0.3</v>
      </c>
      <c r="Q294" s="669">
        <v>20441.03</v>
      </c>
    </row>
    <row r="295" spans="1:17" ht="14.4" customHeight="1" x14ac:dyDescent="0.3">
      <c r="A295" s="664" t="s">
        <v>548</v>
      </c>
      <c r="B295" s="665" t="s">
        <v>6502</v>
      </c>
      <c r="C295" s="665" t="s">
        <v>6503</v>
      </c>
      <c r="D295" s="665" t="s">
        <v>6864</v>
      </c>
      <c r="E295" s="665" t="s">
        <v>6865</v>
      </c>
      <c r="F295" s="668">
        <v>116</v>
      </c>
      <c r="G295" s="668">
        <v>2995151.3200000003</v>
      </c>
      <c r="H295" s="668">
        <v>1</v>
      </c>
      <c r="I295" s="668">
        <v>25820.270000000004</v>
      </c>
      <c r="J295" s="668">
        <v>113</v>
      </c>
      <c r="K295" s="668">
        <v>2917690.51</v>
      </c>
      <c r="L295" s="668">
        <v>0.97413793103448254</v>
      </c>
      <c r="M295" s="668">
        <v>25820.269999999997</v>
      </c>
      <c r="N295" s="668">
        <v>101</v>
      </c>
      <c r="O295" s="668">
        <v>2607847.27</v>
      </c>
      <c r="P295" s="681">
        <v>0.8706896551724137</v>
      </c>
      <c r="Q295" s="669">
        <v>25820.27</v>
      </c>
    </row>
    <row r="296" spans="1:17" ht="14.4" customHeight="1" x14ac:dyDescent="0.3">
      <c r="A296" s="664" t="s">
        <v>548</v>
      </c>
      <c r="B296" s="665" t="s">
        <v>6502</v>
      </c>
      <c r="C296" s="665" t="s">
        <v>6503</v>
      </c>
      <c r="D296" s="665" t="s">
        <v>6866</v>
      </c>
      <c r="E296" s="665" t="s">
        <v>6867</v>
      </c>
      <c r="F296" s="668">
        <v>86</v>
      </c>
      <c r="G296" s="668">
        <v>1247781.74</v>
      </c>
      <c r="H296" s="668">
        <v>1</v>
      </c>
      <c r="I296" s="668">
        <v>14509.09</v>
      </c>
      <c r="J296" s="668">
        <v>59</v>
      </c>
      <c r="K296" s="668">
        <v>856036.30999999994</v>
      </c>
      <c r="L296" s="668">
        <v>0.68604651162790697</v>
      </c>
      <c r="M296" s="668">
        <v>14509.089999999998</v>
      </c>
      <c r="N296" s="668">
        <v>65</v>
      </c>
      <c r="O296" s="668">
        <v>943090.85000000009</v>
      </c>
      <c r="P296" s="681">
        <v>0.75581395348837221</v>
      </c>
      <c r="Q296" s="669">
        <v>14509.090000000002</v>
      </c>
    </row>
    <row r="297" spans="1:17" ht="14.4" customHeight="1" x14ac:dyDescent="0.3">
      <c r="A297" s="664" t="s">
        <v>548</v>
      </c>
      <c r="B297" s="665" t="s">
        <v>6502</v>
      </c>
      <c r="C297" s="665" t="s">
        <v>6503</v>
      </c>
      <c r="D297" s="665" t="s">
        <v>6868</v>
      </c>
      <c r="E297" s="665" t="s">
        <v>6869</v>
      </c>
      <c r="F297" s="668">
        <v>1</v>
      </c>
      <c r="G297" s="668">
        <v>103000</v>
      </c>
      <c r="H297" s="668">
        <v>1</v>
      </c>
      <c r="I297" s="668">
        <v>103000</v>
      </c>
      <c r="J297" s="668"/>
      <c r="K297" s="668"/>
      <c r="L297" s="668"/>
      <c r="M297" s="668"/>
      <c r="N297" s="668"/>
      <c r="O297" s="668"/>
      <c r="P297" s="681"/>
      <c r="Q297" s="669"/>
    </row>
    <row r="298" spans="1:17" ht="14.4" customHeight="1" x14ac:dyDescent="0.3">
      <c r="A298" s="664" t="s">
        <v>548</v>
      </c>
      <c r="B298" s="665" t="s">
        <v>6502</v>
      </c>
      <c r="C298" s="665" t="s">
        <v>6503</v>
      </c>
      <c r="D298" s="665" t="s">
        <v>6870</v>
      </c>
      <c r="E298" s="665" t="s">
        <v>6871</v>
      </c>
      <c r="F298" s="668"/>
      <c r="G298" s="668"/>
      <c r="H298" s="668"/>
      <c r="I298" s="668"/>
      <c r="J298" s="668">
        <v>3</v>
      </c>
      <c r="K298" s="668">
        <v>23833.98</v>
      </c>
      <c r="L298" s="668"/>
      <c r="M298" s="668">
        <v>7944.66</v>
      </c>
      <c r="N298" s="668"/>
      <c r="O298" s="668"/>
      <c r="P298" s="681"/>
      <c r="Q298" s="669"/>
    </row>
    <row r="299" spans="1:17" ht="14.4" customHeight="1" x14ac:dyDescent="0.3">
      <c r="A299" s="664" t="s">
        <v>548</v>
      </c>
      <c r="B299" s="665" t="s">
        <v>6502</v>
      </c>
      <c r="C299" s="665" t="s">
        <v>6503</v>
      </c>
      <c r="D299" s="665" t="s">
        <v>6872</v>
      </c>
      <c r="E299" s="665" t="s">
        <v>6873</v>
      </c>
      <c r="F299" s="668"/>
      <c r="G299" s="668"/>
      <c r="H299" s="668"/>
      <c r="I299" s="668"/>
      <c r="J299" s="668">
        <v>1</v>
      </c>
      <c r="K299" s="668">
        <v>8461.18</v>
      </c>
      <c r="L299" s="668"/>
      <c r="M299" s="668">
        <v>8461.18</v>
      </c>
      <c r="N299" s="668"/>
      <c r="O299" s="668"/>
      <c r="P299" s="681"/>
      <c r="Q299" s="669"/>
    </row>
    <row r="300" spans="1:17" ht="14.4" customHeight="1" x14ac:dyDescent="0.3">
      <c r="A300" s="664" t="s">
        <v>548</v>
      </c>
      <c r="B300" s="665" t="s">
        <v>6502</v>
      </c>
      <c r="C300" s="665" t="s">
        <v>6503</v>
      </c>
      <c r="D300" s="665" t="s">
        <v>6874</v>
      </c>
      <c r="E300" s="665" t="s">
        <v>6875</v>
      </c>
      <c r="F300" s="668">
        <v>7</v>
      </c>
      <c r="G300" s="668">
        <v>114352</v>
      </c>
      <c r="H300" s="668">
        <v>1</v>
      </c>
      <c r="I300" s="668">
        <v>16336</v>
      </c>
      <c r="J300" s="668">
        <v>1</v>
      </c>
      <c r="K300" s="668">
        <v>16336</v>
      </c>
      <c r="L300" s="668">
        <v>0.14285714285714285</v>
      </c>
      <c r="M300" s="668">
        <v>16336</v>
      </c>
      <c r="N300" s="668">
        <v>7</v>
      </c>
      <c r="O300" s="668">
        <v>114352</v>
      </c>
      <c r="P300" s="681">
        <v>1</v>
      </c>
      <c r="Q300" s="669">
        <v>16336</v>
      </c>
    </row>
    <row r="301" spans="1:17" ht="14.4" customHeight="1" x14ac:dyDescent="0.3">
      <c r="A301" s="664" t="s">
        <v>548</v>
      </c>
      <c r="B301" s="665" t="s">
        <v>6502</v>
      </c>
      <c r="C301" s="665" t="s">
        <v>6503</v>
      </c>
      <c r="D301" s="665" t="s">
        <v>6876</v>
      </c>
      <c r="E301" s="665" t="s">
        <v>6877</v>
      </c>
      <c r="F301" s="668">
        <v>271</v>
      </c>
      <c r="G301" s="668">
        <v>353655</v>
      </c>
      <c r="H301" s="668">
        <v>1</v>
      </c>
      <c r="I301" s="668">
        <v>1305</v>
      </c>
      <c r="J301" s="668">
        <v>283</v>
      </c>
      <c r="K301" s="668">
        <v>369315</v>
      </c>
      <c r="L301" s="668">
        <v>1.0442804428044281</v>
      </c>
      <c r="M301" s="668">
        <v>1305</v>
      </c>
      <c r="N301" s="668">
        <v>317</v>
      </c>
      <c r="O301" s="668">
        <v>413685</v>
      </c>
      <c r="P301" s="681">
        <v>1.1697416974169741</v>
      </c>
      <c r="Q301" s="669">
        <v>1305</v>
      </c>
    </row>
    <row r="302" spans="1:17" ht="14.4" customHeight="1" x14ac:dyDescent="0.3">
      <c r="A302" s="664" t="s">
        <v>548</v>
      </c>
      <c r="B302" s="665" t="s">
        <v>6502</v>
      </c>
      <c r="C302" s="665" t="s">
        <v>6503</v>
      </c>
      <c r="D302" s="665" t="s">
        <v>6878</v>
      </c>
      <c r="E302" s="665" t="s">
        <v>6879</v>
      </c>
      <c r="F302" s="668">
        <v>315</v>
      </c>
      <c r="G302" s="668">
        <v>339570</v>
      </c>
      <c r="H302" s="668">
        <v>1</v>
      </c>
      <c r="I302" s="668">
        <v>1078</v>
      </c>
      <c r="J302" s="668">
        <v>321</v>
      </c>
      <c r="K302" s="668">
        <v>346038</v>
      </c>
      <c r="L302" s="668">
        <v>1.019047619047619</v>
      </c>
      <c r="M302" s="668">
        <v>1078</v>
      </c>
      <c r="N302" s="668">
        <v>344</v>
      </c>
      <c r="O302" s="668">
        <v>370832</v>
      </c>
      <c r="P302" s="681">
        <v>1.092063492063492</v>
      </c>
      <c r="Q302" s="669">
        <v>1078</v>
      </c>
    </row>
    <row r="303" spans="1:17" ht="14.4" customHeight="1" x14ac:dyDescent="0.3">
      <c r="A303" s="664" t="s">
        <v>548</v>
      </c>
      <c r="B303" s="665" t="s">
        <v>6502</v>
      </c>
      <c r="C303" s="665" t="s">
        <v>6503</v>
      </c>
      <c r="D303" s="665" t="s">
        <v>6880</v>
      </c>
      <c r="E303" s="665" t="s">
        <v>6881</v>
      </c>
      <c r="F303" s="668">
        <v>4</v>
      </c>
      <c r="G303" s="668">
        <v>34036</v>
      </c>
      <c r="H303" s="668">
        <v>1</v>
      </c>
      <c r="I303" s="668">
        <v>8509</v>
      </c>
      <c r="J303" s="668"/>
      <c r="K303" s="668"/>
      <c r="L303" s="668"/>
      <c r="M303" s="668"/>
      <c r="N303" s="668">
        <v>2</v>
      </c>
      <c r="O303" s="668">
        <v>16612</v>
      </c>
      <c r="P303" s="681">
        <v>0.48807145375484778</v>
      </c>
      <c r="Q303" s="669">
        <v>8306</v>
      </c>
    </row>
    <row r="304" spans="1:17" ht="14.4" customHeight="1" x14ac:dyDescent="0.3">
      <c r="A304" s="664" t="s">
        <v>548</v>
      </c>
      <c r="B304" s="665" t="s">
        <v>6502</v>
      </c>
      <c r="C304" s="665" t="s">
        <v>6503</v>
      </c>
      <c r="D304" s="665" t="s">
        <v>6882</v>
      </c>
      <c r="E304" s="665" t="s">
        <v>6883</v>
      </c>
      <c r="F304" s="668">
        <v>17</v>
      </c>
      <c r="G304" s="668">
        <v>96424</v>
      </c>
      <c r="H304" s="668">
        <v>1</v>
      </c>
      <c r="I304" s="668">
        <v>5672</v>
      </c>
      <c r="J304" s="668">
        <v>13</v>
      </c>
      <c r="K304" s="668">
        <v>73736</v>
      </c>
      <c r="L304" s="668">
        <v>0.76470588235294112</v>
      </c>
      <c r="M304" s="668">
        <v>5672</v>
      </c>
      <c r="N304" s="668">
        <v>16</v>
      </c>
      <c r="O304" s="668">
        <v>90752</v>
      </c>
      <c r="P304" s="681">
        <v>0.94117647058823528</v>
      </c>
      <c r="Q304" s="669">
        <v>5672</v>
      </c>
    </row>
    <row r="305" spans="1:17" ht="14.4" customHeight="1" x14ac:dyDescent="0.3">
      <c r="A305" s="664" t="s">
        <v>548</v>
      </c>
      <c r="B305" s="665" t="s">
        <v>6502</v>
      </c>
      <c r="C305" s="665" t="s">
        <v>6503</v>
      </c>
      <c r="D305" s="665" t="s">
        <v>6884</v>
      </c>
      <c r="E305" s="665" t="s">
        <v>6885</v>
      </c>
      <c r="F305" s="668">
        <v>655</v>
      </c>
      <c r="G305" s="668">
        <v>138860</v>
      </c>
      <c r="H305" s="668">
        <v>1</v>
      </c>
      <c r="I305" s="668">
        <v>212</v>
      </c>
      <c r="J305" s="668">
        <v>530</v>
      </c>
      <c r="K305" s="668">
        <v>112360</v>
      </c>
      <c r="L305" s="668">
        <v>0.80916030534351147</v>
      </c>
      <c r="M305" s="668">
        <v>212</v>
      </c>
      <c r="N305" s="668">
        <v>616</v>
      </c>
      <c r="O305" s="668">
        <v>130592</v>
      </c>
      <c r="P305" s="681">
        <v>0.94045801526717554</v>
      </c>
      <c r="Q305" s="669">
        <v>212</v>
      </c>
    </row>
    <row r="306" spans="1:17" ht="14.4" customHeight="1" x14ac:dyDescent="0.3">
      <c r="A306" s="664" t="s">
        <v>548</v>
      </c>
      <c r="B306" s="665" t="s">
        <v>6502</v>
      </c>
      <c r="C306" s="665" t="s">
        <v>6503</v>
      </c>
      <c r="D306" s="665" t="s">
        <v>6886</v>
      </c>
      <c r="E306" s="665" t="s">
        <v>6887</v>
      </c>
      <c r="F306" s="668">
        <v>38</v>
      </c>
      <c r="G306" s="668">
        <v>52440</v>
      </c>
      <c r="H306" s="668">
        <v>1</v>
      </c>
      <c r="I306" s="668">
        <v>1380</v>
      </c>
      <c r="J306" s="668">
        <v>28</v>
      </c>
      <c r="K306" s="668">
        <v>38640</v>
      </c>
      <c r="L306" s="668">
        <v>0.73684210526315785</v>
      </c>
      <c r="M306" s="668">
        <v>1380</v>
      </c>
      <c r="N306" s="668">
        <v>48</v>
      </c>
      <c r="O306" s="668">
        <v>66240</v>
      </c>
      <c r="P306" s="681">
        <v>1.263157894736842</v>
      </c>
      <c r="Q306" s="669">
        <v>1380</v>
      </c>
    </row>
    <row r="307" spans="1:17" ht="14.4" customHeight="1" x14ac:dyDescent="0.3">
      <c r="A307" s="664" t="s">
        <v>548</v>
      </c>
      <c r="B307" s="665" t="s">
        <v>6502</v>
      </c>
      <c r="C307" s="665" t="s">
        <v>6503</v>
      </c>
      <c r="D307" s="665" t="s">
        <v>6888</v>
      </c>
      <c r="E307" s="665" t="s">
        <v>6889</v>
      </c>
      <c r="F307" s="668">
        <v>1</v>
      </c>
      <c r="G307" s="668">
        <v>1404</v>
      </c>
      <c r="H307" s="668">
        <v>1</v>
      </c>
      <c r="I307" s="668">
        <v>1404</v>
      </c>
      <c r="J307" s="668">
        <v>1</v>
      </c>
      <c r="K307" s="668">
        <v>1404</v>
      </c>
      <c r="L307" s="668">
        <v>1</v>
      </c>
      <c r="M307" s="668">
        <v>1404</v>
      </c>
      <c r="N307" s="668">
        <v>1</v>
      </c>
      <c r="O307" s="668">
        <v>1404</v>
      </c>
      <c r="P307" s="681">
        <v>1</v>
      </c>
      <c r="Q307" s="669">
        <v>1404</v>
      </c>
    </row>
    <row r="308" spans="1:17" ht="14.4" customHeight="1" x14ac:dyDescent="0.3">
      <c r="A308" s="664" t="s">
        <v>548</v>
      </c>
      <c r="B308" s="665" t="s">
        <v>6502</v>
      </c>
      <c r="C308" s="665" t="s">
        <v>6503</v>
      </c>
      <c r="D308" s="665" t="s">
        <v>6890</v>
      </c>
      <c r="E308" s="665" t="s">
        <v>6891</v>
      </c>
      <c r="F308" s="668"/>
      <c r="G308" s="668"/>
      <c r="H308" s="668"/>
      <c r="I308" s="668"/>
      <c r="J308" s="668"/>
      <c r="K308" s="668"/>
      <c r="L308" s="668"/>
      <c r="M308" s="668"/>
      <c r="N308" s="668">
        <v>2</v>
      </c>
      <c r="O308" s="668">
        <v>2076</v>
      </c>
      <c r="P308" s="681"/>
      <c r="Q308" s="669">
        <v>1038</v>
      </c>
    </row>
    <row r="309" spans="1:17" ht="14.4" customHeight="1" x14ac:dyDescent="0.3">
      <c r="A309" s="664" t="s">
        <v>548</v>
      </c>
      <c r="B309" s="665" t="s">
        <v>6502</v>
      </c>
      <c r="C309" s="665" t="s">
        <v>6503</v>
      </c>
      <c r="D309" s="665" t="s">
        <v>6892</v>
      </c>
      <c r="E309" s="665" t="s">
        <v>6893</v>
      </c>
      <c r="F309" s="668">
        <v>18</v>
      </c>
      <c r="G309" s="668">
        <v>23616</v>
      </c>
      <c r="H309" s="668">
        <v>1</v>
      </c>
      <c r="I309" s="668">
        <v>1312</v>
      </c>
      <c r="J309" s="668">
        <v>9</v>
      </c>
      <c r="K309" s="668">
        <v>11808</v>
      </c>
      <c r="L309" s="668">
        <v>0.5</v>
      </c>
      <c r="M309" s="668">
        <v>1312</v>
      </c>
      <c r="N309" s="668">
        <v>29</v>
      </c>
      <c r="O309" s="668">
        <v>38048</v>
      </c>
      <c r="P309" s="681">
        <v>1.6111111111111112</v>
      </c>
      <c r="Q309" s="669">
        <v>1312</v>
      </c>
    </row>
    <row r="310" spans="1:17" ht="14.4" customHeight="1" x14ac:dyDescent="0.3">
      <c r="A310" s="664" t="s">
        <v>548</v>
      </c>
      <c r="B310" s="665" t="s">
        <v>6502</v>
      </c>
      <c r="C310" s="665" t="s">
        <v>6503</v>
      </c>
      <c r="D310" s="665" t="s">
        <v>6894</v>
      </c>
      <c r="E310" s="665" t="s">
        <v>6895</v>
      </c>
      <c r="F310" s="668">
        <v>30</v>
      </c>
      <c r="G310" s="668">
        <v>46800</v>
      </c>
      <c r="H310" s="668">
        <v>1</v>
      </c>
      <c r="I310" s="668">
        <v>1560</v>
      </c>
      <c r="J310" s="668">
        <v>17</v>
      </c>
      <c r="K310" s="668">
        <v>26520</v>
      </c>
      <c r="L310" s="668">
        <v>0.56666666666666665</v>
      </c>
      <c r="M310" s="668">
        <v>1560</v>
      </c>
      <c r="N310" s="668">
        <v>20</v>
      </c>
      <c r="O310" s="668">
        <v>31200</v>
      </c>
      <c r="P310" s="681">
        <v>0.66666666666666663</v>
      </c>
      <c r="Q310" s="669">
        <v>1560</v>
      </c>
    </row>
    <row r="311" spans="1:17" ht="14.4" customHeight="1" x14ac:dyDescent="0.3">
      <c r="A311" s="664" t="s">
        <v>548</v>
      </c>
      <c r="B311" s="665" t="s">
        <v>6502</v>
      </c>
      <c r="C311" s="665" t="s">
        <v>6503</v>
      </c>
      <c r="D311" s="665" t="s">
        <v>6896</v>
      </c>
      <c r="E311" s="665" t="s">
        <v>6897</v>
      </c>
      <c r="F311" s="668">
        <v>21</v>
      </c>
      <c r="G311" s="668">
        <v>121985.22000000002</v>
      </c>
      <c r="H311" s="668">
        <v>1</v>
      </c>
      <c r="I311" s="668">
        <v>5808.8200000000006</v>
      </c>
      <c r="J311" s="668">
        <v>9</v>
      </c>
      <c r="K311" s="668">
        <v>52279.38</v>
      </c>
      <c r="L311" s="668">
        <v>0.42857142857142849</v>
      </c>
      <c r="M311" s="668">
        <v>5808.82</v>
      </c>
      <c r="N311" s="668">
        <v>31</v>
      </c>
      <c r="O311" s="668">
        <v>180073.42000000004</v>
      </c>
      <c r="P311" s="681">
        <v>1.4761904761904763</v>
      </c>
      <c r="Q311" s="669">
        <v>5808.8200000000015</v>
      </c>
    </row>
    <row r="312" spans="1:17" ht="14.4" customHeight="1" x14ac:dyDescent="0.3">
      <c r="A312" s="664" t="s">
        <v>548</v>
      </c>
      <c r="B312" s="665" t="s">
        <v>6502</v>
      </c>
      <c r="C312" s="665" t="s">
        <v>6503</v>
      </c>
      <c r="D312" s="665" t="s">
        <v>6898</v>
      </c>
      <c r="E312" s="665" t="s">
        <v>6899</v>
      </c>
      <c r="F312" s="668">
        <v>22</v>
      </c>
      <c r="G312" s="668">
        <v>180940.75999999998</v>
      </c>
      <c r="H312" s="668">
        <v>1</v>
      </c>
      <c r="I312" s="668">
        <v>8224.58</v>
      </c>
      <c r="J312" s="668">
        <v>12</v>
      </c>
      <c r="K312" s="668">
        <v>98694.96</v>
      </c>
      <c r="L312" s="668">
        <v>0.54545454545454553</v>
      </c>
      <c r="M312" s="668">
        <v>8224.58</v>
      </c>
      <c r="N312" s="668">
        <v>28</v>
      </c>
      <c r="O312" s="668">
        <v>230288.24</v>
      </c>
      <c r="P312" s="681">
        <v>1.2727272727272727</v>
      </c>
      <c r="Q312" s="669">
        <v>8224.58</v>
      </c>
    </row>
    <row r="313" spans="1:17" ht="14.4" customHeight="1" x14ac:dyDescent="0.3">
      <c r="A313" s="664" t="s">
        <v>548</v>
      </c>
      <c r="B313" s="665" t="s">
        <v>6502</v>
      </c>
      <c r="C313" s="665" t="s">
        <v>6503</v>
      </c>
      <c r="D313" s="665" t="s">
        <v>6900</v>
      </c>
      <c r="E313" s="665" t="s">
        <v>6901</v>
      </c>
      <c r="F313" s="668">
        <v>14</v>
      </c>
      <c r="G313" s="668">
        <v>128231.32</v>
      </c>
      <c r="H313" s="668">
        <v>1</v>
      </c>
      <c r="I313" s="668">
        <v>9159.380000000001</v>
      </c>
      <c r="J313" s="668">
        <v>1</v>
      </c>
      <c r="K313" s="668">
        <v>9159.3799999999992</v>
      </c>
      <c r="L313" s="668">
        <v>7.1428571428571425E-2</v>
      </c>
      <c r="M313" s="668">
        <v>9159.3799999999992</v>
      </c>
      <c r="N313" s="668">
        <v>14</v>
      </c>
      <c r="O313" s="668">
        <v>128231.31999999999</v>
      </c>
      <c r="P313" s="681">
        <v>0.99999999999999989</v>
      </c>
      <c r="Q313" s="669">
        <v>9159.3799999999992</v>
      </c>
    </row>
    <row r="314" spans="1:17" ht="14.4" customHeight="1" x14ac:dyDescent="0.3">
      <c r="A314" s="664" t="s">
        <v>548</v>
      </c>
      <c r="B314" s="665" t="s">
        <v>6502</v>
      </c>
      <c r="C314" s="665" t="s">
        <v>6503</v>
      </c>
      <c r="D314" s="665" t="s">
        <v>6902</v>
      </c>
      <c r="E314" s="665" t="s">
        <v>6901</v>
      </c>
      <c r="F314" s="668">
        <v>2</v>
      </c>
      <c r="G314" s="668">
        <v>27532.04</v>
      </c>
      <c r="H314" s="668">
        <v>1</v>
      </c>
      <c r="I314" s="668">
        <v>13766.02</v>
      </c>
      <c r="J314" s="668"/>
      <c r="K314" s="668"/>
      <c r="L314" s="668"/>
      <c r="M314" s="668"/>
      <c r="N314" s="668">
        <v>3</v>
      </c>
      <c r="O314" s="668">
        <v>41298.06</v>
      </c>
      <c r="P314" s="681">
        <v>1.4999999999999998</v>
      </c>
      <c r="Q314" s="669">
        <v>13766.019999999999</v>
      </c>
    </row>
    <row r="315" spans="1:17" ht="14.4" customHeight="1" x14ac:dyDescent="0.3">
      <c r="A315" s="664" t="s">
        <v>548</v>
      </c>
      <c r="B315" s="665" t="s">
        <v>6502</v>
      </c>
      <c r="C315" s="665" t="s">
        <v>6503</v>
      </c>
      <c r="D315" s="665" t="s">
        <v>6903</v>
      </c>
      <c r="E315" s="665" t="s">
        <v>6904</v>
      </c>
      <c r="F315" s="668">
        <v>400</v>
      </c>
      <c r="G315" s="668">
        <v>497456.00000000006</v>
      </c>
      <c r="H315" s="668">
        <v>1</v>
      </c>
      <c r="I315" s="668">
        <v>1243.6400000000001</v>
      </c>
      <c r="J315" s="668">
        <v>407</v>
      </c>
      <c r="K315" s="668">
        <v>506161.48000000004</v>
      </c>
      <c r="L315" s="668">
        <v>1.0175000000000001</v>
      </c>
      <c r="M315" s="668">
        <v>1243.6400000000001</v>
      </c>
      <c r="N315" s="668">
        <v>385</v>
      </c>
      <c r="O315" s="668">
        <v>478801.39999999997</v>
      </c>
      <c r="P315" s="681">
        <v>0.9624999999999998</v>
      </c>
      <c r="Q315" s="669">
        <v>1243.6399999999999</v>
      </c>
    </row>
    <row r="316" spans="1:17" ht="14.4" customHeight="1" x14ac:dyDescent="0.3">
      <c r="A316" s="664" t="s">
        <v>548</v>
      </c>
      <c r="B316" s="665" t="s">
        <v>6502</v>
      </c>
      <c r="C316" s="665" t="s">
        <v>6503</v>
      </c>
      <c r="D316" s="665" t="s">
        <v>6905</v>
      </c>
      <c r="E316" s="665" t="s">
        <v>6906</v>
      </c>
      <c r="F316" s="668">
        <v>14</v>
      </c>
      <c r="G316" s="668">
        <v>225921.08</v>
      </c>
      <c r="H316" s="668">
        <v>1</v>
      </c>
      <c r="I316" s="668">
        <v>16137.22</v>
      </c>
      <c r="J316" s="668">
        <v>20</v>
      </c>
      <c r="K316" s="668">
        <v>322744.40000000002</v>
      </c>
      <c r="L316" s="668">
        <v>1.4285714285714288</v>
      </c>
      <c r="M316" s="668">
        <v>16137.220000000001</v>
      </c>
      <c r="N316" s="668">
        <v>18</v>
      </c>
      <c r="O316" s="668">
        <v>290469.96000000002</v>
      </c>
      <c r="P316" s="681">
        <v>1.2857142857142858</v>
      </c>
      <c r="Q316" s="669">
        <v>16137.220000000001</v>
      </c>
    </row>
    <row r="317" spans="1:17" ht="14.4" customHeight="1" x14ac:dyDescent="0.3">
      <c r="A317" s="664" t="s">
        <v>548</v>
      </c>
      <c r="B317" s="665" t="s">
        <v>6502</v>
      </c>
      <c r="C317" s="665" t="s">
        <v>6503</v>
      </c>
      <c r="D317" s="665" t="s">
        <v>6907</v>
      </c>
      <c r="E317" s="665" t="s">
        <v>6908</v>
      </c>
      <c r="F317" s="668">
        <v>111</v>
      </c>
      <c r="G317" s="668">
        <v>184038</v>
      </c>
      <c r="H317" s="668">
        <v>1</v>
      </c>
      <c r="I317" s="668">
        <v>1658</v>
      </c>
      <c r="J317" s="668">
        <v>94</v>
      </c>
      <c r="K317" s="668">
        <v>155852</v>
      </c>
      <c r="L317" s="668">
        <v>0.84684684684684686</v>
      </c>
      <c r="M317" s="668">
        <v>1658</v>
      </c>
      <c r="N317" s="668">
        <v>82</v>
      </c>
      <c r="O317" s="668">
        <v>135956</v>
      </c>
      <c r="P317" s="681">
        <v>0.73873873873873874</v>
      </c>
      <c r="Q317" s="669">
        <v>1658</v>
      </c>
    </row>
    <row r="318" spans="1:17" ht="14.4" customHeight="1" x14ac:dyDescent="0.3">
      <c r="A318" s="664" t="s">
        <v>548</v>
      </c>
      <c r="B318" s="665" t="s">
        <v>6502</v>
      </c>
      <c r="C318" s="665" t="s">
        <v>6503</v>
      </c>
      <c r="D318" s="665" t="s">
        <v>6909</v>
      </c>
      <c r="E318" s="665" t="s">
        <v>6910</v>
      </c>
      <c r="F318" s="668">
        <v>4</v>
      </c>
      <c r="G318" s="668">
        <v>33797.879999999997</v>
      </c>
      <c r="H318" s="668">
        <v>1</v>
      </c>
      <c r="I318" s="668">
        <v>8449.4699999999993</v>
      </c>
      <c r="J318" s="668">
        <v>1</v>
      </c>
      <c r="K318" s="668">
        <v>8449.4699999999993</v>
      </c>
      <c r="L318" s="668">
        <v>0.25</v>
      </c>
      <c r="M318" s="668">
        <v>8449.4699999999993</v>
      </c>
      <c r="N318" s="668">
        <v>6</v>
      </c>
      <c r="O318" s="668">
        <v>50696.82</v>
      </c>
      <c r="P318" s="681">
        <v>1.5</v>
      </c>
      <c r="Q318" s="669">
        <v>8449.4699999999993</v>
      </c>
    </row>
    <row r="319" spans="1:17" ht="14.4" customHeight="1" x14ac:dyDescent="0.3">
      <c r="A319" s="664" t="s">
        <v>548</v>
      </c>
      <c r="B319" s="665" t="s">
        <v>6502</v>
      </c>
      <c r="C319" s="665" t="s">
        <v>6503</v>
      </c>
      <c r="D319" s="665" t="s">
        <v>6911</v>
      </c>
      <c r="E319" s="665" t="s">
        <v>6901</v>
      </c>
      <c r="F319" s="668">
        <v>5</v>
      </c>
      <c r="G319" s="668">
        <v>40128</v>
      </c>
      <c r="H319" s="668">
        <v>1</v>
      </c>
      <c r="I319" s="668">
        <v>8025.6</v>
      </c>
      <c r="J319" s="668"/>
      <c r="K319" s="668"/>
      <c r="L319" s="668"/>
      <c r="M319" s="668"/>
      <c r="N319" s="668">
        <v>4</v>
      </c>
      <c r="O319" s="668">
        <v>32102.400000000001</v>
      </c>
      <c r="P319" s="681">
        <v>0.8</v>
      </c>
      <c r="Q319" s="669">
        <v>8025.6</v>
      </c>
    </row>
    <row r="320" spans="1:17" ht="14.4" customHeight="1" x14ac:dyDescent="0.3">
      <c r="A320" s="664" t="s">
        <v>548</v>
      </c>
      <c r="B320" s="665" t="s">
        <v>6502</v>
      </c>
      <c r="C320" s="665" t="s">
        <v>6503</v>
      </c>
      <c r="D320" s="665" t="s">
        <v>6912</v>
      </c>
      <c r="E320" s="665" t="s">
        <v>6913</v>
      </c>
      <c r="F320" s="668">
        <v>209</v>
      </c>
      <c r="G320" s="668">
        <v>234577.42</v>
      </c>
      <c r="H320" s="668">
        <v>1</v>
      </c>
      <c r="I320" s="668">
        <v>1122.3800000000001</v>
      </c>
      <c r="J320" s="668">
        <v>16</v>
      </c>
      <c r="K320" s="668">
        <v>17958.080000000002</v>
      </c>
      <c r="L320" s="668">
        <v>7.6555023923444973E-2</v>
      </c>
      <c r="M320" s="668">
        <v>1122.3800000000001</v>
      </c>
      <c r="N320" s="668">
        <v>232</v>
      </c>
      <c r="O320" s="668">
        <v>260392.15999999997</v>
      </c>
      <c r="P320" s="681">
        <v>1.110047846889952</v>
      </c>
      <c r="Q320" s="669">
        <v>1122.3799999999999</v>
      </c>
    </row>
    <row r="321" spans="1:17" ht="14.4" customHeight="1" x14ac:dyDescent="0.3">
      <c r="A321" s="664" t="s">
        <v>548</v>
      </c>
      <c r="B321" s="665" t="s">
        <v>6502</v>
      </c>
      <c r="C321" s="665" t="s">
        <v>6503</v>
      </c>
      <c r="D321" s="665" t="s">
        <v>6914</v>
      </c>
      <c r="E321" s="665" t="s">
        <v>6915</v>
      </c>
      <c r="F321" s="668">
        <v>480</v>
      </c>
      <c r="G321" s="668">
        <v>858048</v>
      </c>
      <c r="H321" s="668">
        <v>1</v>
      </c>
      <c r="I321" s="668">
        <v>1787.6</v>
      </c>
      <c r="J321" s="668">
        <v>466</v>
      </c>
      <c r="K321" s="668">
        <v>832521.3600000001</v>
      </c>
      <c r="L321" s="668">
        <v>0.9702503356455584</v>
      </c>
      <c r="M321" s="668">
        <v>1786.5265236051505</v>
      </c>
      <c r="N321" s="668">
        <v>418</v>
      </c>
      <c r="O321" s="668">
        <v>747216.8</v>
      </c>
      <c r="P321" s="681">
        <v>0.87083333333333335</v>
      </c>
      <c r="Q321" s="669">
        <v>1787.6000000000001</v>
      </c>
    </row>
    <row r="322" spans="1:17" ht="14.4" customHeight="1" x14ac:dyDescent="0.3">
      <c r="A322" s="664" t="s">
        <v>548</v>
      </c>
      <c r="B322" s="665" t="s">
        <v>6502</v>
      </c>
      <c r="C322" s="665" t="s">
        <v>6503</v>
      </c>
      <c r="D322" s="665" t="s">
        <v>6916</v>
      </c>
      <c r="E322" s="665" t="s">
        <v>6917</v>
      </c>
      <c r="F322" s="668">
        <v>44</v>
      </c>
      <c r="G322" s="668">
        <v>3186527.9599999995</v>
      </c>
      <c r="H322" s="668">
        <v>1</v>
      </c>
      <c r="I322" s="668">
        <v>72421.089999999982</v>
      </c>
      <c r="J322" s="668">
        <v>44</v>
      </c>
      <c r="K322" s="668">
        <v>3123000.71</v>
      </c>
      <c r="L322" s="668">
        <v>0.98006380273531335</v>
      </c>
      <c r="M322" s="668">
        <v>70977.288863636364</v>
      </c>
      <c r="N322" s="668">
        <v>86</v>
      </c>
      <c r="O322" s="668">
        <v>5920233.5999999996</v>
      </c>
      <c r="P322" s="681">
        <v>1.857894760163975</v>
      </c>
      <c r="Q322" s="669">
        <v>68839.92558139535</v>
      </c>
    </row>
    <row r="323" spans="1:17" ht="14.4" customHeight="1" x14ac:dyDescent="0.3">
      <c r="A323" s="664" t="s">
        <v>548</v>
      </c>
      <c r="B323" s="665" t="s">
        <v>6502</v>
      </c>
      <c r="C323" s="665" t="s">
        <v>6503</v>
      </c>
      <c r="D323" s="665" t="s">
        <v>6918</v>
      </c>
      <c r="E323" s="665" t="s">
        <v>6919</v>
      </c>
      <c r="F323" s="668">
        <v>1</v>
      </c>
      <c r="G323" s="668">
        <v>118450</v>
      </c>
      <c r="H323" s="668">
        <v>1</v>
      </c>
      <c r="I323" s="668">
        <v>118450</v>
      </c>
      <c r="J323" s="668"/>
      <c r="K323" s="668"/>
      <c r="L323" s="668"/>
      <c r="M323" s="668"/>
      <c r="N323" s="668">
        <v>1</v>
      </c>
      <c r="O323" s="668">
        <v>118450</v>
      </c>
      <c r="P323" s="681">
        <v>1</v>
      </c>
      <c r="Q323" s="669">
        <v>118450</v>
      </c>
    </row>
    <row r="324" spans="1:17" ht="14.4" customHeight="1" x14ac:dyDescent="0.3">
      <c r="A324" s="664" t="s">
        <v>548</v>
      </c>
      <c r="B324" s="665" t="s">
        <v>6502</v>
      </c>
      <c r="C324" s="665" t="s">
        <v>6503</v>
      </c>
      <c r="D324" s="665" t="s">
        <v>6920</v>
      </c>
      <c r="E324" s="665" t="s">
        <v>6921</v>
      </c>
      <c r="F324" s="668">
        <v>16</v>
      </c>
      <c r="G324" s="668">
        <v>1405548.48</v>
      </c>
      <c r="H324" s="668">
        <v>1</v>
      </c>
      <c r="I324" s="668">
        <v>87846.78</v>
      </c>
      <c r="J324" s="668">
        <v>21</v>
      </c>
      <c r="K324" s="668">
        <v>1580033.9000000001</v>
      </c>
      <c r="L324" s="668">
        <v>1.1241404494279701</v>
      </c>
      <c r="M324" s="668">
        <v>75239.709523809535</v>
      </c>
      <c r="N324" s="668">
        <v>17</v>
      </c>
      <c r="O324" s="668">
        <v>1207822</v>
      </c>
      <c r="P324" s="681">
        <v>0.85932432583186313</v>
      </c>
      <c r="Q324" s="669">
        <v>71048.352941176476</v>
      </c>
    </row>
    <row r="325" spans="1:17" ht="14.4" customHeight="1" x14ac:dyDescent="0.3">
      <c r="A325" s="664" t="s">
        <v>548</v>
      </c>
      <c r="B325" s="665" t="s">
        <v>6502</v>
      </c>
      <c r="C325" s="665" t="s">
        <v>6503</v>
      </c>
      <c r="D325" s="665" t="s">
        <v>6922</v>
      </c>
      <c r="E325" s="665" t="s">
        <v>6923</v>
      </c>
      <c r="F325" s="668"/>
      <c r="G325" s="668"/>
      <c r="H325" s="668"/>
      <c r="I325" s="668"/>
      <c r="J325" s="668"/>
      <c r="K325" s="668"/>
      <c r="L325" s="668"/>
      <c r="M325" s="668"/>
      <c r="N325" s="668">
        <v>1</v>
      </c>
      <c r="O325" s="668">
        <v>45240</v>
      </c>
      <c r="P325" s="681"/>
      <c r="Q325" s="669">
        <v>45240</v>
      </c>
    </row>
    <row r="326" spans="1:17" ht="14.4" customHeight="1" x14ac:dyDescent="0.3">
      <c r="A326" s="664" t="s">
        <v>548</v>
      </c>
      <c r="B326" s="665" t="s">
        <v>6502</v>
      </c>
      <c r="C326" s="665" t="s">
        <v>6503</v>
      </c>
      <c r="D326" s="665" t="s">
        <v>6924</v>
      </c>
      <c r="E326" s="665" t="s">
        <v>6925</v>
      </c>
      <c r="F326" s="668"/>
      <c r="G326" s="668"/>
      <c r="H326" s="668"/>
      <c r="I326" s="668"/>
      <c r="J326" s="668">
        <v>1</v>
      </c>
      <c r="K326" s="668">
        <v>660</v>
      </c>
      <c r="L326" s="668"/>
      <c r="M326" s="668">
        <v>660</v>
      </c>
      <c r="N326" s="668"/>
      <c r="O326" s="668"/>
      <c r="P326" s="681"/>
      <c r="Q326" s="669"/>
    </row>
    <row r="327" spans="1:17" ht="14.4" customHeight="1" x14ac:dyDescent="0.3">
      <c r="A327" s="664" t="s">
        <v>548</v>
      </c>
      <c r="B327" s="665" t="s">
        <v>6502</v>
      </c>
      <c r="C327" s="665" t="s">
        <v>6503</v>
      </c>
      <c r="D327" s="665" t="s">
        <v>6926</v>
      </c>
      <c r="E327" s="665" t="s">
        <v>6927</v>
      </c>
      <c r="F327" s="668">
        <v>7</v>
      </c>
      <c r="G327" s="668">
        <v>563319.05000000005</v>
      </c>
      <c r="H327" s="668">
        <v>1</v>
      </c>
      <c r="I327" s="668">
        <v>80474.150000000009</v>
      </c>
      <c r="J327" s="668">
        <v>20</v>
      </c>
      <c r="K327" s="668">
        <v>1609483</v>
      </c>
      <c r="L327" s="668">
        <v>2.8571428571428568</v>
      </c>
      <c r="M327" s="668">
        <v>80474.149999999994</v>
      </c>
      <c r="N327" s="668">
        <v>3</v>
      </c>
      <c r="O327" s="668">
        <v>241422.45</v>
      </c>
      <c r="P327" s="681">
        <v>0.42857142857142855</v>
      </c>
      <c r="Q327" s="669">
        <v>80474.150000000009</v>
      </c>
    </row>
    <row r="328" spans="1:17" ht="14.4" customHeight="1" x14ac:dyDescent="0.3">
      <c r="A328" s="664" t="s">
        <v>548</v>
      </c>
      <c r="B328" s="665" t="s">
        <v>6502</v>
      </c>
      <c r="C328" s="665" t="s">
        <v>6503</v>
      </c>
      <c r="D328" s="665" t="s">
        <v>6926</v>
      </c>
      <c r="E328" s="665" t="s">
        <v>6928</v>
      </c>
      <c r="F328" s="668">
        <v>5</v>
      </c>
      <c r="G328" s="668">
        <v>402370.75</v>
      </c>
      <c r="H328" s="668">
        <v>1</v>
      </c>
      <c r="I328" s="668">
        <v>80474.149999999994</v>
      </c>
      <c r="J328" s="668">
        <v>6</v>
      </c>
      <c r="K328" s="668">
        <v>482844.89999999997</v>
      </c>
      <c r="L328" s="668">
        <v>1.2</v>
      </c>
      <c r="M328" s="668">
        <v>80474.149999999994</v>
      </c>
      <c r="N328" s="668">
        <v>9</v>
      </c>
      <c r="O328" s="668">
        <v>724267.35000000009</v>
      </c>
      <c r="P328" s="681">
        <v>1.8000000000000003</v>
      </c>
      <c r="Q328" s="669">
        <v>80474.150000000009</v>
      </c>
    </row>
    <row r="329" spans="1:17" ht="14.4" customHeight="1" x14ac:dyDescent="0.3">
      <c r="A329" s="664" t="s">
        <v>548</v>
      </c>
      <c r="B329" s="665" t="s">
        <v>6502</v>
      </c>
      <c r="C329" s="665" t="s">
        <v>6503</v>
      </c>
      <c r="D329" s="665" t="s">
        <v>6929</v>
      </c>
      <c r="E329" s="665" t="s">
        <v>6930</v>
      </c>
      <c r="F329" s="668">
        <v>2</v>
      </c>
      <c r="G329" s="668">
        <v>25000</v>
      </c>
      <c r="H329" s="668">
        <v>1</v>
      </c>
      <c r="I329" s="668">
        <v>12500</v>
      </c>
      <c r="J329" s="668">
        <v>1</v>
      </c>
      <c r="K329" s="668">
        <v>12500</v>
      </c>
      <c r="L329" s="668">
        <v>0.5</v>
      </c>
      <c r="M329" s="668">
        <v>12500</v>
      </c>
      <c r="N329" s="668">
        <v>2</v>
      </c>
      <c r="O329" s="668">
        <v>24770</v>
      </c>
      <c r="P329" s="681">
        <v>0.99080000000000001</v>
      </c>
      <c r="Q329" s="669">
        <v>12385</v>
      </c>
    </row>
    <row r="330" spans="1:17" ht="14.4" customHeight="1" x14ac:dyDescent="0.3">
      <c r="A330" s="664" t="s">
        <v>548</v>
      </c>
      <c r="B330" s="665" t="s">
        <v>6502</v>
      </c>
      <c r="C330" s="665" t="s">
        <v>6503</v>
      </c>
      <c r="D330" s="665" t="s">
        <v>6929</v>
      </c>
      <c r="E330" s="665" t="s">
        <v>6931</v>
      </c>
      <c r="F330" s="668">
        <v>1</v>
      </c>
      <c r="G330" s="668">
        <v>12500</v>
      </c>
      <c r="H330" s="668">
        <v>1</v>
      </c>
      <c r="I330" s="668">
        <v>12500</v>
      </c>
      <c r="J330" s="668">
        <v>2</v>
      </c>
      <c r="K330" s="668">
        <v>25000</v>
      </c>
      <c r="L330" s="668">
        <v>2</v>
      </c>
      <c r="M330" s="668">
        <v>12500</v>
      </c>
      <c r="N330" s="668">
        <v>1</v>
      </c>
      <c r="O330" s="668">
        <v>12270</v>
      </c>
      <c r="P330" s="681">
        <v>0.98160000000000003</v>
      </c>
      <c r="Q330" s="669">
        <v>12270</v>
      </c>
    </row>
    <row r="331" spans="1:17" ht="14.4" customHeight="1" x14ac:dyDescent="0.3">
      <c r="A331" s="664" t="s">
        <v>548</v>
      </c>
      <c r="B331" s="665" t="s">
        <v>6502</v>
      </c>
      <c r="C331" s="665" t="s">
        <v>6503</v>
      </c>
      <c r="D331" s="665" t="s">
        <v>6932</v>
      </c>
      <c r="E331" s="665" t="s">
        <v>6933</v>
      </c>
      <c r="F331" s="668">
        <v>1</v>
      </c>
      <c r="G331" s="668">
        <v>57507</v>
      </c>
      <c r="H331" s="668">
        <v>1</v>
      </c>
      <c r="I331" s="668">
        <v>57507</v>
      </c>
      <c r="J331" s="668">
        <v>3</v>
      </c>
      <c r="K331" s="668">
        <v>172521</v>
      </c>
      <c r="L331" s="668">
        <v>3</v>
      </c>
      <c r="M331" s="668">
        <v>57507</v>
      </c>
      <c r="N331" s="668">
        <v>5</v>
      </c>
      <c r="O331" s="668">
        <v>287535</v>
      </c>
      <c r="P331" s="681">
        <v>5</v>
      </c>
      <c r="Q331" s="669">
        <v>57507</v>
      </c>
    </row>
    <row r="332" spans="1:17" ht="14.4" customHeight="1" x14ac:dyDescent="0.3">
      <c r="A332" s="664" t="s">
        <v>548</v>
      </c>
      <c r="B332" s="665" t="s">
        <v>6502</v>
      </c>
      <c r="C332" s="665" t="s">
        <v>6503</v>
      </c>
      <c r="D332" s="665" t="s">
        <v>6934</v>
      </c>
      <c r="E332" s="665" t="s">
        <v>6935</v>
      </c>
      <c r="F332" s="668">
        <v>11</v>
      </c>
      <c r="G332" s="668">
        <v>474673.20999999996</v>
      </c>
      <c r="H332" s="668">
        <v>1</v>
      </c>
      <c r="I332" s="668">
        <v>43152.109999999993</v>
      </c>
      <c r="J332" s="668">
        <v>11</v>
      </c>
      <c r="K332" s="668">
        <v>474673.20999999996</v>
      </c>
      <c r="L332" s="668">
        <v>1</v>
      </c>
      <c r="M332" s="668">
        <v>43152.109999999993</v>
      </c>
      <c r="N332" s="668">
        <v>21</v>
      </c>
      <c r="O332" s="668">
        <v>906194.30999999994</v>
      </c>
      <c r="P332" s="681">
        <v>1.9090909090909092</v>
      </c>
      <c r="Q332" s="669">
        <v>43152.11</v>
      </c>
    </row>
    <row r="333" spans="1:17" ht="14.4" customHeight="1" x14ac:dyDescent="0.3">
      <c r="A333" s="664" t="s">
        <v>548</v>
      </c>
      <c r="B333" s="665" t="s">
        <v>6502</v>
      </c>
      <c r="C333" s="665" t="s">
        <v>6503</v>
      </c>
      <c r="D333" s="665" t="s">
        <v>6936</v>
      </c>
      <c r="E333" s="665" t="s">
        <v>6937</v>
      </c>
      <c r="F333" s="668">
        <v>14</v>
      </c>
      <c r="G333" s="668">
        <v>191665.03999999998</v>
      </c>
      <c r="H333" s="668">
        <v>1</v>
      </c>
      <c r="I333" s="668">
        <v>13690.359999999999</v>
      </c>
      <c r="J333" s="668">
        <v>11</v>
      </c>
      <c r="K333" s="668">
        <v>150593.96000000002</v>
      </c>
      <c r="L333" s="668">
        <v>0.78571428571428592</v>
      </c>
      <c r="M333" s="668">
        <v>13690.360000000002</v>
      </c>
      <c r="N333" s="668">
        <v>10</v>
      </c>
      <c r="O333" s="668">
        <v>136903.6</v>
      </c>
      <c r="P333" s="681">
        <v>0.71428571428571441</v>
      </c>
      <c r="Q333" s="669">
        <v>13690.36</v>
      </c>
    </row>
    <row r="334" spans="1:17" ht="14.4" customHeight="1" x14ac:dyDescent="0.3">
      <c r="A334" s="664" t="s">
        <v>548</v>
      </c>
      <c r="B334" s="665" t="s">
        <v>6502</v>
      </c>
      <c r="C334" s="665" t="s">
        <v>6503</v>
      </c>
      <c r="D334" s="665" t="s">
        <v>6938</v>
      </c>
      <c r="E334" s="665" t="s">
        <v>6939</v>
      </c>
      <c r="F334" s="668">
        <v>2</v>
      </c>
      <c r="G334" s="668">
        <v>38800</v>
      </c>
      <c r="H334" s="668">
        <v>1</v>
      </c>
      <c r="I334" s="668">
        <v>19400</v>
      </c>
      <c r="J334" s="668">
        <v>1</v>
      </c>
      <c r="K334" s="668">
        <v>19400</v>
      </c>
      <c r="L334" s="668">
        <v>0.5</v>
      </c>
      <c r="M334" s="668">
        <v>19400</v>
      </c>
      <c r="N334" s="668">
        <v>1</v>
      </c>
      <c r="O334" s="668">
        <v>18950</v>
      </c>
      <c r="P334" s="681">
        <v>0.48840206185567009</v>
      </c>
      <c r="Q334" s="669">
        <v>18950</v>
      </c>
    </row>
    <row r="335" spans="1:17" ht="14.4" customHeight="1" x14ac:dyDescent="0.3">
      <c r="A335" s="664" t="s">
        <v>548</v>
      </c>
      <c r="B335" s="665" t="s">
        <v>6502</v>
      </c>
      <c r="C335" s="665" t="s">
        <v>6503</v>
      </c>
      <c r="D335" s="665" t="s">
        <v>6938</v>
      </c>
      <c r="E335" s="665" t="s">
        <v>6931</v>
      </c>
      <c r="F335" s="668">
        <v>2</v>
      </c>
      <c r="G335" s="668">
        <v>38800</v>
      </c>
      <c r="H335" s="668">
        <v>1</v>
      </c>
      <c r="I335" s="668">
        <v>19400</v>
      </c>
      <c r="J335" s="668"/>
      <c r="K335" s="668"/>
      <c r="L335" s="668"/>
      <c r="M335" s="668"/>
      <c r="N335" s="668">
        <v>1</v>
      </c>
      <c r="O335" s="668">
        <v>18950</v>
      </c>
      <c r="P335" s="681">
        <v>0.48840206185567009</v>
      </c>
      <c r="Q335" s="669">
        <v>18950</v>
      </c>
    </row>
    <row r="336" spans="1:17" ht="14.4" customHeight="1" x14ac:dyDescent="0.3">
      <c r="A336" s="664" t="s">
        <v>548</v>
      </c>
      <c r="B336" s="665" t="s">
        <v>6502</v>
      </c>
      <c r="C336" s="665" t="s">
        <v>6503</v>
      </c>
      <c r="D336" s="665" t="s">
        <v>6940</v>
      </c>
      <c r="E336" s="665" t="s">
        <v>6941</v>
      </c>
      <c r="F336" s="668">
        <v>1</v>
      </c>
      <c r="G336" s="668">
        <v>59800</v>
      </c>
      <c r="H336" s="668">
        <v>1</v>
      </c>
      <c r="I336" s="668">
        <v>59800</v>
      </c>
      <c r="J336" s="668"/>
      <c r="K336" s="668"/>
      <c r="L336" s="668"/>
      <c r="M336" s="668"/>
      <c r="N336" s="668"/>
      <c r="O336" s="668"/>
      <c r="P336" s="681"/>
      <c r="Q336" s="669"/>
    </row>
    <row r="337" spans="1:17" ht="14.4" customHeight="1" x14ac:dyDescent="0.3">
      <c r="A337" s="664" t="s">
        <v>548</v>
      </c>
      <c r="B337" s="665" t="s">
        <v>6502</v>
      </c>
      <c r="C337" s="665" t="s">
        <v>6503</v>
      </c>
      <c r="D337" s="665" t="s">
        <v>6942</v>
      </c>
      <c r="E337" s="665" t="s">
        <v>6943</v>
      </c>
      <c r="F337" s="668">
        <v>7</v>
      </c>
      <c r="G337" s="668">
        <v>17410.89</v>
      </c>
      <c r="H337" s="668">
        <v>1</v>
      </c>
      <c r="I337" s="668">
        <v>2487.27</v>
      </c>
      <c r="J337" s="668">
        <v>4</v>
      </c>
      <c r="K337" s="668">
        <v>9949.08</v>
      </c>
      <c r="L337" s="668">
        <v>0.5714285714285714</v>
      </c>
      <c r="M337" s="668">
        <v>2487.27</v>
      </c>
      <c r="N337" s="668">
        <v>3</v>
      </c>
      <c r="O337" s="668">
        <v>7461.8099999999995</v>
      </c>
      <c r="P337" s="681">
        <v>0.42857142857142855</v>
      </c>
      <c r="Q337" s="669">
        <v>2487.27</v>
      </c>
    </row>
    <row r="338" spans="1:17" ht="14.4" customHeight="1" x14ac:dyDescent="0.3">
      <c r="A338" s="664" t="s">
        <v>548</v>
      </c>
      <c r="B338" s="665" t="s">
        <v>6502</v>
      </c>
      <c r="C338" s="665" t="s">
        <v>6503</v>
      </c>
      <c r="D338" s="665" t="s">
        <v>6944</v>
      </c>
      <c r="E338" s="665" t="s">
        <v>6945</v>
      </c>
      <c r="F338" s="668"/>
      <c r="G338" s="668"/>
      <c r="H338" s="668"/>
      <c r="I338" s="668"/>
      <c r="J338" s="668">
        <v>1</v>
      </c>
      <c r="K338" s="668">
        <v>345000</v>
      </c>
      <c r="L338" s="668"/>
      <c r="M338" s="668">
        <v>345000</v>
      </c>
      <c r="N338" s="668"/>
      <c r="O338" s="668"/>
      <c r="P338" s="681"/>
      <c r="Q338" s="669"/>
    </row>
    <row r="339" spans="1:17" ht="14.4" customHeight="1" x14ac:dyDescent="0.3">
      <c r="A339" s="664" t="s">
        <v>548</v>
      </c>
      <c r="B339" s="665" t="s">
        <v>6502</v>
      </c>
      <c r="C339" s="665" t="s">
        <v>6503</v>
      </c>
      <c r="D339" s="665" t="s">
        <v>6946</v>
      </c>
      <c r="E339" s="665" t="s">
        <v>6947</v>
      </c>
      <c r="F339" s="668"/>
      <c r="G339" s="668"/>
      <c r="H339" s="668"/>
      <c r="I339" s="668"/>
      <c r="J339" s="668">
        <v>1</v>
      </c>
      <c r="K339" s="668">
        <v>59800</v>
      </c>
      <c r="L339" s="668"/>
      <c r="M339" s="668">
        <v>59800</v>
      </c>
      <c r="N339" s="668"/>
      <c r="O339" s="668"/>
      <c r="P339" s="681"/>
      <c r="Q339" s="669"/>
    </row>
    <row r="340" spans="1:17" ht="14.4" customHeight="1" x14ac:dyDescent="0.3">
      <c r="A340" s="664" t="s">
        <v>548</v>
      </c>
      <c r="B340" s="665" t="s">
        <v>6502</v>
      </c>
      <c r="C340" s="665" t="s">
        <v>6503</v>
      </c>
      <c r="D340" s="665" t="s">
        <v>6948</v>
      </c>
      <c r="E340" s="665" t="s">
        <v>6949</v>
      </c>
      <c r="F340" s="668">
        <v>5</v>
      </c>
      <c r="G340" s="668">
        <v>43418.45</v>
      </c>
      <c r="H340" s="668">
        <v>1</v>
      </c>
      <c r="I340" s="668">
        <v>8683.6899999999987</v>
      </c>
      <c r="J340" s="668">
        <v>1</v>
      </c>
      <c r="K340" s="668">
        <v>8683.69</v>
      </c>
      <c r="L340" s="668">
        <v>0.20000000000000004</v>
      </c>
      <c r="M340" s="668">
        <v>8683.69</v>
      </c>
      <c r="N340" s="668">
        <v>4</v>
      </c>
      <c r="O340" s="668">
        <v>34734.76</v>
      </c>
      <c r="P340" s="681">
        <v>0.80000000000000016</v>
      </c>
      <c r="Q340" s="669">
        <v>8683.69</v>
      </c>
    </row>
    <row r="341" spans="1:17" ht="14.4" customHeight="1" x14ac:dyDescent="0.3">
      <c r="A341" s="664" t="s">
        <v>548</v>
      </c>
      <c r="B341" s="665" t="s">
        <v>6502</v>
      </c>
      <c r="C341" s="665" t="s">
        <v>6503</v>
      </c>
      <c r="D341" s="665" t="s">
        <v>6950</v>
      </c>
      <c r="E341" s="665" t="s">
        <v>6951</v>
      </c>
      <c r="F341" s="668">
        <v>1</v>
      </c>
      <c r="G341" s="668">
        <v>1155.55</v>
      </c>
      <c r="H341" s="668">
        <v>1</v>
      </c>
      <c r="I341" s="668">
        <v>1155.55</v>
      </c>
      <c r="J341" s="668"/>
      <c r="K341" s="668"/>
      <c r="L341" s="668"/>
      <c r="M341" s="668"/>
      <c r="N341" s="668"/>
      <c r="O341" s="668"/>
      <c r="P341" s="681"/>
      <c r="Q341" s="669"/>
    </row>
    <row r="342" spans="1:17" ht="14.4" customHeight="1" x14ac:dyDescent="0.3">
      <c r="A342" s="664" t="s">
        <v>548</v>
      </c>
      <c r="B342" s="665" t="s">
        <v>6502</v>
      </c>
      <c r="C342" s="665" t="s">
        <v>6503</v>
      </c>
      <c r="D342" s="665" t="s">
        <v>6952</v>
      </c>
      <c r="E342" s="665" t="s">
        <v>6953</v>
      </c>
      <c r="F342" s="668">
        <v>2</v>
      </c>
      <c r="G342" s="668">
        <v>2151.5</v>
      </c>
      <c r="H342" s="668">
        <v>1</v>
      </c>
      <c r="I342" s="668">
        <v>1075.75</v>
      </c>
      <c r="J342" s="668">
        <v>2</v>
      </c>
      <c r="K342" s="668">
        <v>2107.42</v>
      </c>
      <c r="L342" s="668">
        <v>0.97951196839414367</v>
      </c>
      <c r="M342" s="668">
        <v>1053.71</v>
      </c>
      <c r="N342" s="668">
        <v>1</v>
      </c>
      <c r="O342" s="668">
        <v>1053.71</v>
      </c>
      <c r="P342" s="681">
        <v>0.48975598419707184</v>
      </c>
      <c r="Q342" s="669">
        <v>1053.71</v>
      </c>
    </row>
    <row r="343" spans="1:17" ht="14.4" customHeight="1" x14ac:dyDescent="0.3">
      <c r="A343" s="664" t="s">
        <v>548</v>
      </c>
      <c r="B343" s="665" t="s">
        <v>6502</v>
      </c>
      <c r="C343" s="665" t="s">
        <v>6503</v>
      </c>
      <c r="D343" s="665" t="s">
        <v>6954</v>
      </c>
      <c r="E343" s="665" t="s">
        <v>6955</v>
      </c>
      <c r="F343" s="668">
        <v>8</v>
      </c>
      <c r="G343" s="668">
        <v>9700.4</v>
      </c>
      <c r="H343" s="668">
        <v>1</v>
      </c>
      <c r="I343" s="668">
        <v>1212.55</v>
      </c>
      <c r="J343" s="668">
        <v>12</v>
      </c>
      <c r="K343" s="668">
        <v>14550.6</v>
      </c>
      <c r="L343" s="668">
        <v>1.5</v>
      </c>
      <c r="M343" s="668">
        <v>1212.55</v>
      </c>
      <c r="N343" s="668">
        <v>2</v>
      </c>
      <c r="O343" s="668">
        <v>2425.1</v>
      </c>
      <c r="P343" s="681">
        <v>0.25</v>
      </c>
      <c r="Q343" s="669">
        <v>1212.55</v>
      </c>
    </row>
    <row r="344" spans="1:17" ht="14.4" customHeight="1" x14ac:dyDescent="0.3">
      <c r="A344" s="664" t="s">
        <v>548</v>
      </c>
      <c r="B344" s="665" t="s">
        <v>6502</v>
      </c>
      <c r="C344" s="665" t="s">
        <v>6503</v>
      </c>
      <c r="D344" s="665" t="s">
        <v>6956</v>
      </c>
      <c r="E344" s="665" t="s">
        <v>6957</v>
      </c>
      <c r="F344" s="668">
        <v>4</v>
      </c>
      <c r="G344" s="668">
        <v>5720.72</v>
      </c>
      <c r="H344" s="668">
        <v>1</v>
      </c>
      <c r="I344" s="668">
        <v>1430.18</v>
      </c>
      <c r="J344" s="668">
        <v>6</v>
      </c>
      <c r="K344" s="668">
        <v>8581.08</v>
      </c>
      <c r="L344" s="668">
        <v>1.5</v>
      </c>
      <c r="M344" s="668">
        <v>1430.18</v>
      </c>
      <c r="N344" s="668">
        <v>11</v>
      </c>
      <c r="O344" s="668">
        <v>15731.98</v>
      </c>
      <c r="P344" s="681">
        <v>2.75</v>
      </c>
      <c r="Q344" s="669">
        <v>1430.18</v>
      </c>
    </row>
    <row r="345" spans="1:17" ht="14.4" customHeight="1" x14ac:dyDescent="0.3">
      <c r="A345" s="664" t="s">
        <v>548</v>
      </c>
      <c r="B345" s="665" t="s">
        <v>6502</v>
      </c>
      <c r="C345" s="665" t="s">
        <v>6503</v>
      </c>
      <c r="D345" s="665" t="s">
        <v>6958</v>
      </c>
      <c r="E345" s="665" t="s">
        <v>6959</v>
      </c>
      <c r="F345" s="668">
        <v>26</v>
      </c>
      <c r="G345" s="668">
        <v>35352.46</v>
      </c>
      <c r="H345" s="668">
        <v>1</v>
      </c>
      <c r="I345" s="668">
        <v>1359.71</v>
      </c>
      <c r="J345" s="668">
        <v>7</v>
      </c>
      <c r="K345" s="668">
        <v>9517.9700000000012</v>
      </c>
      <c r="L345" s="668">
        <v>0.26923076923076927</v>
      </c>
      <c r="M345" s="668">
        <v>1359.7100000000003</v>
      </c>
      <c r="N345" s="668">
        <v>23</v>
      </c>
      <c r="O345" s="668">
        <v>31273.33</v>
      </c>
      <c r="P345" s="681">
        <v>0.88461538461538469</v>
      </c>
      <c r="Q345" s="669">
        <v>1359.71</v>
      </c>
    </row>
    <row r="346" spans="1:17" ht="14.4" customHeight="1" x14ac:dyDescent="0.3">
      <c r="A346" s="664" t="s">
        <v>548</v>
      </c>
      <c r="B346" s="665" t="s">
        <v>6502</v>
      </c>
      <c r="C346" s="665" t="s">
        <v>6503</v>
      </c>
      <c r="D346" s="665" t="s">
        <v>6960</v>
      </c>
      <c r="E346" s="665" t="s">
        <v>6961</v>
      </c>
      <c r="F346" s="668">
        <v>1</v>
      </c>
      <c r="G346" s="668">
        <v>1359.71</v>
      </c>
      <c r="H346" s="668">
        <v>1</v>
      </c>
      <c r="I346" s="668">
        <v>1359.71</v>
      </c>
      <c r="J346" s="668">
        <v>3</v>
      </c>
      <c r="K346" s="668">
        <v>4079.13</v>
      </c>
      <c r="L346" s="668">
        <v>3</v>
      </c>
      <c r="M346" s="668">
        <v>1359.71</v>
      </c>
      <c r="N346" s="668"/>
      <c r="O346" s="668"/>
      <c r="P346" s="681"/>
      <c r="Q346" s="669"/>
    </row>
    <row r="347" spans="1:17" ht="14.4" customHeight="1" x14ac:dyDescent="0.3">
      <c r="A347" s="664" t="s">
        <v>548</v>
      </c>
      <c r="B347" s="665" t="s">
        <v>6502</v>
      </c>
      <c r="C347" s="665" t="s">
        <v>6503</v>
      </c>
      <c r="D347" s="665" t="s">
        <v>6506</v>
      </c>
      <c r="E347" s="665" t="s">
        <v>6507</v>
      </c>
      <c r="F347" s="668">
        <v>4</v>
      </c>
      <c r="G347" s="668">
        <v>28361.119999999999</v>
      </c>
      <c r="H347" s="668">
        <v>1</v>
      </c>
      <c r="I347" s="668">
        <v>7090.28</v>
      </c>
      <c r="J347" s="668">
        <v>2</v>
      </c>
      <c r="K347" s="668">
        <v>14180.56</v>
      </c>
      <c r="L347" s="668">
        <v>0.5</v>
      </c>
      <c r="M347" s="668">
        <v>7090.28</v>
      </c>
      <c r="N347" s="668">
        <v>1</v>
      </c>
      <c r="O347" s="668">
        <v>7090.28</v>
      </c>
      <c r="P347" s="681">
        <v>0.25</v>
      </c>
      <c r="Q347" s="669">
        <v>7090.28</v>
      </c>
    </row>
    <row r="348" spans="1:17" ht="14.4" customHeight="1" x14ac:dyDescent="0.3">
      <c r="A348" s="664" t="s">
        <v>548</v>
      </c>
      <c r="B348" s="665" t="s">
        <v>6502</v>
      </c>
      <c r="C348" s="665" t="s">
        <v>6503</v>
      </c>
      <c r="D348" s="665" t="s">
        <v>6962</v>
      </c>
      <c r="E348" s="665" t="s">
        <v>6963</v>
      </c>
      <c r="F348" s="668"/>
      <c r="G348" s="668"/>
      <c r="H348" s="668"/>
      <c r="I348" s="668"/>
      <c r="J348" s="668">
        <v>1</v>
      </c>
      <c r="K348" s="668">
        <v>27300</v>
      </c>
      <c r="L348" s="668"/>
      <c r="M348" s="668">
        <v>27300</v>
      </c>
      <c r="N348" s="668"/>
      <c r="O348" s="668"/>
      <c r="P348" s="681"/>
      <c r="Q348" s="669"/>
    </row>
    <row r="349" spans="1:17" ht="14.4" customHeight="1" x14ac:dyDescent="0.3">
      <c r="A349" s="664" t="s">
        <v>548</v>
      </c>
      <c r="B349" s="665" t="s">
        <v>6502</v>
      </c>
      <c r="C349" s="665" t="s">
        <v>6503</v>
      </c>
      <c r="D349" s="665" t="s">
        <v>6964</v>
      </c>
      <c r="E349" s="665" t="s">
        <v>6965</v>
      </c>
      <c r="F349" s="668"/>
      <c r="G349" s="668"/>
      <c r="H349" s="668"/>
      <c r="I349" s="668"/>
      <c r="J349" s="668"/>
      <c r="K349" s="668"/>
      <c r="L349" s="668"/>
      <c r="M349" s="668"/>
      <c r="N349" s="668">
        <v>4</v>
      </c>
      <c r="O349" s="668">
        <v>4303</v>
      </c>
      <c r="P349" s="681"/>
      <c r="Q349" s="669">
        <v>1075.75</v>
      </c>
    </row>
    <row r="350" spans="1:17" ht="14.4" customHeight="1" x14ac:dyDescent="0.3">
      <c r="A350" s="664" t="s">
        <v>548</v>
      </c>
      <c r="B350" s="665" t="s">
        <v>6502</v>
      </c>
      <c r="C350" s="665" t="s">
        <v>6503</v>
      </c>
      <c r="D350" s="665" t="s">
        <v>6966</v>
      </c>
      <c r="E350" s="665" t="s">
        <v>6967</v>
      </c>
      <c r="F350" s="668">
        <v>1</v>
      </c>
      <c r="G350" s="668">
        <v>1616.73</v>
      </c>
      <c r="H350" s="668">
        <v>1</v>
      </c>
      <c r="I350" s="668">
        <v>1616.73</v>
      </c>
      <c r="J350" s="668">
        <v>15</v>
      </c>
      <c r="K350" s="668">
        <v>24250.949999999997</v>
      </c>
      <c r="L350" s="668">
        <v>14.999999999999998</v>
      </c>
      <c r="M350" s="668">
        <v>1616.7299999999998</v>
      </c>
      <c r="N350" s="668">
        <v>10</v>
      </c>
      <c r="O350" s="668">
        <v>16167.3</v>
      </c>
      <c r="P350" s="681">
        <v>10</v>
      </c>
      <c r="Q350" s="669">
        <v>1616.73</v>
      </c>
    </row>
    <row r="351" spans="1:17" ht="14.4" customHeight="1" x14ac:dyDescent="0.3">
      <c r="A351" s="664" t="s">
        <v>548</v>
      </c>
      <c r="B351" s="665" t="s">
        <v>6502</v>
      </c>
      <c r="C351" s="665" t="s">
        <v>6503</v>
      </c>
      <c r="D351" s="665" t="s">
        <v>6968</v>
      </c>
      <c r="E351" s="665" t="s">
        <v>6969</v>
      </c>
      <c r="F351" s="668"/>
      <c r="G351" s="668"/>
      <c r="H351" s="668"/>
      <c r="I351" s="668"/>
      <c r="J351" s="668">
        <v>1</v>
      </c>
      <c r="K351" s="668">
        <v>11997</v>
      </c>
      <c r="L351" s="668"/>
      <c r="M351" s="668">
        <v>11997</v>
      </c>
      <c r="N351" s="668"/>
      <c r="O351" s="668"/>
      <c r="P351" s="681"/>
      <c r="Q351" s="669"/>
    </row>
    <row r="352" spans="1:17" ht="14.4" customHeight="1" x14ac:dyDescent="0.3">
      <c r="A352" s="664" t="s">
        <v>548</v>
      </c>
      <c r="B352" s="665" t="s">
        <v>6502</v>
      </c>
      <c r="C352" s="665" t="s">
        <v>6503</v>
      </c>
      <c r="D352" s="665" t="s">
        <v>6970</v>
      </c>
      <c r="E352" s="665" t="s">
        <v>6971</v>
      </c>
      <c r="F352" s="668"/>
      <c r="G352" s="668"/>
      <c r="H352" s="668"/>
      <c r="I352" s="668"/>
      <c r="J352" s="668">
        <v>11</v>
      </c>
      <c r="K352" s="668">
        <v>196075</v>
      </c>
      <c r="L352" s="668"/>
      <c r="M352" s="668">
        <v>17825</v>
      </c>
      <c r="N352" s="668">
        <v>10</v>
      </c>
      <c r="O352" s="668">
        <v>178250</v>
      </c>
      <c r="P352" s="681"/>
      <c r="Q352" s="669">
        <v>17825</v>
      </c>
    </row>
    <row r="353" spans="1:17" ht="14.4" customHeight="1" x14ac:dyDescent="0.3">
      <c r="A353" s="664" t="s">
        <v>548</v>
      </c>
      <c r="B353" s="665" t="s">
        <v>6502</v>
      </c>
      <c r="C353" s="665" t="s">
        <v>6503</v>
      </c>
      <c r="D353" s="665" t="s">
        <v>6972</v>
      </c>
      <c r="E353" s="665" t="s">
        <v>6973</v>
      </c>
      <c r="F353" s="668"/>
      <c r="G353" s="668"/>
      <c r="H353" s="668"/>
      <c r="I353" s="668"/>
      <c r="J353" s="668">
        <v>5</v>
      </c>
      <c r="K353" s="668">
        <v>25569.35</v>
      </c>
      <c r="L353" s="668"/>
      <c r="M353" s="668">
        <v>5113.87</v>
      </c>
      <c r="N353" s="668">
        <v>20</v>
      </c>
      <c r="O353" s="668">
        <v>102277.40000000001</v>
      </c>
      <c r="P353" s="681"/>
      <c r="Q353" s="669">
        <v>5113.8700000000008</v>
      </c>
    </row>
    <row r="354" spans="1:17" ht="14.4" customHeight="1" x14ac:dyDescent="0.3">
      <c r="A354" s="664" t="s">
        <v>548</v>
      </c>
      <c r="B354" s="665" t="s">
        <v>6502</v>
      </c>
      <c r="C354" s="665" t="s">
        <v>6503</v>
      </c>
      <c r="D354" s="665" t="s">
        <v>6974</v>
      </c>
      <c r="E354" s="665" t="s">
        <v>6975</v>
      </c>
      <c r="F354" s="668"/>
      <c r="G354" s="668"/>
      <c r="H354" s="668"/>
      <c r="I354" s="668"/>
      <c r="J354" s="668">
        <v>1</v>
      </c>
      <c r="K354" s="668">
        <v>16063</v>
      </c>
      <c r="L354" s="668"/>
      <c r="M354" s="668">
        <v>16063</v>
      </c>
      <c r="N354" s="668"/>
      <c r="O354" s="668"/>
      <c r="P354" s="681"/>
      <c r="Q354" s="669"/>
    </row>
    <row r="355" spans="1:17" ht="14.4" customHeight="1" x14ac:dyDescent="0.3">
      <c r="A355" s="664" t="s">
        <v>548</v>
      </c>
      <c r="B355" s="665" t="s">
        <v>6502</v>
      </c>
      <c r="C355" s="665" t="s">
        <v>6503</v>
      </c>
      <c r="D355" s="665" t="s">
        <v>6976</v>
      </c>
      <c r="E355" s="665" t="s">
        <v>6977</v>
      </c>
      <c r="F355" s="668"/>
      <c r="G355" s="668"/>
      <c r="H355" s="668"/>
      <c r="I355" s="668"/>
      <c r="J355" s="668">
        <v>1</v>
      </c>
      <c r="K355" s="668">
        <v>2316.27</v>
      </c>
      <c r="L355" s="668"/>
      <c r="M355" s="668">
        <v>2316.27</v>
      </c>
      <c r="N355" s="668"/>
      <c r="O355" s="668"/>
      <c r="P355" s="681"/>
      <c r="Q355" s="669"/>
    </row>
    <row r="356" spans="1:17" ht="14.4" customHeight="1" x14ac:dyDescent="0.3">
      <c r="A356" s="664" t="s">
        <v>548</v>
      </c>
      <c r="B356" s="665" t="s">
        <v>6502</v>
      </c>
      <c r="C356" s="665" t="s">
        <v>6503</v>
      </c>
      <c r="D356" s="665" t="s">
        <v>6978</v>
      </c>
      <c r="E356" s="665" t="s">
        <v>6979</v>
      </c>
      <c r="F356" s="668"/>
      <c r="G356" s="668"/>
      <c r="H356" s="668"/>
      <c r="I356" s="668"/>
      <c r="J356" s="668"/>
      <c r="K356" s="668"/>
      <c r="L356" s="668"/>
      <c r="M356" s="668"/>
      <c r="N356" s="668">
        <v>1</v>
      </c>
      <c r="O356" s="668">
        <v>96715</v>
      </c>
      <c r="P356" s="681"/>
      <c r="Q356" s="669">
        <v>96715</v>
      </c>
    </row>
    <row r="357" spans="1:17" ht="14.4" customHeight="1" x14ac:dyDescent="0.3">
      <c r="A357" s="664" t="s">
        <v>548</v>
      </c>
      <c r="B357" s="665" t="s">
        <v>6502</v>
      </c>
      <c r="C357" s="665" t="s">
        <v>6503</v>
      </c>
      <c r="D357" s="665" t="s">
        <v>6980</v>
      </c>
      <c r="E357" s="665" t="s">
        <v>6981</v>
      </c>
      <c r="F357" s="668"/>
      <c r="G357" s="668"/>
      <c r="H357" s="668"/>
      <c r="I357" s="668"/>
      <c r="J357" s="668"/>
      <c r="K357" s="668"/>
      <c r="L357" s="668"/>
      <c r="M357" s="668"/>
      <c r="N357" s="668">
        <v>1</v>
      </c>
      <c r="O357" s="668">
        <v>52026</v>
      </c>
      <c r="P357" s="681"/>
      <c r="Q357" s="669">
        <v>52026</v>
      </c>
    </row>
    <row r="358" spans="1:17" ht="14.4" customHeight="1" x14ac:dyDescent="0.3">
      <c r="A358" s="664" t="s">
        <v>548</v>
      </c>
      <c r="B358" s="665" t="s">
        <v>6502</v>
      </c>
      <c r="C358" s="665" t="s">
        <v>6503</v>
      </c>
      <c r="D358" s="665" t="s">
        <v>6982</v>
      </c>
      <c r="E358" s="665" t="s">
        <v>6983</v>
      </c>
      <c r="F358" s="668"/>
      <c r="G358" s="668"/>
      <c r="H358" s="668"/>
      <c r="I358" s="668"/>
      <c r="J358" s="668">
        <v>2</v>
      </c>
      <c r="K358" s="668">
        <v>89040</v>
      </c>
      <c r="L358" s="668"/>
      <c r="M358" s="668">
        <v>44520</v>
      </c>
      <c r="N358" s="668">
        <v>9</v>
      </c>
      <c r="O358" s="668">
        <v>400680</v>
      </c>
      <c r="P358" s="681"/>
      <c r="Q358" s="669">
        <v>44520</v>
      </c>
    </row>
    <row r="359" spans="1:17" ht="14.4" customHeight="1" x14ac:dyDescent="0.3">
      <c r="A359" s="664" t="s">
        <v>548</v>
      </c>
      <c r="B359" s="665" t="s">
        <v>6502</v>
      </c>
      <c r="C359" s="665" t="s">
        <v>6503</v>
      </c>
      <c r="D359" s="665" t="s">
        <v>6984</v>
      </c>
      <c r="E359" s="665" t="s">
        <v>6985</v>
      </c>
      <c r="F359" s="668"/>
      <c r="G359" s="668"/>
      <c r="H359" s="668"/>
      <c r="I359" s="668"/>
      <c r="J359" s="668">
        <v>1</v>
      </c>
      <c r="K359" s="668">
        <v>11043.8</v>
      </c>
      <c r="L359" s="668"/>
      <c r="M359" s="668">
        <v>11043.8</v>
      </c>
      <c r="N359" s="668"/>
      <c r="O359" s="668"/>
      <c r="P359" s="681"/>
      <c r="Q359" s="669"/>
    </row>
    <row r="360" spans="1:17" ht="14.4" customHeight="1" x14ac:dyDescent="0.3">
      <c r="A360" s="664" t="s">
        <v>548</v>
      </c>
      <c r="B360" s="665" t="s">
        <v>6502</v>
      </c>
      <c r="C360" s="665" t="s">
        <v>6503</v>
      </c>
      <c r="D360" s="665" t="s">
        <v>6986</v>
      </c>
      <c r="E360" s="665" t="s">
        <v>6987</v>
      </c>
      <c r="F360" s="668"/>
      <c r="G360" s="668"/>
      <c r="H360" s="668"/>
      <c r="I360" s="668"/>
      <c r="J360" s="668">
        <v>6</v>
      </c>
      <c r="K360" s="668">
        <v>207892.5</v>
      </c>
      <c r="L360" s="668"/>
      <c r="M360" s="668">
        <v>34648.75</v>
      </c>
      <c r="N360" s="668">
        <v>13</v>
      </c>
      <c r="O360" s="668">
        <v>450433.75</v>
      </c>
      <c r="P360" s="681"/>
      <c r="Q360" s="669">
        <v>34648.75</v>
      </c>
    </row>
    <row r="361" spans="1:17" ht="14.4" customHeight="1" x14ac:dyDescent="0.3">
      <c r="A361" s="664" t="s">
        <v>548</v>
      </c>
      <c r="B361" s="665" t="s">
        <v>6502</v>
      </c>
      <c r="C361" s="665" t="s">
        <v>6503</v>
      </c>
      <c r="D361" s="665" t="s">
        <v>6988</v>
      </c>
      <c r="E361" s="665" t="s">
        <v>6989</v>
      </c>
      <c r="F361" s="668"/>
      <c r="G361" s="668"/>
      <c r="H361" s="668"/>
      <c r="I361" s="668"/>
      <c r="J361" s="668">
        <v>4</v>
      </c>
      <c r="K361" s="668">
        <v>184472</v>
      </c>
      <c r="L361" s="668"/>
      <c r="M361" s="668">
        <v>46118</v>
      </c>
      <c r="N361" s="668">
        <v>14</v>
      </c>
      <c r="O361" s="668">
        <v>645652</v>
      </c>
      <c r="P361" s="681"/>
      <c r="Q361" s="669">
        <v>46118</v>
      </c>
    </row>
    <row r="362" spans="1:17" ht="14.4" customHeight="1" x14ac:dyDescent="0.3">
      <c r="A362" s="664" t="s">
        <v>548</v>
      </c>
      <c r="B362" s="665" t="s">
        <v>6502</v>
      </c>
      <c r="C362" s="665" t="s">
        <v>6503</v>
      </c>
      <c r="D362" s="665" t="s">
        <v>6990</v>
      </c>
      <c r="E362" s="665" t="s">
        <v>6991</v>
      </c>
      <c r="F362" s="668"/>
      <c r="G362" s="668"/>
      <c r="H362" s="668"/>
      <c r="I362" s="668"/>
      <c r="J362" s="668"/>
      <c r="K362" s="668"/>
      <c r="L362" s="668"/>
      <c r="M362" s="668"/>
      <c r="N362" s="668">
        <v>2</v>
      </c>
      <c r="O362" s="668">
        <v>193430</v>
      </c>
      <c r="P362" s="681"/>
      <c r="Q362" s="669">
        <v>96715</v>
      </c>
    </row>
    <row r="363" spans="1:17" ht="14.4" customHeight="1" x14ac:dyDescent="0.3">
      <c r="A363" s="664" t="s">
        <v>548</v>
      </c>
      <c r="B363" s="665" t="s">
        <v>6502</v>
      </c>
      <c r="C363" s="665" t="s">
        <v>6503</v>
      </c>
      <c r="D363" s="665" t="s">
        <v>6992</v>
      </c>
      <c r="E363" s="665" t="s">
        <v>6993</v>
      </c>
      <c r="F363" s="668"/>
      <c r="G363" s="668"/>
      <c r="H363" s="668"/>
      <c r="I363" s="668"/>
      <c r="J363" s="668">
        <v>1</v>
      </c>
      <c r="K363" s="668">
        <v>49452</v>
      </c>
      <c r="L363" s="668"/>
      <c r="M363" s="668">
        <v>49452</v>
      </c>
      <c r="N363" s="668"/>
      <c r="O363" s="668"/>
      <c r="P363" s="681"/>
      <c r="Q363" s="669"/>
    </row>
    <row r="364" spans="1:17" ht="14.4" customHeight="1" x14ac:dyDescent="0.3">
      <c r="A364" s="664" t="s">
        <v>548</v>
      </c>
      <c r="B364" s="665" t="s">
        <v>6502</v>
      </c>
      <c r="C364" s="665" t="s">
        <v>6503</v>
      </c>
      <c r="D364" s="665" t="s">
        <v>6994</v>
      </c>
      <c r="E364" s="665" t="s">
        <v>6995</v>
      </c>
      <c r="F364" s="668"/>
      <c r="G364" s="668"/>
      <c r="H364" s="668"/>
      <c r="I364" s="668"/>
      <c r="J364" s="668"/>
      <c r="K364" s="668"/>
      <c r="L364" s="668"/>
      <c r="M364" s="668"/>
      <c r="N364" s="668">
        <v>1</v>
      </c>
      <c r="O364" s="668">
        <v>72473.59</v>
      </c>
      <c r="P364" s="681"/>
      <c r="Q364" s="669">
        <v>72473.59</v>
      </c>
    </row>
    <row r="365" spans="1:17" ht="14.4" customHeight="1" x14ac:dyDescent="0.3">
      <c r="A365" s="664" t="s">
        <v>548</v>
      </c>
      <c r="B365" s="665" t="s">
        <v>6502</v>
      </c>
      <c r="C365" s="665" t="s">
        <v>6503</v>
      </c>
      <c r="D365" s="665" t="s">
        <v>6996</v>
      </c>
      <c r="E365" s="665" t="s">
        <v>6997</v>
      </c>
      <c r="F365" s="668">
        <v>1</v>
      </c>
      <c r="G365" s="668">
        <v>17514</v>
      </c>
      <c r="H365" s="668">
        <v>1</v>
      </c>
      <c r="I365" s="668">
        <v>17514</v>
      </c>
      <c r="J365" s="668"/>
      <c r="K365" s="668"/>
      <c r="L365" s="668"/>
      <c r="M365" s="668"/>
      <c r="N365" s="668"/>
      <c r="O365" s="668"/>
      <c r="P365" s="681"/>
      <c r="Q365" s="669"/>
    </row>
    <row r="366" spans="1:17" ht="14.4" customHeight="1" x14ac:dyDescent="0.3">
      <c r="A366" s="664" t="s">
        <v>548</v>
      </c>
      <c r="B366" s="665" t="s">
        <v>6502</v>
      </c>
      <c r="C366" s="665" t="s">
        <v>6503</v>
      </c>
      <c r="D366" s="665" t="s">
        <v>6998</v>
      </c>
      <c r="E366" s="665" t="s">
        <v>6999</v>
      </c>
      <c r="F366" s="668"/>
      <c r="G366" s="668"/>
      <c r="H366" s="668"/>
      <c r="I366" s="668"/>
      <c r="J366" s="668"/>
      <c r="K366" s="668"/>
      <c r="L366" s="668"/>
      <c r="M366" s="668"/>
      <c r="N366" s="668">
        <v>1</v>
      </c>
      <c r="O366" s="668">
        <v>276000</v>
      </c>
      <c r="P366" s="681"/>
      <c r="Q366" s="669">
        <v>276000</v>
      </c>
    </row>
    <row r="367" spans="1:17" ht="14.4" customHeight="1" x14ac:dyDescent="0.3">
      <c r="A367" s="664" t="s">
        <v>548</v>
      </c>
      <c r="B367" s="665" t="s">
        <v>6502</v>
      </c>
      <c r="C367" s="665" t="s">
        <v>6503</v>
      </c>
      <c r="D367" s="665" t="s">
        <v>7000</v>
      </c>
      <c r="E367" s="665" t="s">
        <v>6788</v>
      </c>
      <c r="F367" s="668">
        <v>1</v>
      </c>
      <c r="G367" s="668">
        <v>12900</v>
      </c>
      <c r="H367" s="668">
        <v>1</v>
      </c>
      <c r="I367" s="668">
        <v>12900</v>
      </c>
      <c r="J367" s="668"/>
      <c r="K367" s="668"/>
      <c r="L367" s="668"/>
      <c r="M367" s="668"/>
      <c r="N367" s="668"/>
      <c r="O367" s="668"/>
      <c r="P367" s="681"/>
      <c r="Q367" s="669"/>
    </row>
    <row r="368" spans="1:17" ht="14.4" customHeight="1" x14ac:dyDescent="0.3">
      <c r="A368" s="664" t="s">
        <v>548</v>
      </c>
      <c r="B368" s="665" t="s">
        <v>6502</v>
      </c>
      <c r="C368" s="665" t="s">
        <v>6503</v>
      </c>
      <c r="D368" s="665" t="s">
        <v>7001</v>
      </c>
      <c r="E368" s="665" t="s">
        <v>7002</v>
      </c>
      <c r="F368" s="668"/>
      <c r="G368" s="668"/>
      <c r="H368" s="668"/>
      <c r="I368" s="668"/>
      <c r="J368" s="668"/>
      <c r="K368" s="668"/>
      <c r="L368" s="668"/>
      <c r="M368" s="668"/>
      <c r="N368" s="668">
        <v>129</v>
      </c>
      <c r="O368" s="668">
        <v>3417726</v>
      </c>
      <c r="P368" s="681"/>
      <c r="Q368" s="669">
        <v>26494</v>
      </c>
    </row>
    <row r="369" spans="1:17" ht="14.4" customHeight="1" x14ac:dyDescent="0.3">
      <c r="A369" s="664" t="s">
        <v>548</v>
      </c>
      <c r="B369" s="665" t="s">
        <v>6502</v>
      </c>
      <c r="C369" s="665" t="s">
        <v>6503</v>
      </c>
      <c r="D369" s="665" t="s">
        <v>7003</v>
      </c>
      <c r="E369" s="665" t="s">
        <v>7004</v>
      </c>
      <c r="F369" s="668"/>
      <c r="G369" s="668"/>
      <c r="H369" s="668"/>
      <c r="I369" s="668"/>
      <c r="J369" s="668">
        <v>2</v>
      </c>
      <c r="K369" s="668">
        <v>106511.54</v>
      </c>
      <c r="L369" s="668"/>
      <c r="M369" s="668">
        <v>53255.77</v>
      </c>
      <c r="N369" s="668">
        <v>3</v>
      </c>
      <c r="O369" s="668">
        <v>159767.31</v>
      </c>
      <c r="P369" s="681"/>
      <c r="Q369" s="669">
        <v>53255.77</v>
      </c>
    </row>
    <row r="370" spans="1:17" ht="14.4" customHeight="1" x14ac:dyDescent="0.3">
      <c r="A370" s="664" t="s">
        <v>548</v>
      </c>
      <c r="B370" s="665" t="s">
        <v>6502</v>
      </c>
      <c r="C370" s="665" t="s">
        <v>6503</v>
      </c>
      <c r="D370" s="665" t="s">
        <v>7005</v>
      </c>
      <c r="E370" s="665" t="s">
        <v>7006</v>
      </c>
      <c r="F370" s="668"/>
      <c r="G370" s="668"/>
      <c r="H370" s="668"/>
      <c r="I370" s="668"/>
      <c r="J370" s="668"/>
      <c r="K370" s="668"/>
      <c r="L370" s="668"/>
      <c r="M370" s="668"/>
      <c r="N370" s="668">
        <v>1</v>
      </c>
      <c r="O370" s="668">
        <v>175000</v>
      </c>
      <c r="P370" s="681"/>
      <c r="Q370" s="669">
        <v>175000</v>
      </c>
    </row>
    <row r="371" spans="1:17" ht="14.4" customHeight="1" x14ac:dyDescent="0.3">
      <c r="A371" s="664" t="s">
        <v>548</v>
      </c>
      <c r="B371" s="665" t="s">
        <v>6502</v>
      </c>
      <c r="C371" s="665" t="s">
        <v>6503</v>
      </c>
      <c r="D371" s="665" t="s">
        <v>7007</v>
      </c>
      <c r="E371" s="665" t="s">
        <v>6813</v>
      </c>
      <c r="F371" s="668">
        <v>21</v>
      </c>
      <c r="G371" s="668">
        <v>17682</v>
      </c>
      <c r="H371" s="668">
        <v>1</v>
      </c>
      <c r="I371" s="668">
        <v>842</v>
      </c>
      <c r="J371" s="668"/>
      <c r="K371" s="668"/>
      <c r="L371" s="668"/>
      <c r="M371" s="668"/>
      <c r="N371" s="668"/>
      <c r="O371" s="668"/>
      <c r="P371" s="681"/>
      <c r="Q371" s="669"/>
    </row>
    <row r="372" spans="1:17" ht="14.4" customHeight="1" x14ac:dyDescent="0.3">
      <c r="A372" s="664" t="s">
        <v>548</v>
      </c>
      <c r="B372" s="665" t="s">
        <v>6502</v>
      </c>
      <c r="C372" s="665" t="s">
        <v>6404</v>
      </c>
      <c r="D372" s="665" t="s">
        <v>7008</v>
      </c>
      <c r="E372" s="665" t="s">
        <v>7009</v>
      </c>
      <c r="F372" s="668">
        <v>127</v>
      </c>
      <c r="G372" s="668">
        <v>23783</v>
      </c>
      <c r="H372" s="668">
        <v>1</v>
      </c>
      <c r="I372" s="668">
        <v>187.26771653543307</v>
      </c>
      <c r="J372" s="668">
        <v>174</v>
      </c>
      <c r="K372" s="668">
        <v>32886</v>
      </c>
      <c r="L372" s="668">
        <v>1.3827523861581803</v>
      </c>
      <c r="M372" s="668">
        <v>189</v>
      </c>
      <c r="N372" s="668">
        <v>167</v>
      </c>
      <c r="O372" s="668">
        <v>32559</v>
      </c>
      <c r="P372" s="681">
        <v>1.3690030694193331</v>
      </c>
      <c r="Q372" s="669">
        <v>194.96407185628743</v>
      </c>
    </row>
    <row r="373" spans="1:17" ht="14.4" customHeight="1" x14ac:dyDescent="0.3">
      <c r="A373" s="664" t="s">
        <v>548</v>
      </c>
      <c r="B373" s="665" t="s">
        <v>6502</v>
      </c>
      <c r="C373" s="665" t="s">
        <v>6404</v>
      </c>
      <c r="D373" s="665" t="s">
        <v>7010</v>
      </c>
      <c r="E373" s="665" t="s">
        <v>7011</v>
      </c>
      <c r="F373" s="668"/>
      <c r="G373" s="668"/>
      <c r="H373" s="668"/>
      <c r="I373" s="668"/>
      <c r="J373" s="668"/>
      <c r="K373" s="668"/>
      <c r="L373" s="668"/>
      <c r="M373" s="668"/>
      <c r="N373" s="668">
        <v>3</v>
      </c>
      <c r="O373" s="668">
        <v>15444</v>
      </c>
      <c r="P373" s="681"/>
      <c r="Q373" s="669">
        <v>5148</v>
      </c>
    </row>
    <row r="374" spans="1:17" ht="14.4" customHeight="1" x14ac:dyDescent="0.3">
      <c r="A374" s="664" t="s">
        <v>548</v>
      </c>
      <c r="B374" s="665" t="s">
        <v>6502</v>
      </c>
      <c r="C374" s="665" t="s">
        <v>6404</v>
      </c>
      <c r="D374" s="665" t="s">
        <v>7012</v>
      </c>
      <c r="E374" s="665" t="s">
        <v>7013</v>
      </c>
      <c r="F374" s="668">
        <v>14</v>
      </c>
      <c r="G374" s="668">
        <v>13216</v>
      </c>
      <c r="H374" s="668">
        <v>1</v>
      </c>
      <c r="I374" s="668">
        <v>944</v>
      </c>
      <c r="J374" s="668">
        <v>9</v>
      </c>
      <c r="K374" s="668">
        <v>8541</v>
      </c>
      <c r="L374" s="668">
        <v>0.64626210653753025</v>
      </c>
      <c r="M374" s="668">
        <v>949</v>
      </c>
      <c r="N374" s="668">
        <v>14</v>
      </c>
      <c r="O374" s="668">
        <v>13468</v>
      </c>
      <c r="P374" s="681">
        <v>1.0190677966101696</v>
      </c>
      <c r="Q374" s="669">
        <v>962</v>
      </c>
    </row>
    <row r="375" spans="1:17" ht="14.4" customHeight="1" x14ac:dyDescent="0.3">
      <c r="A375" s="664" t="s">
        <v>548</v>
      </c>
      <c r="B375" s="665" t="s">
        <v>6502</v>
      </c>
      <c r="C375" s="665" t="s">
        <v>6404</v>
      </c>
      <c r="D375" s="665" t="s">
        <v>6458</v>
      </c>
      <c r="E375" s="665" t="s">
        <v>6459</v>
      </c>
      <c r="F375" s="668">
        <v>29</v>
      </c>
      <c r="G375" s="668">
        <v>11994</v>
      </c>
      <c r="H375" s="668">
        <v>1</v>
      </c>
      <c r="I375" s="668">
        <v>413.58620689655174</v>
      </c>
      <c r="J375" s="668">
        <v>28</v>
      </c>
      <c r="K375" s="668">
        <v>11620</v>
      </c>
      <c r="L375" s="668">
        <v>0.96881774220443551</v>
      </c>
      <c r="M375" s="668">
        <v>415</v>
      </c>
      <c r="N375" s="668">
        <v>14</v>
      </c>
      <c r="O375" s="668">
        <v>5978</v>
      </c>
      <c r="P375" s="681">
        <v>0.49841587460396863</v>
      </c>
      <c r="Q375" s="669">
        <v>427</v>
      </c>
    </row>
    <row r="376" spans="1:17" ht="14.4" customHeight="1" x14ac:dyDescent="0.3">
      <c r="A376" s="664" t="s">
        <v>548</v>
      </c>
      <c r="B376" s="665" t="s">
        <v>6502</v>
      </c>
      <c r="C376" s="665" t="s">
        <v>6404</v>
      </c>
      <c r="D376" s="665" t="s">
        <v>7014</v>
      </c>
      <c r="E376" s="665" t="s">
        <v>7015</v>
      </c>
      <c r="F376" s="668">
        <v>14</v>
      </c>
      <c r="G376" s="668">
        <v>11374</v>
      </c>
      <c r="H376" s="668">
        <v>1</v>
      </c>
      <c r="I376" s="668">
        <v>812.42857142857144</v>
      </c>
      <c r="J376" s="668">
        <v>22</v>
      </c>
      <c r="K376" s="668">
        <v>18014</v>
      </c>
      <c r="L376" s="668">
        <v>1.5837875857218218</v>
      </c>
      <c r="M376" s="668">
        <v>818.81818181818187</v>
      </c>
      <c r="N376" s="668">
        <v>17</v>
      </c>
      <c r="O376" s="668">
        <v>14195</v>
      </c>
      <c r="P376" s="681">
        <v>1.2480218041146474</v>
      </c>
      <c r="Q376" s="669">
        <v>835</v>
      </c>
    </row>
    <row r="377" spans="1:17" ht="14.4" customHeight="1" x14ac:dyDescent="0.3">
      <c r="A377" s="664" t="s">
        <v>548</v>
      </c>
      <c r="B377" s="665" t="s">
        <v>6502</v>
      </c>
      <c r="C377" s="665" t="s">
        <v>6404</v>
      </c>
      <c r="D377" s="665" t="s">
        <v>7016</v>
      </c>
      <c r="E377" s="665" t="s">
        <v>7017</v>
      </c>
      <c r="F377" s="668"/>
      <c r="G377" s="668"/>
      <c r="H377" s="668"/>
      <c r="I377" s="668"/>
      <c r="J377" s="668">
        <v>0</v>
      </c>
      <c r="K377" s="668">
        <v>0</v>
      </c>
      <c r="L377" s="668"/>
      <c r="M377" s="668"/>
      <c r="N377" s="668"/>
      <c r="O377" s="668"/>
      <c r="P377" s="681"/>
      <c r="Q377" s="669"/>
    </row>
    <row r="378" spans="1:17" ht="14.4" customHeight="1" x14ac:dyDescent="0.3">
      <c r="A378" s="664" t="s">
        <v>548</v>
      </c>
      <c r="B378" s="665" t="s">
        <v>6502</v>
      </c>
      <c r="C378" s="665" t="s">
        <v>6404</v>
      </c>
      <c r="D378" s="665" t="s">
        <v>7018</v>
      </c>
      <c r="E378" s="665" t="s">
        <v>7019</v>
      </c>
      <c r="F378" s="668"/>
      <c r="G378" s="668"/>
      <c r="H378" s="668"/>
      <c r="I378" s="668"/>
      <c r="J378" s="668">
        <v>0</v>
      </c>
      <c r="K378" s="668">
        <v>0</v>
      </c>
      <c r="L378" s="668"/>
      <c r="M378" s="668"/>
      <c r="N378" s="668"/>
      <c r="O378" s="668"/>
      <c r="P378" s="681"/>
      <c r="Q378" s="669"/>
    </row>
    <row r="379" spans="1:17" ht="14.4" customHeight="1" x14ac:dyDescent="0.3">
      <c r="A379" s="664" t="s">
        <v>548</v>
      </c>
      <c r="B379" s="665" t="s">
        <v>6502</v>
      </c>
      <c r="C379" s="665" t="s">
        <v>6404</v>
      </c>
      <c r="D379" s="665" t="s">
        <v>7020</v>
      </c>
      <c r="E379" s="665" t="s">
        <v>7021</v>
      </c>
      <c r="F379" s="668">
        <v>0</v>
      </c>
      <c r="G379" s="668">
        <v>0</v>
      </c>
      <c r="H379" s="668"/>
      <c r="I379" s="668"/>
      <c r="J379" s="668">
        <v>0</v>
      </c>
      <c r="K379" s="668">
        <v>0</v>
      </c>
      <c r="L379" s="668"/>
      <c r="M379" s="668"/>
      <c r="N379" s="668">
        <v>0</v>
      </c>
      <c r="O379" s="668">
        <v>0</v>
      </c>
      <c r="P379" s="681"/>
      <c r="Q379" s="669"/>
    </row>
    <row r="380" spans="1:17" ht="14.4" customHeight="1" x14ac:dyDescent="0.3">
      <c r="A380" s="664" t="s">
        <v>548</v>
      </c>
      <c r="B380" s="665" t="s">
        <v>6502</v>
      </c>
      <c r="C380" s="665" t="s">
        <v>6404</v>
      </c>
      <c r="D380" s="665" t="s">
        <v>7022</v>
      </c>
      <c r="E380" s="665" t="s">
        <v>7023</v>
      </c>
      <c r="F380" s="668">
        <v>3317</v>
      </c>
      <c r="G380" s="668">
        <v>0</v>
      </c>
      <c r="H380" s="668"/>
      <c r="I380" s="668">
        <v>0</v>
      </c>
      <c r="J380" s="668">
        <v>2828</v>
      </c>
      <c r="K380" s="668">
        <v>0</v>
      </c>
      <c r="L380" s="668"/>
      <c r="M380" s="668">
        <v>0</v>
      </c>
      <c r="N380" s="668">
        <v>3054</v>
      </c>
      <c r="O380" s="668">
        <v>0</v>
      </c>
      <c r="P380" s="681"/>
      <c r="Q380" s="669">
        <v>0</v>
      </c>
    </row>
    <row r="381" spans="1:17" ht="14.4" customHeight="1" x14ac:dyDescent="0.3">
      <c r="A381" s="664" t="s">
        <v>548</v>
      </c>
      <c r="B381" s="665" t="s">
        <v>6502</v>
      </c>
      <c r="C381" s="665" t="s">
        <v>6404</v>
      </c>
      <c r="D381" s="665" t="s">
        <v>7024</v>
      </c>
      <c r="E381" s="665" t="s">
        <v>7025</v>
      </c>
      <c r="F381" s="668">
        <v>1</v>
      </c>
      <c r="G381" s="668">
        <v>0</v>
      </c>
      <c r="H381" s="668"/>
      <c r="I381" s="668">
        <v>0</v>
      </c>
      <c r="J381" s="668"/>
      <c r="K381" s="668"/>
      <c r="L381" s="668"/>
      <c r="M381" s="668"/>
      <c r="N381" s="668"/>
      <c r="O381" s="668"/>
      <c r="P381" s="681"/>
      <c r="Q381" s="669"/>
    </row>
    <row r="382" spans="1:17" ht="14.4" customHeight="1" x14ac:dyDescent="0.3">
      <c r="A382" s="664" t="s">
        <v>548</v>
      </c>
      <c r="B382" s="665" t="s">
        <v>6502</v>
      </c>
      <c r="C382" s="665" t="s">
        <v>6404</v>
      </c>
      <c r="D382" s="665" t="s">
        <v>6551</v>
      </c>
      <c r="E382" s="665" t="s">
        <v>6552</v>
      </c>
      <c r="F382" s="668">
        <v>584</v>
      </c>
      <c r="G382" s="668">
        <v>0</v>
      </c>
      <c r="H382" s="668"/>
      <c r="I382" s="668">
        <v>0</v>
      </c>
      <c r="J382" s="668">
        <v>597</v>
      </c>
      <c r="K382" s="668">
        <v>0</v>
      </c>
      <c r="L382" s="668"/>
      <c r="M382" s="668">
        <v>0</v>
      </c>
      <c r="N382" s="668">
        <v>598</v>
      </c>
      <c r="O382" s="668">
        <v>0</v>
      </c>
      <c r="P382" s="681"/>
      <c r="Q382" s="669">
        <v>0</v>
      </c>
    </row>
    <row r="383" spans="1:17" ht="14.4" customHeight="1" x14ac:dyDescent="0.3">
      <c r="A383" s="664" t="s">
        <v>548</v>
      </c>
      <c r="B383" s="665" t="s">
        <v>6502</v>
      </c>
      <c r="C383" s="665" t="s">
        <v>6404</v>
      </c>
      <c r="D383" s="665" t="s">
        <v>7026</v>
      </c>
      <c r="E383" s="665" t="s">
        <v>7027</v>
      </c>
      <c r="F383" s="668">
        <v>2</v>
      </c>
      <c r="G383" s="668">
        <v>0</v>
      </c>
      <c r="H383" s="668"/>
      <c r="I383" s="668">
        <v>0</v>
      </c>
      <c r="J383" s="668">
        <v>3</v>
      </c>
      <c r="K383" s="668">
        <v>0</v>
      </c>
      <c r="L383" s="668"/>
      <c r="M383" s="668">
        <v>0</v>
      </c>
      <c r="N383" s="668">
        <v>6</v>
      </c>
      <c r="O383" s="668">
        <v>0</v>
      </c>
      <c r="P383" s="681"/>
      <c r="Q383" s="669">
        <v>0</v>
      </c>
    </row>
    <row r="384" spans="1:17" ht="14.4" customHeight="1" x14ac:dyDescent="0.3">
      <c r="A384" s="664" t="s">
        <v>548</v>
      </c>
      <c r="B384" s="665" t="s">
        <v>6502</v>
      </c>
      <c r="C384" s="665" t="s">
        <v>6404</v>
      </c>
      <c r="D384" s="665" t="s">
        <v>6508</v>
      </c>
      <c r="E384" s="665" t="s">
        <v>6509</v>
      </c>
      <c r="F384" s="668">
        <v>8</v>
      </c>
      <c r="G384" s="668">
        <v>0</v>
      </c>
      <c r="H384" s="668"/>
      <c r="I384" s="668">
        <v>0</v>
      </c>
      <c r="J384" s="668">
        <v>9</v>
      </c>
      <c r="K384" s="668">
        <v>0</v>
      </c>
      <c r="L384" s="668"/>
      <c r="M384" s="668">
        <v>0</v>
      </c>
      <c r="N384" s="668">
        <v>11</v>
      </c>
      <c r="O384" s="668">
        <v>0</v>
      </c>
      <c r="P384" s="681"/>
      <c r="Q384" s="669">
        <v>0</v>
      </c>
    </row>
    <row r="385" spans="1:17" ht="14.4" customHeight="1" x14ac:dyDescent="0.3">
      <c r="A385" s="664" t="s">
        <v>548</v>
      </c>
      <c r="B385" s="665" t="s">
        <v>6502</v>
      </c>
      <c r="C385" s="665" t="s">
        <v>6404</v>
      </c>
      <c r="D385" s="665" t="s">
        <v>6557</v>
      </c>
      <c r="E385" s="665" t="s">
        <v>6558</v>
      </c>
      <c r="F385" s="668"/>
      <c r="G385" s="668"/>
      <c r="H385" s="668"/>
      <c r="I385" s="668"/>
      <c r="J385" s="668"/>
      <c r="K385" s="668"/>
      <c r="L385" s="668"/>
      <c r="M385" s="668"/>
      <c r="N385" s="668">
        <v>2</v>
      </c>
      <c r="O385" s="668">
        <v>0</v>
      </c>
      <c r="P385" s="681"/>
      <c r="Q385" s="669">
        <v>0</v>
      </c>
    </row>
    <row r="386" spans="1:17" ht="14.4" customHeight="1" x14ac:dyDescent="0.3">
      <c r="A386" s="664" t="s">
        <v>548</v>
      </c>
      <c r="B386" s="665" t="s">
        <v>6502</v>
      </c>
      <c r="C386" s="665" t="s">
        <v>6404</v>
      </c>
      <c r="D386" s="665" t="s">
        <v>7028</v>
      </c>
      <c r="E386" s="665" t="s">
        <v>7029</v>
      </c>
      <c r="F386" s="668">
        <v>29</v>
      </c>
      <c r="G386" s="668">
        <v>0</v>
      </c>
      <c r="H386" s="668"/>
      <c r="I386" s="668">
        <v>0</v>
      </c>
      <c r="J386" s="668">
        <v>28</v>
      </c>
      <c r="K386" s="668">
        <v>0</v>
      </c>
      <c r="L386" s="668"/>
      <c r="M386" s="668">
        <v>0</v>
      </c>
      <c r="N386" s="668">
        <v>42</v>
      </c>
      <c r="O386" s="668">
        <v>0</v>
      </c>
      <c r="P386" s="681"/>
      <c r="Q386" s="669">
        <v>0</v>
      </c>
    </row>
    <row r="387" spans="1:17" ht="14.4" customHeight="1" x14ac:dyDescent="0.3">
      <c r="A387" s="664" t="s">
        <v>548</v>
      </c>
      <c r="B387" s="665" t="s">
        <v>6502</v>
      </c>
      <c r="C387" s="665" t="s">
        <v>6404</v>
      </c>
      <c r="D387" s="665" t="s">
        <v>7030</v>
      </c>
      <c r="E387" s="665" t="s">
        <v>7031</v>
      </c>
      <c r="F387" s="668">
        <v>1</v>
      </c>
      <c r="G387" s="668">
        <v>0</v>
      </c>
      <c r="H387" s="668"/>
      <c r="I387" s="668">
        <v>0</v>
      </c>
      <c r="J387" s="668">
        <v>4</v>
      </c>
      <c r="K387" s="668">
        <v>0</v>
      </c>
      <c r="L387" s="668"/>
      <c r="M387" s="668">
        <v>0</v>
      </c>
      <c r="N387" s="668">
        <v>5</v>
      </c>
      <c r="O387" s="668">
        <v>0</v>
      </c>
      <c r="P387" s="681"/>
      <c r="Q387" s="669">
        <v>0</v>
      </c>
    </row>
    <row r="388" spans="1:17" ht="14.4" customHeight="1" x14ac:dyDescent="0.3">
      <c r="A388" s="664" t="s">
        <v>548</v>
      </c>
      <c r="B388" s="665" t="s">
        <v>6502</v>
      </c>
      <c r="C388" s="665" t="s">
        <v>6404</v>
      </c>
      <c r="D388" s="665" t="s">
        <v>7032</v>
      </c>
      <c r="E388" s="665" t="s">
        <v>7033</v>
      </c>
      <c r="F388" s="668">
        <v>314</v>
      </c>
      <c r="G388" s="668">
        <v>0</v>
      </c>
      <c r="H388" s="668"/>
      <c r="I388" s="668">
        <v>0</v>
      </c>
      <c r="J388" s="668">
        <v>348</v>
      </c>
      <c r="K388" s="668">
        <v>0</v>
      </c>
      <c r="L388" s="668"/>
      <c r="M388" s="668">
        <v>0</v>
      </c>
      <c r="N388" s="668">
        <v>309</v>
      </c>
      <c r="O388" s="668">
        <v>0</v>
      </c>
      <c r="P388" s="681"/>
      <c r="Q388" s="669">
        <v>0</v>
      </c>
    </row>
    <row r="389" spans="1:17" ht="14.4" customHeight="1" x14ac:dyDescent="0.3">
      <c r="A389" s="664" t="s">
        <v>548</v>
      </c>
      <c r="B389" s="665" t="s">
        <v>6502</v>
      </c>
      <c r="C389" s="665" t="s">
        <v>6404</v>
      </c>
      <c r="D389" s="665" t="s">
        <v>7034</v>
      </c>
      <c r="E389" s="665" t="s">
        <v>7035</v>
      </c>
      <c r="F389" s="668">
        <v>13</v>
      </c>
      <c r="G389" s="668">
        <v>0</v>
      </c>
      <c r="H389" s="668"/>
      <c r="I389" s="668">
        <v>0</v>
      </c>
      <c r="J389" s="668">
        <v>13</v>
      </c>
      <c r="K389" s="668">
        <v>0</v>
      </c>
      <c r="L389" s="668"/>
      <c r="M389" s="668">
        <v>0</v>
      </c>
      <c r="N389" s="668">
        <v>5</v>
      </c>
      <c r="O389" s="668">
        <v>0</v>
      </c>
      <c r="P389" s="681"/>
      <c r="Q389" s="669">
        <v>0</v>
      </c>
    </row>
    <row r="390" spans="1:17" ht="14.4" customHeight="1" x14ac:dyDescent="0.3">
      <c r="A390" s="664" t="s">
        <v>548</v>
      </c>
      <c r="B390" s="665" t="s">
        <v>6502</v>
      </c>
      <c r="C390" s="665" t="s">
        <v>6404</v>
      </c>
      <c r="D390" s="665" t="s">
        <v>7036</v>
      </c>
      <c r="E390" s="665" t="s">
        <v>7037</v>
      </c>
      <c r="F390" s="668">
        <v>24</v>
      </c>
      <c r="G390" s="668">
        <v>0</v>
      </c>
      <c r="H390" s="668"/>
      <c r="I390" s="668">
        <v>0</v>
      </c>
      <c r="J390" s="668">
        <v>35</v>
      </c>
      <c r="K390" s="668">
        <v>0</v>
      </c>
      <c r="L390" s="668"/>
      <c r="M390" s="668">
        <v>0</v>
      </c>
      <c r="N390" s="668">
        <v>31</v>
      </c>
      <c r="O390" s="668">
        <v>0</v>
      </c>
      <c r="P390" s="681"/>
      <c r="Q390" s="669">
        <v>0</v>
      </c>
    </row>
    <row r="391" spans="1:17" ht="14.4" customHeight="1" x14ac:dyDescent="0.3">
      <c r="A391" s="664" t="s">
        <v>548</v>
      </c>
      <c r="B391" s="665" t="s">
        <v>6502</v>
      </c>
      <c r="C391" s="665" t="s">
        <v>6404</v>
      </c>
      <c r="D391" s="665" t="s">
        <v>7038</v>
      </c>
      <c r="E391" s="665" t="s">
        <v>7039</v>
      </c>
      <c r="F391" s="668">
        <v>14</v>
      </c>
      <c r="G391" s="668">
        <v>0</v>
      </c>
      <c r="H391" s="668"/>
      <c r="I391" s="668">
        <v>0</v>
      </c>
      <c r="J391" s="668">
        <v>12</v>
      </c>
      <c r="K391" s="668">
        <v>0</v>
      </c>
      <c r="L391" s="668"/>
      <c r="M391" s="668">
        <v>0</v>
      </c>
      <c r="N391" s="668">
        <v>8</v>
      </c>
      <c r="O391" s="668">
        <v>0</v>
      </c>
      <c r="P391" s="681"/>
      <c r="Q391" s="669">
        <v>0</v>
      </c>
    </row>
    <row r="392" spans="1:17" ht="14.4" customHeight="1" x14ac:dyDescent="0.3">
      <c r="A392" s="664" t="s">
        <v>548</v>
      </c>
      <c r="B392" s="665" t="s">
        <v>6502</v>
      </c>
      <c r="C392" s="665" t="s">
        <v>6404</v>
      </c>
      <c r="D392" s="665" t="s">
        <v>7040</v>
      </c>
      <c r="E392" s="665" t="s">
        <v>7041</v>
      </c>
      <c r="F392" s="668">
        <v>20</v>
      </c>
      <c r="G392" s="668">
        <v>0</v>
      </c>
      <c r="H392" s="668"/>
      <c r="I392" s="668">
        <v>0</v>
      </c>
      <c r="J392" s="668">
        <v>21</v>
      </c>
      <c r="K392" s="668">
        <v>0</v>
      </c>
      <c r="L392" s="668"/>
      <c r="M392" s="668">
        <v>0</v>
      </c>
      <c r="N392" s="668">
        <v>20</v>
      </c>
      <c r="O392" s="668">
        <v>0</v>
      </c>
      <c r="P392" s="681"/>
      <c r="Q392" s="669">
        <v>0</v>
      </c>
    </row>
    <row r="393" spans="1:17" ht="14.4" customHeight="1" x14ac:dyDescent="0.3">
      <c r="A393" s="664" t="s">
        <v>548</v>
      </c>
      <c r="B393" s="665" t="s">
        <v>6502</v>
      </c>
      <c r="C393" s="665" t="s">
        <v>6404</v>
      </c>
      <c r="D393" s="665" t="s">
        <v>7042</v>
      </c>
      <c r="E393" s="665" t="s">
        <v>7043</v>
      </c>
      <c r="F393" s="668">
        <v>382</v>
      </c>
      <c r="G393" s="668">
        <v>0</v>
      </c>
      <c r="H393" s="668"/>
      <c r="I393" s="668">
        <v>0</v>
      </c>
      <c r="J393" s="668">
        <v>416</v>
      </c>
      <c r="K393" s="668">
        <v>0</v>
      </c>
      <c r="L393" s="668"/>
      <c r="M393" s="668">
        <v>0</v>
      </c>
      <c r="N393" s="668">
        <v>409</v>
      </c>
      <c r="O393" s="668">
        <v>0</v>
      </c>
      <c r="P393" s="681"/>
      <c r="Q393" s="669">
        <v>0</v>
      </c>
    </row>
    <row r="394" spans="1:17" ht="14.4" customHeight="1" x14ac:dyDescent="0.3">
      <c r="A394" s="664" t="s">
        <v>548</v>
      </c>
      <c r="B394" s="665" t="s">
        <v>6502</v>
      </c>
      <c r="C394" s="665" t="s">
        <v>6404</v>
      </c>
      <c r="D394" s="665" t="s">
        <v>7044</v>
      </c>
      <c r="E394" s="665" t="s">
        <v>7045</v>
      </c>
      <c r="F394" s="668">
        <v>160</v>
      </c>
      <c r="G394" s="668">
        <v>0</v>
      </c>
      <c r="H394" s="668"/>
      <c r="I394" s="668">
        <v>0</v>
      </c>
      <c r="J394" s="668">
        <v>139</v>
      </c>
      <c r="K394" s="668">
        <v>0</v>
      </c>
      <c r="L394" s="668"/>
      <c r="M394" s="668">
        <v>0</v>
      </c>
      <c r="N394" s="668">
        <v>140</v>
      </c>
      <c r="O394" s="668">
        <v>0</v>
      </c>
      <c r="P394" s="681"/>
      <c r="Q394" s="669">
        <v>0</v>
      </c>
    </row>
    <row r="395" spans="1:17" ht="14.4" customHeight="1" x14ac:dyDescent="0.3">
      <c r="A395" s="664" t="s">
        <v>548</v>
      </c>
      <c r="B395" s="665" t="s">
        <v>6502</v>
      </c>
      <c r="C395" s="665" t="s">
        <v>6404</v>
      </c>
      <c r="D395" s="665" t="s">
        <v>7046</v>
      </c>
      <c r="E395" s="665" t="s">
        <v>7047</v>
      </c>
      <c r="F395" s="668">
        <v>3</v>
      </c>
      <c r="G395" s="668">
        <v>0</v>
      </c>
      <c r="H395" s="668"/>
      <c r="I395" s="668">
        <v>0</v>
      </c>
      <c r="J395" s="668">
        <v>3</v>
      </c>
      <c r="K395" s="668">
        <v>0</v>
      </c>
      <c r="L395" s="668"/>
      <c r="M395" s="668">
        <v>0</v>
      </c>
      <c r="N395" s="668">
        <v>2</v>
      </c>
      <c r="O395" s="668">
        <v>0</v>
      </c>
      <c r="P395" s="681"/>
      <c r="Q395" s="669">
        <v>0</v>
      </c>
    </row>
    <row r="396" spans="1:17" ht="14.4" customHeight="1" x14ac:dyDescent="0.3">
      <c r="A396" s="664" t="s">
        <v>548</v>
      </c>
      <c r="B396" s="665" t="s">
        <v>6502</v>
      </c>
      <c r="C396" s="665" t="s">
        <v>6404</v>
      </c>
      <c r="D396" s="665" t="s">
        <v>7048</v>
      </c>
      <c r="E396" s="665" t="s">
        <v>7049</v>
      </c>
      <c r="F396" s="668">
        <v>24</v>
      </c>
      <c r="G396" s="668">
        <v>0</v>
      </c>
      <c r="H396" s="668"/>
      <c r="I396" s="668">
        <v>0</v>
      </c>
      <c r="J396" s="668">
        <v>29</v>
      </c>
      <c r="K396" s="668">
        <v>0</v>
      </c>
      <c r="L396" s="668"/>
      <c r="M396" s="668">
        <v>0</v>
      </c>
      <c r="N396" s="668">
        <v>34</v>
      </c>
      <c r="O396" s="668">
        <v>0</v>
      </c>
      <c r="P396" s="681"/>
      <c r="Q396" s="669">
        <v>0</v>
      </c>
    </row>
    <row r="397" spans="1:17" ht="14.4" customHeight="1" x14ac:dyDescent="0.3">
      <c r="A397" s="664" t="s">
        <v>548</v>
      </c>
      <c r="B397" s="665" t="s">
        <v>6502</v>
      </c>
      <c r="C397" s="665" t="s">
        <v>6404</v>
      </c>
      <c r="D397" s="665" t="s">
        <v>7050</v>
      </c>
      <c r="E397" s="665" t="s">
        <v>7051</v>
      </c>
      <c r="F397" s="668">
        <v>15</v>
      </c>
      <c r="G397" s="668">
        <v>0</v>
      </c>
      <c r="H397" s="668"/>
      <c r="I397" s="668">
        <v>0</v>
      </c>
      <c r="J397" s="668">
        <v>20</v>
      </c>
      <c r="K397" s="668">
        <v>0</v>
      </c>
      <c r="L397" s="668"/>
      <c r="M397" s="668">
        <v>0</v>
      </c>
      <c r="N397" s="668">
        <v>15</v>
      </c>
      <c r="O397" s="668">
        <v>0</v>
      </c>
      <c r="P397" s="681"/>
      <c r="Q397" s="669">
        <v>0</v>
      </c>
    </row>
    <row r="398" spans="1:17" ht="14.4" customHeight="1" x14ac:dyDescent="0.3">
      <c r="A398" s="664" t="s">
        <v>548</v>
      </c>
      <c r="B398" s="665" t="s">
        <v>6502</v>
      </c>
      <c r="C398" s="665" t="s">
        <v>6404</v>
      </c>
      <c r="D398" s="665" t="s">
        <v>7052</v>
      </c>
      <c r="E398" s="665" t="s">
        <v>7053</v>
      </c>
      <c r="F398" s="668">
        <v>11</v>
      </c>
      <c r="G398" s="668">
        <v>0</v>
      </c>
      <c r="H398" s="668"/>
      <c r="I398" s="668">
        <v>0</v>
      </c>
      <c r="J398" s="668">
        <v>9</v>
      </c>
      <c r="K398" s="668">
        <v>0</v>
      </c>
      <c r="L398" s="668"/>
      <c r="M398" s="668">
        <v>0</v>
      </c>
      <c r="N398" s="668">
        <v>4</v>
      </c>
      <c r="O398" s="668">
        <v>0</v>
      </c>
      <c r="P398" s="681"/>
      <c r="Q398" s="669">
        <v>0</v>
      </c>
    </row>
    <row r="399" spans="1:17" ht="14.4" customHeight="1" x14ac:dyDescent="0.3">
      <c r="A399" s="664" t="s">
        <v>548</v>
      </c>
      <c r="B399" s="665" t="s">
        <v>6502</v>
      </c>
      <c r="C399" s="665" t="s">
        <v>6404</v>
      </c>
      <c r="D399" s="665" t="s">
        <v>7054</v>
      </c>
      <c r="E399" s="665" t="s">
        <v>7055</v>
      </c>
      <c r="F399" s="668">
        <v>112</v>
      </c>
      <c r="G399" s="668">
        <v>0</v>
      </c>
      <c r="H399" s="668"/>
      <c r="I399" s="668">
        <v>0</v>
      </c>
      <c r="J399" s="668">
        <v>86</v>
      </c>
      <c r="K399" s="668">
        <v>0</v>
      </c>
      <c r="L399" s="668"/>
      <c r="M399" s="668">
        <v>0</v>
      </c>
      <c r="N399" s="668">
        <v>85</v>
      </c>
      <c r="O399" s="668">
        <v>0</v>
      </c>
      <c r="P399" s="681"/>
      <c r="Q399" s="669">
        <v>0</v>
      </c>
    </row>
    <row r="400" spans="1:17" ht="14.4" customHeight="1" x14ac:dyDescent="0.3">
      <c r="A400" s="664" t="s">
        <v>548</v>
      </c>
      <c r="B400" s="665" t="s">
        <v>6502</v>
      </c>
      <c r="C400" s="665" t="s">
        <v>6404</v>
      </c>
      <c r="D400" s="665" t="s">
        <v>7056</v>
      </c>
      <c r="E400" s="665" t="s">
        <v>7057</v>
      </c>
      <c r="F400" s="668">
        <v>3</v>
      </c>
      <c r="G400" s="668">
        <v>0</v>
      </c>
      <c r="H400" s="668"/>
      <c r="I400" s="668">
        <v>0</v>
      </c>
      <c r="J400" s="668"/>
      <c r="K400" s="668"/>
      <c r="L400" s="668"/>
      <c r="M400" s="668"/>
      <c r="N400" s="668"/>
      <c r="O400" s="668"/>
      <c r="P400" s="681"/>
      <c r="Q400" s="669"/>
    </row>
    <row r="401" spans="1:17" ht="14.4" customHeight="1" x14ac:dyDescent="0.3">
      <c r="A401" s="664" t="s">
        <v>548</v>
      </c>
      <c r="B401" s="665" t="s">
        <v>6502</v>
      </c>
      <c r="C401" s="665" t="s">
        <v>6404</v>
      </c>
      <c r="D401" s="665" t="s">
        <v>7058</v>
      </c>
      <c r="E401" s="665" t="s">
        <v>7059</v>
      </c>
      <c r="F401" s="668">
        <v>5</v>
      </c>
      <c r="G401" s="668">
        <v>0</v>
      </c>
      <c r="H401" s="668"/>
      <c r="I401" s="668">
        <v>0</v>
      </c>
      <c r="J401" s="668">
        <v>3</v>
      </c>
      <c r="K401" s="668">
        <v>0</v>
      </c>
      <c r="L401" s="668"/>
      <c r="M401" s="668">
        <v>0</v>
      </c>
      <c r="N401" s="668">
        <v>1</v>
      </c>
      <c r="O401" s="668">
        <v>0</v>
      </c>
      <c r="P401" s="681"/>
      <c r="Q401" s="669">
        <v>0</v>
      </c>
    </row>
    <row r="402" spans="1:17" ht="14.4" customHeight="1" x14ac:dyDescent="0.3">
      <c r="A402" s="664" t="s">
        <v>548</v>
      </c>
      <c r="B402" s="665" t="s">
        <v>6502</v>
      </c>
      <c r="C402" s="665" t="s">
        <v>6404</v>
      </c>
      <c r="D402" s="665" t="s">
        <v>7060</v>
      </c>
      <c r="E402" s="665" t="s">
        <v>7061</v>
      </c>
      <c r="F402" s="668"/>
      <c r="G402" s="668"/>
      <c r="H402" s="668"/>
      <c r="I402" s="668"/>
      <c r="J402" s="668">
        <v>1</v>
      </c>
      <c r="K402" s="668">
        <v>0</v>
      </c>
      <c r="L402" s="668"/>
      <c r="M402" s="668">
        <v>0</v>
      </c>
      <c r="N402" s="668">
        <v>1</v>
      </c>
      <c r="O402" s="668">
        <v>0</v>
      </c>
      <c r="P402" s="681"/>
      <c r="Q402" s="669">
        <v>0</v>
      </c>
    </row>
    <row r="403" spans="1:17" ht="14.4" customHeight="1" x14ac:dyDescent="0.3">
      <c r="A403" s="664" t="s">
        <v>548</v>
      </c>
      <c r="B403" s="665" t="s">
        <v>6502</v>
      </c>
      <c r="C403" s="665" t="s">
        <v>6404</v>
      </c>
      <c r="D403" s="665" t="s">
        <v>7062</v>
      </c>
      <c r="E403" s="665" t="s">
        <v>7063</v>
      </c>
      <c r="F403" s="668">
        <v>1</v>
      </c>
      <c r="G403" s="668">
        <v>0</v>
      </c>
      <c r="H403" s="668"/>
      <c r="I403" s="668">
        <v>0</v>
      </c>
      <c r="J403" s="668">
        <v>3</v>
      </c>
      <c r="K403" s="668">
        <v>0</v>
      </c>
      <c r="L403" s="668"/>
      <c r="M403" s="668">
        <v>0</v>
      </c>
      <c r="N403" s="668">
        <v>12</v>
      </c>
      <c r="O403" s="668">
        <v>0</v>
      </c>
      <c r="P403" s="681"/>
      <c r="Q403" s="669">
        <v>0</v>
      </c>
    </row>
    <row r="404" spans="1:17" ht="14.4" customHeight="1" x14ac:dyDescent="0.3">
      <c r="A404" s="664" t="s">
        <v>548</v>
      </c>
      <c r="B404" s="665" t="s">
        <v>6502</v>
      </c>
      <c r="C404" s="665" t="s">
        <v>6404</v>
      </c>
      <c r="D404" s="665" t="s">
        <v>7064</v>
      </c>
      <c r="E404" s="665" t="s">
        <v>7065</v>
      </c>
      <c r="F404" s="668">
        <v>4</v>
      </c>
      <c r="G404" s="668">
        <v>0</v>
      </c>
      <c r="H404" s="668"/>
      <c r="I404" s="668">
        <v>0</v>
      </c>
      <c r="J404" s="668">
        <v>10</v>
      </c>
      <c r="K404" s="668">
        <v>0</v>
      </c>
      <c r="L404" s="668"/>
      <c r="M404" s="668">
        <v>0</v>
      </c>
      <c r="N404" s="668">
        <v>5</v>
      </c>
      <c r="O404" s="668">
        <v>0</v>
      </c>
      <c r="P404" s="681"/>
      <c r="Q404" s="669">
        <v>0</v>
      </c>
    </row>
    <row r="405" spans="1:17" ht="14.4" customHeight="1" x14ac:dyDescent="0.3">
      <c r="A405" s="664" t="s">
        <v>548</v>
      </c>
      <c r="B405" s="665" t="s">
        <v>6502</v>
      </c>
      <c r="C405" s="665" t="s">
        <v>6404</v>
      </c>
      <c r="D405" s="665" t="s">
        <v>7066</v>
      </c>
      <c r="E405" s="665" t="s">
        <v>7067</v>
      </c>
      <c r="F405" s="668">
        <v>1</v>
      </c>
      <c r="G405" s="668">
        <v>0</v>
      </c>
      <c r="H405" s="668"/>
      <c r="I405" s="668">
        <v>0</v>
      </c>
      <c r="J405" s="668">
        <v>5</v>
      </c>
      <c r="K405" s="668">
        <v>0</v>
      </c>
      <c r="L405" s="668"/>
      <c r="M405" s="668">
        <v>0</v>
      </c>
      <c r="N405" s="668">
        <v>6</v>
      </c>
      <c r="O405" s="668">
        <v>0</v>
      </c>
      <c r="P405" s="681"/>
      <c r="Q405" s="669">
        <v>0</v>
      </c>
    </row>
    <row r="406" spans="1:17" ht="14.4" customHeight="1" x14ac:dyDescent="0.3">
      <c r="A406" s="664" t="s">
        <v>548</v>
      </c>
      <c r="B406" s="665" t="s">
        <v>6502</v>
      </c>
      <c r="C406" s="665" t="s">
        <v>6404</v>
      </c>
      <c r="D406" s="665" t="s">
        <v>7068</v>
      </c>
      <c r="E406" s="665" t="s">
        <v>7069</v>
      </c>
      <c r="F406" s="668">
        <v>10</v>
      </c>
      <c r="G406" s="668">
        <v>0</v>
      </c>
      <c r="H406" s="668"/>
      <c r="I406" s="668">
        <v>0</v>
      </c>
      <c r="J406" s="668">
        <v>4</v>
      </c>
      <c r="K406" s="668">
        <v>0</v>
      </c>
      <c r="L406" s="668"/>
      <c r="M406" s="668">
        <v>0</v>
      </c>
      <c r="N406" s="668">
        <v>6</v>
      </c>
      <c r="O406" s="668">
        <v>0</v>
      </c>
      <c r="P406" s="681"/>
      <c r="Q406" s="669">
        <v>0</v>
      </c>
    </row>
    <row r="407" spans="1:17" ht="14.4" customHeight="1" x14ac:dyDescent="0.3">
      <c r="A407" s="664" t="s">
        <v>548</v>
      </c>
      <c r="B407" s="665" t="s">
        <v>6502</v>
      </c>
      <c r="C407" s="665" t="s">
        <v>6404</v>
      </c>
      <c r="D407" s="665" t="s">
        <v>7070</v>
      </c>
      <c r="E407" s="665" t="s">
        <v>7071</v>
      </c>
      <c r="F407" s="668"/>
      <c r="G407" s="668"/>
      <c r="H407" s="668"/>
      <c r="I407" s="668"/>
      <c r="J407" s="668">
        <v>4</v>
      </c>
      <c r="K407" s="668">
        <v>0</v>
      </c>
      <c r="L407" s="668"/>
      <c r="M407" s="668">
        <v>0</v>
      </c>
      <c r="N407" s="668">
        <v>2</v>
      </c>
      <c r="O407" s="668">
        <v>0</v>
      </c>
      <c r="P407" s="681"/>
      <c r="Q407" s="669">
        <v>0</v>
      </c>
    </row>
    <row r="408" spans="1:17" ht="14.4" customHeight="1" x14ac:dyDescent="0.3">
      <c r="A408" s="664" t="s">
        <v>548</v>
      </c>
      <c r="B408" s="665" t="s">
        <v>6502</v>
      </c>
      <c r="C408" s="665" t="s">
        <v>6404</v>
      </c>
      <c r="D408" s="665" t="s">
        <v>7072</v>
      </c>
      <c r="E408" s="665" t="s">
        <v>7073</v>
      </c>
      <c r="F408" s="668"/>
      <c r="G408" s="668"/>
      <c r="H408" s="668"/>
      <c r="I408" s="668"/>
      <c r="J408" s="668">
        <v>1</v>
      </c>
      <c r="K408" s="668">
        <v>0</v>
      </c>
      <c r="L408" s="668"/>
      <c r="M408" s="668">
        <v>0</v>
      </c>
      <c r="N408" s="668"/>
      <c r="O408" s="668"/>
      <c r="P408" s="681"/>
      <c r="Q408" s="669"/>
    </row>
    <row r="409" spans="1:17" ht="14.4" customHeight="1" x14ac:dyDescent="0.3">
      <c r="A409" s="664" t="s">
        <v>548</v>
      </c>
      <c r="B409" s="665" t="s">
        <v>6502</v>
      </c>
      <c r="C409" s="665" t="s">
        <v>6404</v>
      </c>
      <c r="D409" s="665" t="s">
        <v>7074</v>
      </c>
      <c r="E409" s="665" t="s">
        <v>7075</v>
      </c>
      <c r="F409" s="668">
        <v>1</v>
      </c>
      <c r="G409" s="668">
        <v>0</v>
      </c>
      <c r="H409" s="668"/>
      <c r="I409" s="668">
        <v>0</v>
      </c>
      <c r="J409" s="668">
        <v>2</v>
      </c>
      <c r="K409" s="668">
        <v>0</v>
      </c>
      <c r="L409" s="668"/>
      <c r="M409" s="668">
        <v>0</v>
      </c>
      <c r="N409" s="668">
        <v>4</v>
      </c>
      <c r="O409" s="668">
        <v>0</v>
      </c>
      <c r="P409" s="681"/>
      <c r="Q409" s="669">
        <v>0</v>
      </c>
    </row>
    <row r="410" spans="1:17" ht="14.4" customHeight="1" x14ac:dyDescent="0.3">
      <c r="A410" s="664" t="s">
        <v>548</v>
      </c>
      <c r="B410" s="665" t="s">
        <v>6502</v>
      </c>
      <c r="C410" s="665" t="s">
        <v>6404</v>
      </c>
      <c r="D410" s="665" t="s">
        <v>7076</v>
      </c>
      <c r="E410" s="665" t="s">
        <v>7077</v>
      </c>
      <c r="F410" s="668">
        <v>1</v>
      </c>
      <c r="G410" s="668">
        <v>0</v>
      </c>
      <c r="H410" s="668"/>
      <c r="I410" s="668">
        <v>0</v>
      </c>
      <c r="J410" s="668"/>
      <c r="K410" s="668"/>
      <c r="L410" s="668"/>
      <c r="M410" s="668"/>
      <c r="N410" s="668"/>
      <c r="O410" s="668"/>
      <c r="P410" s="681"/>
      <c r="Q410" s="669"/>
    </row>
    <row r="411" spans="1:17" ht="14.4" customHeight="1" x14ac:dyDescent="0.3">
      <c r="A411" s="664" t="s">
        <v>548</v>
      </c>
      <c r="B411" s="665" t="s">
        <v>6502</v>
      </c>
      <c r="C411" s="665" t="s">
        <v>6404</v>
      </c>
      <c r="D411" s="665" t="s">
        <v>7078</v>
      </c>
      <c r="E411" s="665" t="s">
        <v>7079</v>
      </c>
      <c r="F411" s="668">
        <v>79</v>
      </c>
      <c r="G411" s="668">
        <v>0</v>
      </c>
      <c r="H411" s="668"/>
      <c r="I411" s="668">
        <v>0</v>
      </c>
      <c r="J411" s="668">
        <v>70</v>
      </c>
      <c r="K411" s="668">
        <v>0</v>
      </c>
      <c r="L411" s="668"/>
      <c r="M411" s="668">
        <v>0</v>
      </c>
      <c r="N411" s="668">
        <v>102</v>
      </c>
      <c r="O411" s="668">
        <v>0</v>
      </c>
      <c r="P411" s="681"/>
      <c r="Q411" s="669">
        <v>0</v>
      </c>
    </row>
    <row r="412" spans="1:17" ht="14.4" customHeight="1" x14ac:dyDescent="0.3">
      <c r="A412" s="664" t="s">
        <v>548</v>
      </c>
      <c r="B412" s="665" t="s">
        <v>6502</v>
      </c>
      <c r="C412" s="665" t="s">
        <v>6404</v>
      </c>
      <c r="D412" s="665" t="s">
        <v>7080</v>
      </c>
      <c r="E412" s="665" t="s">
        <v>7081</v>
      </c>
      <c r="F412" s="668"/>
      <c r="G412" s="668"/>
      <c r="H412" s="668"/>
      <c r="I412" s="668"/>
      <c r="J412" s="668">
        <v>1</v>
      </c>
      <c r="K412" s="668">
        <v>0</v>
      </c>
      <c r="L412" s="668"/>
      <c r="M412" s="668">
        <v>0</v>
      </c>
      <c r="N412" s="668"/>
      <c r="O412" s="668"/>
      <c r="P412" s="681"/>
      <c r="Q412" s="669"/>
    </row>
    <row r="413" spans="1:17" ht="14.4" customHeight="1" x14ac:dyDescent="0.3">
      <c r="A413" s="664" t="s">
        <v>548</v>
      </c>
      <c r="B413" s="665" t="s">
        <v>6502</v>
      </c>
      <c r="C413" s="665" t="s">
        <v>6404</v>
      </c>
      <c r="D413" s="665" t="s">
        <v>7082</v>
      </c>
      <c r="E413" s="665" t="s">
        <v>7083</v>
      </c>
      <c r="F413" s="668">
        <v>1</v>
      </c>
      <c r="G413" s="668">
        <v>0</v>
      </c>
      <c r="H413" s="668"/>
      <c r="I413" s="668">
        <v>0</v>
      </c>
      <c r="J413" s="668">
        <v>1</v>
      </c>
      <c r="K413" s="668">
        <v>0</v>
      </c>
      <c r="L413" s="668"/>
      <c r="M413" s="668">
        <v>0</v>
      </c>
      <c r="N413" s="668">
        <v>1</v>
      </c>
      <c r="O413" s="668">
        <v>0</v>
      </c>
      <c r="P413" s="681"/>
      <c r="Q413" s="669">
        <v>0</v>
      </c>
    </row>
    <row r="414" spans="1:17" ht="14.4" customHeight="1" x14ac:dyDescent="0.3">
      <c r="A414" s="664" t="s">
        <v>548</v>
      </c>
      <c r="B414" s="665" t="s">
        <v>6502</v>
      </c>
      <c r="C414" s="665" t="s">
        <v>6404</v>
      </c>
      <c r="D414" s="665" t="s">
        <v>7084</v>
      </c>
      <c r="E414" s="665" t="s">
        <v>7085</v>
      </c>
      <c r="F414" s="668"/>
      <c r="G414" s="668"/>
      <c r="H414" s="668"/>
      <c r="I414" s="668"/>
      <c r="J414" s="668"/>
      <c r="K414" s="668"/>
      <c r="L414" s="668"/>
      <c r="M414" s="668"/>
      <c r="N414" s="668">
        <v>1</v>
      </c>
      <c r="O414" s="668">
        <v>0</v>
      </c>
      <c r="P414" s="681"/>
      <c r="Q414" s="669">
        <v>0</v>
      </c>
    </row>
    <row r="415" spans="1:17" ht="14.4" customHeight="1" x14ac:dyDescent="0.3">
      <c r="A415" s="664" t="s">
        <v>548</v>
      </c>
      <c r="B415" s="665" t="s">
        <v>6502</v>
      </c>
      <c r="C415" s="665" t="s">
        <v>6404</v>
      </c>
      <c r="D415" s="665" t="s">
        <v>7086</v>
      </c>
      <c r="E415" s="665" t="s">
        <v>7087</v>
      </c>
      <c r="F415" s="668">
        <v>4</v>
      </c>
      <c r="G415" s="668">
        <v>0</v>
      </c>
      <c r="H415" s="668"/>
      <c r="I415" s="668">
        <v>0</v>
      </c>
      <c r="J415" s="668"/>
      <c r="K415" s="668"/>
      <c r="L415" s="668"/>
      <c r="M415" s="668"/>
      <c r="N415" s="668">
        <v>2</v>
      </c>
      <c r="O415" s="668">
        <v>0</v>
      </c>
      <c r="P415" s="681"/>
      <c r="Q415" s="669">
        <v>0</v>
      </c>
    </row>
    <row r="416" spans="1:17" ht="14.4" customHeight="1" x14ac:dyDescent="0.3">
      <c r="A416" s="664" t="s">
        <v>548</v>
      </c>
      <c r="B416" s="665" t="s">
        <v>6502</v>
      </c>
      <c r="C416" s="665" t="s">
        <v>6404</v>
      </c>
      <c r="D416" s="665" t="s">
        <v>7088</v>
      </c>
      <c r="E416" s="665" t="s">
        <v>7089</v>
      </c>
      <c r="F416" s="668"/>
      <c r="G416" s="668"/>
      <c r="H416" s="668"/>
      <c r="I416" s="668"/>
      <c r="J416" s="668">
        <v>2</v>
      </c>
      <c r="K416" s="668">
        <v>0</v>
      </c>
      <c r="L416" s="668"/>
      <c r="M416" s="668">
        <v>0</v>
      </c>
      <c r="N416" s="668">
        <v>1</v>
      </c>
      <c r="O416" s="668">
        <v>0</v>
      </c>
      <c r="P416" s="681"/>
      <c r="Q416" s="669">
        <v>0</v>
      </c>
    </row>
    <row r="417" spans="1:17" ht="14.4" customHeight="1" x14ac:dyDescent="0.3">
      <c r="A417" s="664" t="s">
        <v>548</v>
      </c>
      <c r="B417" s="665" t="s">
        <v>6502</v>
      </c>
      <c r="C417" s="665" t="s">
        <v>6404</v>
      </c>
      <c r="D417" s="665" t="s">
        <v>7090</v>
      </c>
      <c r="E417" s="665" t="s">
        <v>7091</v>
      </c>
      <c r="F417" s="668">
        <v>2</v>
      </c>
      <c r="G417" s="668">
        <v>0</v>
      </c>
      <c r="H417" s="668"/>
      <c r="I417" s="668">
        <v>0</v>
      </c>
      <c r="J417" s="668">
        <v>2</v>
      </c>
      <c r="K417" s="668">
        <v>0</v>
      </c>
      <c r="L417" s="668"/>
      <c r="M417" s="668">
        <v>0</v>
      </c>
      <c r="N417" s="668">
        <v>1</v>
      </c>
      <c r="O417" s="668">
        <v>0</v>
      </c>
      <c r="P417" s="681"/>
      <c r="Q417" s="669">
        <v>0</v>
      </c>
    </row>
    <row r="418" spans="1:17" ht="14.4" customHeight="1" x14ac:dyDescent="0.3">
      <c r="A418" s="664" t="s">
        <v>548</v>
      </c>
      <c r="B418" s="665" t="s">
        <v>6502</v>
      </c>
      <c r="C418" s="665" t="s">
        <v>6404</v>
      </c>
      <c r="D418" s="665" t="s">
        <v>7092</v>
      </c>
      <c r="E418" s="665" t="s">
        <v>7093</v>
      </c>
      <c r="F418" s="668">
        <v>2</v>
      </c>
      <c r="G418" s="668">
        <v>0</v>
      </c>
      <c r="H418" s="668"/>
      <c r="I418" s="668">
        <v>0</v>
      </c>
      <c r="J418" s="668"/>
      <c r="K418" s="668"/>
      <c r="L418" s="668"/>
      <c r="M418" s="668"/>
      <c r="N418" s="668">
        <v>1</v>
      </c>
      <c r="O418" s="668">
        <v>0</v>
      </c>
      <c r="P418" s="681"/>
      <c r="Q418" s="669">
        <v>0</v>
      </c>
    </row>
    <row r="419" spans="1:17" ht="14.4" customHeight="1" x14ac:dyDescent="0.3">
      <c r="A419" s="664" t="s">
        <v>548</v>
      </c>
      <c r="B419" s="665" t="s">
        <v>6502</v>
      </c>
      <c r="C419" s="665" t="s">
        <v>6404</v>
      </c>
      <c r="D419" s="665" t="s">
        <v>7094</v>
      </c>
      <c r="E419" s="665" t="s">
        <v>7095</v>
      </c>
      <c r="F419" s="668">
        <v>3</v>
      </c>
      <c r="G419" s="668">
        <v>0</v>
      </c>
      <c r="H419" s="668"/>
      <c r="I419" s="668">
        <v>0</v>
      </c>
      <c r="J419" s="668">
        <v>1</v>
      </c>
      <c r="K419" s="668">
        <v>0</v>
      </c>
      <c r="L419" s="668"/>
      <c r="M419" s="668">
        <v>0</v>
      </c>
      <c r="N419" s="668"/>
      <c r="O419" s="668"/>
      <c r="P419" s="681"/>
      <c r="Q419" s="669"/>
    </row>
    <row r="420" spans="1:17" ht="14.4" customHeight="1" x14ac:dyDescent="0.3">
      <c r="A420" s="664" t="s">
        <v>548</v>
      </c>
      <c r="B420" s="665" t="s">
        <v>6502</v>
      </c>
      <c r="C420" s="665" t="s">
        <v>6404</v>
      </c>
      <c r="D420" s="665" t="s">
        <v>7096</v>
      </c>
      <c r="E420" s="665" t="s">
        <v>7097</v>
      </c>
      <c r="F420" s="668"/>
      <c r="G420" s="668"/>
      <c r="H420" s="668"/>
      <c r="I420" s="668"/>
      <c r="J420" s="668">
        <v>0</v>
      </c>
      <c r="K420" s="668">
        <v>0</v>
      </c>
      <c r="L420" s="668"/>
      <c r="M420" s="668"/>
      <c r="N420" s="668"/>
      <c r="O420" s="668"/>
      <c r="P420" s="681"/>
      <c r="Q420" s="669"/>
    </row>
    <row r="421" spans="1:17" ht="14.4" customHeight="1" x14ac:dyDescent="0.3">
      <c r="A421" s="664" t="s">
        <v>548</v>
      </c>
      <c r="B421" s="665" t="s">
        <v>6502</v>
      </c>
      <c r="C421" s="665" t="s">
        <v>6404</v>
      </c>
      <c r="D421" s="665" t="s">
        <v>7098</v>
      </c>
      <c r="E421" s="665" t="s">
        <v>7099</v>
      </c>
      <c r="F421" s="668">
        <v>3</v>
      </c>
      <c r="G421" s="668">
        <v>2118</v>
      </c>
      <c r="H421" s="668">
        <v>1</v>
      </c>
      <c r="I421" s="668">
        <v>706</v>
      </c>
      <c r="J421" s="668">
        <v>2</v>
      </c>
      <c r="K421" s="668">
        <v>1414</v>
      </c>
      <c r="L421" s="668">
        <v>0.66761095372993395</v>
      </c>
      <c r="M421" s="668">
        <v>707</v>
      </c>
      <c r="N421" s="668">
        <v>3</v>
      </c>
      <c r="O421" s="668">
        <v>2157</v>
      </c>
      <c r="P421" s="681">
        <v>1.018413597733711</v>
      </c>
      <c r="Q421" s="669">
        <v>719</v>
      </c>
    </row>
    <row r="422" spans="1:17" ht="14.4" customHeight="1" x14ac:dyDescent="0.3">
      <c r="A422" s="664" t="s">
        <v>548</v>
      </c>
      <c r="B422" s="665" t="s">
        <v>6502</v>
      </c>
      <c r="C422" s="665" t="s">
        <v>6404</v>
      </c>
      <c r="D422" s="665" t="s">
        <v>6510</v>
      </c>
      <c r="E422" s="665" t="s">
        <v>6511</v>
      </c>
      <c r="F422" s="668">
        <v>654</v>
      </c>
      <c r="G422" s="668">
        <v>0</v>
      </c>
      <c r="H422" s="668"/>
      <c r="I422" s="668">
        <v>0</v>
      </c>
      <c r="J422" s="668">
        <v>670</v>
      </c>
      <c r="K422" s="668">
        <v>0</v>
      </c>
      <c r="L422" s="668"/>
      <c r="M422" s="668">
        <v>0</v>
      </c>
      <c r="N422" s="668">
        <v>624</v>
      </c>
      <c r="O422" s="668">
        <v>0</v>
      </c>
      <c r="P422" s="681"/>
      <c r="Q422" s="669">
        <v>0</v>
      </c>
    </row>
    <row r="423" spans="1:17" ht="14.4" customHeight="1" x14ac:dyDescent="0.3">
      <c r="A423" s="664" t="s">
        <v>548</v>
      </c>
      <c r="B423" s="665" t="s">
        <v>6502</v>
      </c>
      <c r="C423" s="665" t="s">
        <v>6404</v>
      </c>
      <c r="D423" s="665" t="s">
        <v>6428</v>
      </c>
      <c r="E423" s="665" t="s">
        <v>6429</v>
      </c>
      <c r="F423" s="668">
        <v>56</v>
      </c>
      <c r="G423" s="668">
        <v>4581</v>
      </c>
      <c r="H423" s="668">
        <v>1</v>
      </c>
      <c r="I423" s="668">
        <v>81.803571428571431</v>
      </c>
      <c r="J423" s="668">
        <v>47</v>
      </c>
      <c r="K423" s="668">
        <v>3854</v>
      </c>
      <c r="L423" s="668">
        <v>0.84130102597686096</v>
      </c>
      <c r="M423" s="668">
        <v>82</v>
      </c>
      <c r="N423" s="668">
        <v>32</v>
      </c>
      <c r="O423" s="668">
        <v>2748</v>
      </c>
      <c r="P423" s="681">
        <v>0.59986902423051736</v>
      </c>
      <c r="Q423" s="669">
        <v>85.875</v>
      </c>
    </row>
    <row r="424" spans="1:17" ht="14.4" customHeight="1" x14ac:dyDescent="0.3">
      <c r="A424" s="664" t="s">
        <v>548</v>
      </c>
      <c r="B424" s="665" t="s">
        <v>6502</v>
      </c>
      <c r="C424" s="665" t="s">
        <v>6404</v>
      </c>
      <c r="D424" s="665" t="s">
        <v>7100</v>
      </c>
      <c r="E424" s="665" t="s">
        <v>7101</v>
      </c>
      <c r="F424" s="668"/>
      <c r="G424" s="668"/>
      <c r="H424" s="668"/>
      <c r="I424" s="668"/>
      <c r="J424" s="668">
        <v>0</v>
      </c>
      <c r="K424" s="668">
        <v>0</v>
      </c>
      <c r="L424" s="668"/>
      <c r="M424" s="668"/>
      <c r="N424" s="668"/>
      <c r="O424" s="668"/>
      <c r="P424" s="681"/>
      <c r="Q424" s="669"/>
    </row>
    <row r="425" spans="1:17" ht="14.4" customHeight="1" x14ac:dyDescent="0.3">
      <c r="A425" s="664" t="s">
        <v>548</v>
      </c>
      <c r="B425" s="665" t="s">
        <v>6502</v>
      </c>
      <c r="C425" s="665" t="s">
        <v>6404</v>
      </c>
      <c r="D425" s="665" t="s">
        <v>7102</v>
      </c>
      <c r="E425" s="665" t="s">
        <v>7103</v>
      </c>
      <c r="F425" s="668">
        <v>330</v>
      </c>
      <c r="G425" s="668">
        <v>169832</v>
      </c>
      <c r="H425" s="668">
        <v>1</v>
      </c>
      <c r="I425" s="668">
        <v>514.64242424242423</v>
      </c>
      <c r="J425" s="668">
        <v>363</v>
      </c>
      <c r="K425" s="668">
        <v>188397</v>
      </c>
      <c r="L425" s="668">
        <v>1.1093139102171559</v>
      </c>
      <c r="M425" s="668">
        <v>519</v>
      </c>
      <c r="N425" s="668">
        <v>337</v>
      </c>
      <c r="O425" s="668">
        <v>179219</v>
      </c>
      <c r="P425" s="681">
        <v>1.0552722690659004</v>
      </c>
      <c r="Q425" s="669">
        <v>531.80712166172111</v>
      </c>
    </row>
    <row r="426" spans="1:17" ht="14.4" customHeight="1" x14ac:dyDescent="0.3">
      <c r="A426" s="664" t="s">
        <v>548</v>
      </c>
      <c r="B426" s="665" t="s">
        <v>6502</v>
      </c>
      <c r="C426" s="665" t="s">
        <v>6404</v>
      </c>
      <c r="D426" s="665" t="s">
        <v>7104</v>
      </c>
      <c r="E426" s="665" t="s">
        <v>7105</v>
      </c>
      <c r="F426" s="668"/>
      <c r="G426" s="668"/>
      <c r="H426" s="668"/>
      <c r="I426" s="668"/>
      <c r="J426" s="668">
        <v>1</v>
      </c>
      <c r="K426" s="668">
        <v>1802</v>
      </c>
      <c r="L426" s="668"/>
      <c r="M426" s="668">
        <v>1802</v>
      </c>
      <c r="N426" s="668"/>
      <c r="O426" s="668"/>
      <c r="P426" s="681"/>
      <c r="Q426" s="669"/>
    </row>
    <row r="427" spans="1:17" ht="14.4" customHeight="1" x14ac:dyDescent="0.3">
      <c r="A427" s="664" t="s">
        <v>548</v>
      </c>
      <c r="B427" s="665" t="s">
        <v>6502</v>
      </c>
      <c r="C427" s="665" t="s">
        <v>6404</v>
      </c>
      <c r="D427" s="665" t="s">
        <v>7106</v>
      </c>
      <c r="E427" s="665" t="s">
        <v>7107</v>
      </c>
      <c r="F427" s="668"/>
      <c r="G427" s="668"/>
      <c r="H427" s="668"/>
      <c r="I427" s="668"/>
      <c r="J427" s="668">
        <v>0</v>
      </c>
      <c r="K427" s="668">
        <v>0</v>
      </c>
      <c r="L427" s="668"/>
      <c r="M427" s="668"/>
      <c r="N427" s="668"/>
      <c r="O427" s="668"/>
      <c r="P427" s="681"/>
      <c r="Q427" s="669"/>
    </row>
    <row r="428" spans="1:17" ht="14.4" customHeight="1" x14ac:dyDescent="0.3">
      <c r="A428" s="664" t="s">
        <v>548</v>
      </c>
      <c r="B428" s="665" t="s">
        <v>6502</v>
      </c>
      <c r="C428" s="665" t="s">
        <v>6404</v>
      </c>
      <c r="D428" s="665" t="s">
        <v>7108</v>
      </c>
      <c r="E428" s="665" t="s">
        <v>7109</v>
      </c>
      <c r="F428" s="668">
        <v>5533</v>
      </c>
      <c r="G428" s="668">
        <v>5473023</v>
      </c>
      <c r="H428" s="668">
        <v>1</v>
      </c>
      <c r="I428" s="668">
        <v>989.16013012832093</v>
      </c>
      <c r="J428" s="668">
        <v>5481</v>
      </c>
      <c r="K428" s="668">
        <v>5434221</v>
      </c>
      <c r="L428" s="668">
        <v>0.99291031665680918</v>
      </c>
      <c r="M428" s="668">
        <v>991.46524356869179</v>
      </c>
      <c r="N428" s="668">
        <v>5606</v>
      </c>
      <c r="O428" s="668">
        <v>5500762</v>
      </c>
      <c r="P428" s="681">
        <v>1.0050683141656813</v>
      </c>
      <c r="Q428" s="669">
        <v>981.22761327149487</v>
      </c>
    </row>
    <row r="429" spans="1:17" ht="14.4" customHeight="1" x14ac:dyDescent="0.3">
      <c r="A429" s="664" t="s">
        <v>548</v>
      </c>
      <c r="B429" s="665" t="s">
        <v>6502</v>
      </c>
      <c r="C429" s="665" t="s">
        <v>6404</v>
      </c>
      <c r="D429" s="665" t="s">
        <v>7110</v>
      </c>
      <c r="E429" s="665" t="s">
        <v>7111</v>
      </c>
      <c r="F429" s="668">
        <v>4</v>
      </c>
      <c r="G429" s="668">
        <v>0</v>
      </c>
      <c r="H429" s="668"/>
      <c r="I429" s="668">
        <v>0</v>
      </c>
      <c r="J429" s="668">
        <v>17</v>
      </c>
      <c r="K429" s="668">
        <v>0</v>
      </c>
      <c r="L429" s="668"/>
      <c r="M429" s="668">
        <v>0</v>
      </c>
      <c r="N429" s="668">
        <v>3</v>
      </c>
      <c r="O429" s="668">
        <v>0</v>
      </c>
      <c r="P429" s="681"/>
      <c r="Q429" s="669">
        <v>0</v>
      </c>
    </row>
    <row r="430" spans="1:17" ht="14.4" customHeight="1" x14ac:dyDescent="0.3">
      <c r="A430" s="664" t="s">
        <v>548</v>
      </c>
      <c r="B430" s="665" t="s">
        <v>6502</v>
      </c>
      <c r="C430" s="665" t="s">
        <v>6404</v>
      </c>
      <c r="D430" s="665" t="s">
        <v>7112</v>
      </c>
      <c r="E430" s="665" t="s">
        <v>7113</v>
      </c>
      <c r="F430" s="668">
        <v>124</v>
      </c>
      <c r="G430" s="668">
        <v>5945386</v>
      </c>
      <c r="H430" s="668">
        <v>1</v>
      </c>
      <c r="I430" s="668">
        <v>47946.661290322583</v>
      </c>
      <c r="J430" s="668">
        <v>140</v>
      </c>
      <c r="K430" s="668">
        <v>6725040</v>
      </c>
      <c r="L430" s="668">
        <v>1.1311359767052971</v>
      </c>
      <c r="M430" s="668">
        <v>48036</v>
      </c>
      <c r="N430" s="668">
        <v>136</v>
      </c>
      <c r="O430" s="668">
        <v>6654531</v>
      </c>
      <c r="P430" s="681">
        <v>1.1192765280504915</v>
      </c>
      <c r="Q430" s="669">
        <v>48930.375</v>
      </c>
    </row>
    <row r="431" spans="1:17" ht="14.4" customHeight="1" x14ac:dyDescent="0.3">
      <c r="A431" s="664" t="s">
        <v>548</v>
      </c>
      <c r="B431" s="665" t="s">
        <v>6502</v>
      </c>
      <c r="C431" s="665" t="s">
        <v>6404</v>
      </c>
      <c r="D431" s="665" t="s">
        <v>7114</v>
      </c>
      <c r="E431" s="665" t="s">
        <v>7115</v>
      </c>
      <c r="F431" s="668">
        <v>26</v>
      </c>
      <c r="G431" s="668">
        <v>47644</v>
      </c>
      <c r="H431" s="668">
        <v>1</v>
      </c>
      <c r="I431" s="668">
        <v>1832.4615384615386</v>
      </c>
      <c r="J431" s="668">
        <v>24</v>
      </c>
      <c r="K431" s="668">
        <v>44136</v>
      </c>
      <c r="L431" s="668">
        <v>0.92637058181512888</v>
      </c>
      <c r="M431" s="668">
        <v>1839</v>
      </c>
      <c r="N431" s="668">
        <v>19</v>
      </c>
      <c r="O431" s="668">
        <v>35625</v>
      </c>
      <c r="P431" s="681">
        <v>0.74773318780958775</v>
      </c>
      <c r="Q431" s="669">
        <v>1875</v>
      </c>
    </row>
    <row r="432" spans="1:17" ht="14.4" customHeight="1" x14ac:dyDescent="0.3">
      <c r="A432" s="664" t="s">
        <v>548</v>
      </c>
      <c r="B432" s="665" t="s">
        <v>6502</v>
      </c>
      <c r="C432" s="665" t="s">
        <v>6404</v>
      </c>
      <c r="D432" s="665" t="s">
        <v>6581</v>
      </c>
      <c r="E432" s="665" t="s">
        <v>6582</v>
      </c>
      <c r="F432" s="668"/>
      <c r="G432" s="668"/>
      <c r="H432" s="668"/>
      <c r="I432" s="668"/>
      <c r="J432" s="668">
        <v>1</v>
      </c>
      <c r="K432" s="668">
        <v>9123</v>
      </c>
      <c r="L432" s="668"/>
      <c r="M432" s="668">
        <v>9123</v>
      </c>
      <c r="N432" s="668"/>
      <c r="O432" s="668"/>
      <c r="P432" s="681"/>
      <c r="Q432" s="669"/>
    </row>
    <row r="433" spans="1:17" ht="14.4" customHeight="1" x14ac:dyDescent="0.3">
      <c r="A433" s="664" t="s">
        <v>548</v>
      </c>
      <c r="B433" s="665" t="s">
        <v>6502</v>
      </c>
      <c r="C433" s="665" t="s">
        <v>6404</v>
      </c>
      <c r="D433" s="665" t="s">
        <v>6462</v>
      </c>
      <c r="E433" s="665" t="s">
        <v>6463</v>
      </c>
      <c r="F433" s="668">
        <v>31</v>
      </c>
      <c r="G433" s="668">
        <v>13461</v>
      </c>
      <c r="H433" s="668">
        <v>1</v>
      </c>
      <c r="I433" s="668">
        <v>434.22580645161293</v>
      </c>
      <c r="J433" s="668">
        <v>36</v>
      </c>
      <c r="K433" s="668">
        <v>15696</v>
      </c>
      <c r="L433" s="668">
        <v>1.166035212837085</v>
      </c>
      <c r="M433" s="668">
        <v>436</v>
      </c>
      <c r="N433" s="668">
        <v>37</v>
      </c>
      <c r="O433" s="668">
        <v>16420</v>
      </c>
      <c r="P433" s="681">
        <v>1.2198202213802838</v>
      </c>
      <c r="Q433" s="669">
        <v>443.7837837837838</v>
      </c>
    </row>
    <row r="434" spans="1:17" ht="14.4" customHeight="1" x14ac:dyDescent="0.3">
      <c r="A434" s="664" t="s">
        <v>548</v>
      </c>
      <c r="B434" s="665" t="s">
        <v>6502</v>
      </c>
      <c r="C434" s="665" t="s">
        <v>6404</v>
      </c>
      <c r="D434" s="665" t="s">
        <v>6583</v>
      </c>
      <c r="E434" s="665" t="s">
        <v>6584</v>
      </c>
      <c r="F434" s="668">
        <v>79</v>
      </c>
      <c r="G434" s="668">
        <v>67135</v>
      </c>
      <c r="H434" s="668">
        <v>1</v>
      </c>
      <c r="I434" s="668">
        <v>849.81012658227849</v>
      </c>
      <c r="J434" s="668">
        <v>71</v>
      </c>
      <c r="K434" s="668">
        <v>60492</v>
      </c>
      <c r="L434" s="668">
        <v>0.90105012288672082</v>
      </c>
      <c r="M434" s="668">
        <v>852</v>
      </c>
      <c r="N434" s="668">
        <v>99</v>
      </c>
      <c r="O434" s="668">
        <v>85531</v>
      </c>
      <c r="P434" s="681">
        <v>1.2740150443136964</v>
      </c>
      <c r="Q434" s="669">
        <v>863.94949494949492</v>
      </c>
    </row>
    <row r="435" spans="1:17" ht="14.4" customHeight="1" x14ac:dyDescent="0.3">
      <c r="A435" s="664" t="s">
        <v>548</v>
      </c>
      <c r="B435" s="665" t="s">
        <v>6502</v>
      </c>
      <c r="C435" s="665" t="s">
        <v>6404</v>
      </c>
      <c r="D435" s="665" t="s">
        <v>6589</v>
      </c>
      <c r="E435" s="665" t="s">
        <v>6590</v>
      </c>
      <c r="F435" s="668">
        <v>43</v>
      </c>
      <c r="G435" s="668">
        <v>0</v>
      </c>
      <c r="H435" s="668"/>
      <c r="I435" s="668">
        <v>0</v>
      </c>
      <c r="J435" s="668">
        <v>56</v>
      </c>
      <c r="K435" s="668">
        <v>0</v>
      </c>
      <c r="L435" s="668"/>
      <c r="M435" s="668">
        <v>0</v>
      </c>
      <c r="N435" s="668">
        <v>51</v>
      </c>
      <c r="O435" s="668">
        <v>0</v>
      </c>
      <c r="P435" s="681"/>
      <c r="Q435" s="669">
        <v>0</v>
      </c>
    </row>
    <row r="436" spans="1:17" ht="14.4" customHeight="1" x14ac:dyDescent="0.3">
      <c r="A436" s="664" t="s">
        <v>548</v>
      </c>
      <c r="B436" s="665" t="s">
        <v>6502</v>
      </c>
      <c r="C436" s="665" t="s">
        <v>6404</v>
      </c>
      <c r="D436" s="665" t="s">
        <v>6591</v>
      </c>
      <c r="E436" s="665" t="s">
        <v>6592</v>
      </c>
      <c r="F436" s="668">
        <v>592</v>
      </c>
      <c r="G436" s="668">
        <v>0</v>
      </c>
      <c r="H436" s="668"/>
      <c r="I436" s="668">
        <v>0</v>
      </c>
      <c r="J436" s="668">
        <v>556</v>
      </c>
      <c r="K436" s="668">
        <v>0</v>
      </c>
      <c r="L436" s="668"/>
      <c r="M436" s="668">
        <v>0</v>
      </c>
      <c r="N436" s="668">
        <v>552</v>
      </c>
      <c r="O436" s="668">
        <v>0</v>
      </c>
      <c r="P436" s="681"/>
      <c r="Q436" s="669">
        <v>0</v>
      </c>
    </row>
    <row r="437" spans="1:17" ht="14.4" customHeight="1" x14ac:dyDescent="0.3">
      <c r="A437" s="664" t="s">
        <v>548</v>
      </c>
      <c r="B437" s="665" t="s">
        <v>6502</v>
      </c>
      <c r="C437" s="665" t="s">
        <v>6404</v>
      </c>
      <c r="D437" s="665" t="s">
        <v>7116</v>
      </c>
      <c r="E437" s="665" t="s">
        <v>7117</v>
      </c>
      <c r="F437" s="668">
        <v>490</v>
      </c>
      <c r="G437" s="668">
        <v>18536876</v>
      </c>
      <c r="H437" s="668">
        <v>1</v>
      </c>
      <c r="I437" s="668">
        <v>37830.35918367347</v>
      </c>
      <c r="J437" s="668">
        <v>483</v>
      </c>
      <c r="K437" s="668">
        <v>18311013</v>
      </c>
      <c r="L437" s="668">
        <v>0.98781547656681745</v>
      </c>
      <c r="M437" s="668">
        <v>37911</v>
      </c>
      <c r="N437" s="668">
        <v>462</v>
      </c>
      <c r="O437" s="668">
        <v>17868916</v>
      </c>
      <c r="P437" s="681">
        <v>0.96396588076653267</v>
      </c>
      <c r="Q437" s="669">
        <v>38677.307359307357</v>
      </c>
    </row>
    <row r="438" spans="1:17" ht="14.4" customHeight="1" x14ac:dyDescent="0.3">
      <c r="A438" s="664" t="s">
        <v>548</v>
      </c>
      <c r="B438" s="665" t="s">
        <v>6502</v>
      </c>
      <c r="C438" s="665" t="s">
        <v>6404</v>
      </c>
      <c r="D438" s="665" t="s">
        <v>7118</v>
      </c>
      <c r="E438" s="665" t="s">
        <v>7119</v>
      </c>
      <c r="F438" s="668"/>
      <c r="G438" s="668"/>
      <c r="H438" s="668"/>
      <c r="I438" s="668"/>
      <c r="J438" s="668">
        <v>0</v>
      </c>
      <c r="K438" s="668">
        <v>0</v>
      </c>
      <c r="L438" s="668"/>
      <c r="M438" s="668"/>
      <c r="N438" s="668"/>
      <c r="O438" s="668"/>
      <c r="P438" s="681"/>
      <c r="Q438" s="669"/>
    </row>
    <row r="439" spans="1:17" ht="14.4" customHeight="1" x14ac:dyDescent="0.3">
      <c r="A439" s="664" t="s">
        <v>548</v>
      </c>
      <c r="B439" s="665" t="s">
        <v>6502</v>
      </c>
      <c r="C439" s="665" t="s">
        <v>6404</v>
      </c>
      <c r="D439" s="665" t="s">
        <v>6595</v>
      </c>
      <c r="E439" s="665" t="s">
        <v>6596</v>
      </c>
      <c r="F439" s="668">
        <v>309</v>
      </c>
      <c r="G439" s="668">
        <v>0</v>
      </c>
      <c r="H439" s="668"/>
      <c r="I439" s="668">
        <v>0</v>
      </c>
      <c r="J439" s="668">
        <v>270</v>
      </c>
      <c r="K439" s="668">
        <v>0</v>
      </c>
      <c r="L439" s="668"/>
      <c r="M439" s="668">
        <v>0</v>
      </c>
      <c r="N439" s="668">
        <v>274</v>
      </c>
      <c r="O439" s="668">
        <v>0</v>
      </c>
      <c r="P439" s="681"/>
      <c r="Q439" s="669">
        <v>0</v>
      </c>
    </row>
    <row r="440" spans="1:17" ht="14.4" customHeight="1" x14ac:dyDescent="0.3">
      <c r="A440" s="664" t="s">
        <v>548</v>
      </c>
      <c r="B440" s="665" t="s">
        <v>6502</v>
      </c>
      <c r="C440" s="665" t="s">
        <v>6404</v>
      </c>
      <c r="D440" s="665" t="s">
        <v>7120</v>
      </c>
      <c r="E440" s="665" t="s">
        <v>7121</v>
      </c>
      <c r="F440" s="668">
        <v>2</v>
      </c>
      <c r="G440" s="668">
        <v>0</v>
      </c>
      <c r="H440" s="668"/>
      <c r="I440" s="668">
        <v>0</v>
      </c>
      <c r="J440" s="668">
        <v>3</v>
      </c>
      <c r="K440" s="668">
        <v>0</v>
      </c>
      <c r="L440" s="668"/>
      <c r="M440" s="668">
        <v>0</v>
      </c>
      <c r="N440" s="668"/>
      <c r="O440" s="668"/>
      <c r="P440" s="681"/>
      <c r="Q440" s="669"/>
    </row>
    <row r="441" spans="1:17" ht="14.4" customHeight="1" x14ac:dyDescent="0.3">
      <c r="A441" s="664" t="s">
        <v>548</v>
      </c>
      <c r="B441" s="665" t="s">
        <v>6502</v>
      </c>
      <c r="C441" s="665" t="s">
        <v>6404</v>
      </c>
      <c r="D441" s="665" t="s">
        <v>6470</v>
      </c>
      <c r="E441" s="665" t="s">
        <v>6471</v>
      </c>
      <c r="F441" s="668">
        <v>665</v>
      </c>
      <c r="G441" s="668">
        <v>230832</v>
      </c>
      <c r="H441" s="668">
        <v>1</v>
      </c>
      <c r="I441" s="668">
        <v>347.11578947368423</v>
      </c>
      <c r="J441" s="668">
        <v>609</v>
      </c>
      <c r="K441" s="668">
        <v>212541</v>
      </c>
      <c r="L441" s="668">
        <v>0.92076055312954874</v>
      </c>
      <c r="M441" s="668">
        <v>349</v>
      </c>
      <c r="N441" s="668">
        <v>613</v>
      </c>
      <c r="O441" s="668">
        <v>228013</v>
      </c>
      <c r="P441" s="681">
        <v>0.98778765509114852</v>
      </c>
      <c r="Q441" s="669">
        <v>371.96247960848285</v>
      </c>
    </row>
    <row r="442" spans="1:17" ht="14.4" customHeight="1" x14ac:dyDescent="0.3">
      <c r="A442" s="664" t="s">
        <v>548</v>
      </c>
      <c r="B442" s="665" t="s">
        <v>6502</v>
      </c>
      <c r="C442" s="665" t="s">
        <v>6404</v>
      </c>
      <c r="D442" s="665" t="s">
        <v>7122</v>
      </c>
      <c r="E442" s="665" t="s">
        <v>7123</v>
      </c>
      <c r="F442" s="668">
        <v>379</v>
      </c>
      <c r="G442" s="668">
        <v>0</v>
      </c>
      <c r="H442" s="668"/>
      <c r="I442" s="668">
        <v>0</v>
      </c>
      <c r="J442" s="668">
        <v>420</v>
      </c>
      <c r="K442" s="668">
        <v>0</v>
      </c>
      <c r="L442" s="668"/>
      <c r="M442" s="668">
        <v>0</v>
      </c>
      <c r="N442" s="668">
        <v>416</v>
      </c>
      <c r="O442" s="668">
        <v>0</v>
      </c>
      <c r="P442" s="681"/>
      <c r="Q442" s="669">
        <v>0</v>
      </c>
    </row>
    <row r="443" spans="1:17" ht="14.4" customHeight="1" x14ac:dyDescent="0.3">
      <c r="A443" s="664" t="s">
        <v>548</v>
      </c>
      <c r="B443" s="665" t="s">
        <v>6502</v>
      </c>
      <c r="C443" s="665" t="s">
        <v>6404</v>
      </c>
      <c r="D443" s="665" t="s">
        <v>6512</v>
      </c>
      <c r="E443" s="665" t="s">
        <v>6513</v>
      </c>
      <c r="F443" s="668">
        <v>69</v>
      </c>
      <c r="G443" s="668">
        <v>0</v>
      </c>
      <c r="H443" s="668"/>
      <c r="I443" s="668">
        <v>0</v>
      </c>
      <c r="J443" s="668">
        <v>80</v>
      </c>
      <c r="K443" s="668">
        <v>0</v>
      </c>
      <c r="L443" s="668"/>
      <c r="M443" s="668">
        <v>0</v>
      </c>
      <c r="N443" s="668">
        <v>90</v>
      </c>
      <c r="O443" s="668">
        <v>0</v>
      </c>
      <c r="P443" s="681"/>
      <c r="Q443" s="669">
        <v>0</v>
      </c>
    </row>
    <row r="444" spans="1:17" ht="14.4" customHeight="1" x14ac:dyDescent="0.3">
      <c r="A444" s="664" t="s">
        <v>548</v>
      </c>
      <c r="B444" s="665" t="s">
        <v>6502</v>
      </c>
      <c r="C444" s="665" t="s">
        <v>6404</v>
      </c>
      <c r="D444" s="665" t="s">
        <v>7124</v>
      </c>
      <c r="E444" s="665" t="s">
        <v>7125</v>
      </c>
      <c r="F444" s="668">
        <v>27</v>
      </c>
      <c r="G444" s="668">
        <v>0</v>
      </c>
      <c r="H444" s="668"/>
      <c r="I444" s="668">
        <v>0</v>
      </c>
      <c r="J444" s="668">
        <v>16</v>
      </c>
      <c r="K444" s="668">
        <v>0</v>
      </c>
      <c r="L444" s="668"/>
      <c r="M444" s="668">
        <v>0</v>
      </c>
      <c r="N444" s="668">
        <v>30</v>
      </c>
      <c r="O444" s="668">
        <v>0</v>
      </c>
      <c r="P444" s="681"/>
      <c r="Q444" s="669">
        <v>0</v>
      </c>
    </row>
    <row r="445" spans="1:17" ht="14.4" customHeight="1" x14ac:dyDescent="0.3">
      <c r="A445" s="664" t="s">
        <v>548</v>
      </c>
      <c r="B445" s="665" t="s">
        <v>6502</v>
      </c>
      <c r="C445" s="665" t="s">
        <v>6404</v>
      </c>
      <c r="D445" s="665" t="s">
        <v>7126</v>
      </c>
      <c r="E445" s="665" t="s">
        <v>7127</v>
      </c>
      <c r="F445" s="668">
        <v>1</v>
      </c>
      <c r="G445" s="668">
        <v>0</v>
      </c>
      <c r="H445" s="668"/>
      <c r="I445" s="668">
        <v>0</v>
      </c>
      <c r="J445" s="668"/>
      <c r="K445" s="668"/>
      <c r="L445" s="668"/>
      <c r="M445" s="668"/>
      <c r="N445" s="668"/>
      <c r="O445" s="668"/>
      <c r="P445" s="681"/>
      <c r="Q445" s="669"/>
    </row>
    <row r="446" spans="1:17" ht="14.4" customHeight="1" x14ac:dyDescent="0.3">
      <c r="A446" s="664" t="s">
        <v>548</v>
      </c>
      <c r="B446" s="665" t="s">
        <v>6502</v>
      </c>
      <c r="C446" s="665" t="s">
        <v>6404</v>
      </c>
      <c r="D446" s="665" t="s">
        <v>7128</v>
      </c>
      <c r="E446" s="665" t="s">
        <v>7129</v>
      </c>
      <c r="F446" s="668">
        <v>107</v>
      </c>
      <c r="G446" s="668">
        <v>0</v>
      </c>
      <c r="H446" s="668"/>
      <c r="I446" s="668">
        <v>0</v>
      </c>
      <c r="J446" s="668">
        <v>78</v>
      </c>
      <c r="K446" s="668">
        <v>0</v>
      </c>
      <c r="L446" s="668"/>
      <c r="M446" s="668">
        <v>0</v>
      </c>
      <c r="N446" s="668">
        <v>111</v>
      </c>
      <c r="O446" s="668">
        <v>0</v>
      </c>
      <c r="P446" s="681"/>
      <c r="Q446" s="669">
        <v>0</v>
      </c>
    </row>
    <row r="447" spans="1:17" ht="14.4" customHeight="1" x14ac:dyDescent="0.3">
      <c r="A447" s="664" t="s">
        <v>548</v>
      </c>
      <c r="B447" s="665" t="s">
        <v>6502</v>
      </c>
      <c r="C447" s="665" t="s">
        <v>6404</v>
      </c>
      <c r="D447" s="665" t="s">
        <v>7130</v>
      </c>
      <c r="E447" s="665" t="s">
        <v>7131</v>
      </c>
      <c r="F447" s="668"/>
      <c r="G447" s="668"/>
      <c r="H447" s="668"/>
      <c r="I447" s="668"/>
      <c r="J447" s="668">
        <v>0</v>
      </c>
      <c r="K447" s="668">
        <v>0</v>
      </c>
      <c r="L447" s="668"/>
      <c r="M447" s="668"/>
      <c r="N447" s="668"/>
      <c r="O447" s="668"/>
      <c r="P447" s="681"/>
      <c r="Q447" s="669"/>
    </row>
    <row r="448" spans="1:17" ht="14.4" customHeight="1" x14ac:dyDescent="0.3">
      <c r="A448" s="664" t="s">
        <v>548</v>
      </c>
      <c r="B448" s="665" t="s">
        <v>6502</v>
      </c>
      <c r="C448" s="665" t="s">
        <v>6404</v>
      </c>
      <c r="D448" s="665" t="s">
        <v>7132</v>
      </c>
      <c r="E448" s="665" t="s">
        <v>7133</v>
      </c>
      <c r="F448" s="668">
        <v>36</v>
      </c>
      <c r="G448" s="668">
        <v>247032</v>
      </c>
      <c r="H448" s="668">
        <v>1</v>
      </c>
      <c r="I448" s="668">
        <v>6862</v>
      </c>
      <c r="J448" s="668">
        <v>26</v>
      </c>
      <c r="K448" s="668">
        <v>178906</v>
      </c>
      <c r="L448" s="668">
        <v>0.72422196314647491</v>
      </c>
      <c r="M448" s="668">
        <v>6881</v>
      </c>
      <c r="N448" s="668">
        <v>39</v>
      </c>
      <c r="O448" s="668">
        <v>271133</v>
      </c>
      <c r="P448" s="681">
        <v>1.0975622591405163</v>
      </c>
      <c r="Q448" s="669">
        <v>6952.1282051282051</v>
      </c>
    </row>
    <row r="449" spans="1:17" ht="14.4" customHeight="1" x14ac:dyDescent="0.3">
      <c r="A449" s="664" t="s">
        <v>548</v>
      </c>
      <c r="B449" s="665" t="s">
        <v>6502</v>
      </c>
      <c r="C449" s="665" t="s">
        <v>6404</v>
      </c>
      <c r="D449" s="665" t="s">
        <v>7134</v>
      </c>
      <c r="E449" s="665" t="s">
        <v>7135</v>
      </c>
      <c r="F449" s="668">
        <v>7</v>
      </c>
      <c r="G449" s="668">
        <v>0</v>
      </c>
      <c r="H449" s="668"/>
      <c r="I449" s="668">
        <v>0</v>
      </c>
      <c r="J449" s="668">
        <v>5</v>
      </c>
      <c r="K449" s="668">
        <v>0</v>
      </c>
      <c r="L449" s="668"/>
      <c r="M449" s="668">
        <v>0</v>
      </c>
      <c r="N449" s="668">
        <v>10</v>
      </c>
      <c r="O449" s="668">
        <v>0</v>
      </c>
      <c r="P449" s="681"/>
      <c r="Q449" s="669">
        <v>0</v>
      </c>
    </row>
    <row r="450" spans="1:17" ht="14.4" customHeight="1" x14ac:dyDescent="0.3">
      <c r="A450" s="664" t="s">
        <v>548</v>
      </c>
      <c r="B450" s="665" t="s">
        <v>6502</v>
      </c>
      <c r="C450" s="665" t="s">
        <v>6404</v>
      </c>
      <c r="D450" s="665" t="s">
        <v>6472</v>
      </c>
      <c r="E450" s="665" t="s">
        <v>6473</v>
      </c>
      <c r="F450" s="668">
        <v>805</v>
      </c>
      <c r="G450" s="668">
        <v>188034</v>
      </c>
      <c r="H450" s="668">
        <v>1</v>
      </c>
      <c r="I450" s="668">
        <v>233.58260869565217</v>
      </c>
      <c r="J450" s="668">
        <v>770</v>
      </c>
      <c r="K450" s="668">
        <v>180950</v>
      </c>
      <c r="L450" s="668">
        <v>0.96232596232596235</v>
      </c>
      <c r="M450" s="668">
        <v>235</v>
      </c>
      <c r="N450" s="668">
        <v>762</v>
      </c>
      <c r="O450" s="668">
        <v>191262</v>
      </c>
      <c r="P450" s="681">
        <v>1.017167108076199</v>
      </c>
      <c r="Q450" s="669">
        <v>251</v>
      </c>
    </row>
    <row r="451" spans="1:17" ht="14.4" customHeight="1" x14ac:dyDescent="0.3">
      <c r="A451" s="664" t="s">
        <v>548</v>
      </c>
      <c r="B451" s="665" t="s">
        <v>6502</v>
      </c>
      <c r="C451" s="665" t="s">
        <v>6404</v>
      </c>
      <c r="D451" s="665" t="s">
        <v>7136</v>
      </c>
      <c r="E451" s="665" t="s">
        <v>7137</v>
      </c>
      <c r="F451" s="668">
        <v>37</v>
      </c>
      <c r="G451" s="668">
        <v>473497</v>
      </c>
      <c r="H451" s="668">
        <v>1</v>
      </c>
      <c r="I451" s="668">
        <v>12797.216216216217</v>
      </c>
      <c r="J451" s="668">
        <v>41</v>
      </c>
      <c r="K451" s="668">
        <v>526153</v>
      </c>
      <c r="L451" s="668">
        <v>1.1112066179933557</v>
      </c>
      <c r="M451" s="668">
        <v>12833</v>
      </c>
      <c r="N451" s="668">
        <v>31</v>
      </c>
      <c r="O451" s="668">
        <v>405232</v>
      </c>
      <c r="P451" s="681">
        <v>0.85582802002969394</v>
      </c>
      <c r="Q451" s="669">
        <v>13072</v>
      </c>
    </row>
    <row r="452" spans="1:17" ht="14.4" customHeight="1" x14ac:dyDescent="0.3">
      <c r="A452" s="664" t="s">
        <v>548</v>
      </c>
      <c r="B452" s="665" t="s">
        <v>6502</v>
      </c>
      <c r="C452" s="665" t="s">
        <v>6404</v>
      </c>
      <c r="D452" s="665" t="s">
        <v>7138</v>
      </c>
      <c r="E452" s="665" t="s">
        <v>7139</v>
      </c>
      <c r="F452" s="668">
        <v>11</v>
      </c>
      <c r="G452" s="668">
        <v>46454</v>
      </c>
      <c r="H452" s="668">
        <v>1</v>
      </c>
      <c r="I452" s="668">
        <v>4223.090909090909</v>
      </c>
      <c r="J452" s="668">
        <v>7</v>
      </c>
      <c r="K452" s="668">
        <v>29638</v>
      </c>
      <c r="L452" s="668">
        <v>0.63800749128169798</v>
      </c>
      <c r="M452" s="668">
        <v>4234</v>
      </c>
      <c r="N452" s="668">
        <v>5</v>
      </c>
      <c r="O452" s="668">
        <v>21938</v>
      </c>
      <c r="P452" s="681">
        <v>0.47225212037714731</v>
      </c>
      <c r="Q452" s="669">
        <v>4387.6000000000004</v>
      </c>
    </row>
    <row r="453" spans="1:17" ht="14.4" customHeight="1" x14ac:dyDescent="0.3">
      <c r="A453" s="664" t="s">
        <v>548</v>
      </c>
      <c r="B453" s="665" t="s">
        <v>6502</v>
      </c>
      <c r="C453" s="665" t="s">
        <v>6404</v>
      </c>
      <c r="D453" s="665" t="s">
        <v>7140</v>
      </c>
      <c r="E453" s="665" t="s">
        <v>7141</v>
      </c>
      <c r="F453" s="668">
        <v>14</v>
      </c>
      <c r="G453" s="668">
        <v>0</v>
      </c>
      <c r="H453" s="668"/>
      <c r="I453" s="668">
        <v>0</v>
      </c>
      <c r="J453" s="668">
        <v>4</v>
      </c>
      <c r="K453" s="668">
        <v>0</v>
      </c>
      <c r="L453" s="668"/>
      <c r="M453" s="668">
        <v>0</v>
      </c>
      <c r="N453" s="668">
        <v>14</v>
      </c>
      <c r="O453" s="668">
        <v>0</v>
      </c>
      <c r="P453" s="681"/>
      <c r="Q453" s="669">
        <v>0</v>
      </c>
    </row>
    <row r="454" spans="1:17" ht="14.4" customHeight="1" x14ac:dyDescent="0.3">
      <c r="A454" s="664" t="s">
        <v>548</v>
      </c>
      <c r="B454" s="665" t="s">
        <v>6502</v>
      </c>
      <c r="C454" s="665" t="s">
        <v>6404</v>
      </c>
      <c r="D454" s="665" t="s">
        <v>7142</v>
      </c>
      <c r="E454" s="665" t="s">
        <v>7143</v>
      </c>
      <c r="F454" s="668">
        <v>381</v>
      </c>
      <c r="G454" s="668">
        <v>0</v>
      </c>
      <c r="H454" s="668"/>
      <c r="I454" s="668">
        <v>0</v>
      </c>
      <c r="J454" s="668">
        <v>421</v>
      </c>
      <c r="K454" s="668">
        <v>0</v>
      </c>
      <c r="L454" s="668"/>
      <c r="M454" s="668">
        <v>0</v>
      </c>
      <c r="N454" s="668">
        <v>410</v>
      </c>
      <c r="O454" s="668">
        <v>0</v>
      </c>
      <c r="P454" s="681"/>
      <c r="Q454" s="669">
        <v>0</v>
      </c>
    </row>
    <row r="455" spans="1:17" ht="14.4" customHeight="1" x14ac:dyDescent="0.3">
      <c r="A455" s="664" t="s">
        <v>548</v>
      </c>
      <c r="B455" s="665" t="s">
        <v>6502</v>
      </c>
      <c r="C455" s="665" t="s">
        <v>6404</v>
      </c>
      <c r="D455" s="665" t="s">
        <v>7144</v>
      </c>
      <c r="E455" s="665" t="s">
        <v>7145</v>
      </c>
      <c r="F455" s="668">
        <v>31</v>
      </c>
      <c r="G455" s="668">
        <v>0</v>
      </c>
      <c r="H455" s="668"/>
      <c r="I455" s="668">
        <v>0</v>
      </c>
      <c r="J455" s="668">
        <v>28</v>
      </c>
      <c r="K455" s="668">
        <v>0</v>
      </c>
      <c r="L455" s="668"/>
      <c r="M455" s="668">
        <v>0</v>
      </c>
      <c r="N455" s="668">
        <v>18</v>
      </c>
      <c r="O455" s="668">
        <v>0</v>
      </c>
      <c r="P455" s="681"/>
      <c r="Q455" s="669">
        <v>0</v>
      </c>
    </row>
    <row r="456" spans="1:17" ht="14.4" customHeight="1" x14ac:dyDescent="0.3">
      <c r="A456" s="664" t="s">
        <v>548</v>
      </c>
      <c r="B456" s="665" t="s">
        <v>6502</v>
      </c>
      <c r="C456" s="665" t="s">
        <v>6404</v>
      </c>
      <c r="D456" s="665" t="s">
        <v>6611</v>
      </c>
      <c r="E456" s="665" t="s">
        <v>6612</v>
      </c>
      <c r="F456" s="668">
        <v>1</v>
      </c>
      <c r="G456" s="668">
        <v>4657</v>
      </c>
      <c r="H456" s="668">
        <v>1</v>
      </c>
      <c r="I456" s="668">
        <v>4657</v>
      </c>
      <c r="J456" s="668">
        <v>6</v>
      </c>
      <c r="K456" s="668">
        <v>28050</v>
      </c>
      <c r="L456" s="668">
        <v>6.0231908954262403</v>
      </c>
      <c r="M456" s="668">
        <v>4675</v>
      </c>
      <c r="N456" s="668">
        <v>3</v>
      </c>
      <c r="O456" s="668">
        <v>14184</v>
      </c>
      <c r="P456" s="681">
        <v>3.0457375993128624</v>
      </c>
      <c r="Q456" s="669">
        <v>4728</v>
      </c>
    </row>
    <row r="457" spans="1:17" ht="14.4" customHeight="1" x14ac:dyDescent="0.3">
      <c r="A457" s="664" t="s">
        <v>548</v>
      </c>
      <c r="B457" s="665" t="s">
        <v>6502</v>
      </c>
      <c r="C457" s="665" t="s">
        <v>6404</v>
      </c>
      <c r="D457" s="665" t="s">
        <v>7146</v>
      </c>
      <c r="E457" s="665" t="s">
        <v>7147</v>
      </c>
      <c r="F457" s="668">
        <v>5</v>
      </c>
      <c r="G457" s="668">
        <v>0</v>
      </c>
      <c r="H457" s="668"/>
      <c r="I457" s="668">
        <v>0</v>
      </c>
      <c r="J457" s="668">
        <v>2</v>
      </c>
      <c r="K457" s="668">
        <v>0</v>
      </c>
      <c r="L457" s="668"/>
      <c r="M457" s="668">
        <v>0</v>
      </c>
      <c r="N457" s="668">
        <v>5</v>
      </c>
      <c r="O457" s="668">
        <v>0</v>
      </c>
      <c r="P457" s="681"/>
      <c r="Q457" s="669">
        <v>0</v>
      </c>
    </row>
    <row r="458" spans="1:17" ht="14.4" customHeight="1" x14ac:dyDescent="0.3">
      <c r="A458" s="664" t="s">
        <v>548</v>
      </c>
      <c r="B458" s="665" t="s">
        <v>6502</v>
      </c>
      <c r="C458" s="665" t="s">
        <v>6404</v>
      </c>
      <c r="D458" s="665" t="s">
        <v>6514</v>
      </c>
      <c r="E458" s="665" t="s">
        <v>6515</v>
      </c>
      <c r="F458" s="668">
        <v>9</v>
      </c>
      <c r="G458" s="668">
        <v>165558</v>
      </c>
      <c r="H458" s="668">
        <v>1</v>
      </c>
      <c r="I458" s="668">
        <v>18395.333333333332</v>
      </c>
      <c r="J458" s="668">
        <v>8</v>
      </c>
      <c r="K458" s="668">
        <v>147384</v>
      </c>
      <c r="L458" s="668">
        <v>0.89022578190120683</v>
      </c>
      <c r="M458" s="668">
        <v>18423</v>
      </c>
      <c r="N458" s="668">
        <v>12</v>
      </c>
      <c r="O458" s="668">
        <v>223991</v>
      </c>
      <c r="P458" s="681">
        <v>1.3529457954312083</v>
      </c>
      <c r="Q458" s="669">
        <v>18665.916666666668</v>
      </c>
    </row>
    <row r="459" spans="1:17" ht="14.4" customHeight="1" x14ac:dyDescent="0.3">
      <c r="A459" s="664" t="s">
        <v>548</v>
      </c>
      <c r="B459" s="665" t="s">
        <v>6502</v>
      </c>
      <c r="C459" s="665" t="s">
        <v>6404</v>
      </c>
      <c r="D459" s="665" t="s">
        <v>6617</v>
      </c>
      <c r="E459" s="665" t="s">
        <v>6618</v>
      </c>
      <c r="F459" s="668"/>
      <c r="G459" s="668"/>
      <c r="H459" s="668"/>
      <c r="I459" s="668"/>
      <c r="J459" s="668"/>
      <c r="K459" s="668"/>
      <c r="L459" s="668"/>
      <c r="M459" s="668"/>
      <c r="N459" s="668">
        <v>1</v>
      </c>
      <c r="O459" s="668">
        <v>0</v>
      </c>
      <c r="P459" s="681"/>
      <c r="Q459" s="669">
        <v>0</v>
      </c>
    </row>
    <row r="460" spans="1:17" ht="14.4" customHeight="1" x14ac:dyDescent="0.3">
      <c r="A460" s="664" t="s">
        <v>548</v>
      </c>
      <c r="B460" s="665" t="s">
        <v>6502</v>
      </c>
      <c r="C460" s="665" t="s">
        <v>6404</v>
      </c>
      <c r="D460" s="665" t="s">
        <v>6516</v>
      </c>
      <c r="E460" s="665" t="s">
        <v>6517</v>
      </c>
      <c r="F460" s="668">
        <v>7</v>
      </c>
      <c r="G460" s="668">
        <v>0</v>
      </c>
      <c r="H460" s="668"/>
      <c r="I460" s="668">
        <v>0</v>
      </c>
      <c r="J460" s="668">
        <v>6</v>
      </c>
      <c r="K460" s="668">
        <v>0</v>
      </c>
      <c r="L460" s="668"/>
      <c r="M460" s="668">
        <v>0</v>
      </c>
      <c r="N460" s="668">
        <v>9</v>
      </c>
      <c r="O460" s="668">
        <v>0</v>
      </c>
      <c r="P460" s="681"/>
      <c r="Q460" s="669">
        <v>0</v>
      </c>
    </row>
    <row r="461" spans="1:17" ht="14.4" customHeight="1" x14ac:dyDescent="0.3">
      <c r="A461" s="664" t="s">
        <v>548</v>
      </c>
      <c r="B461" s="665" t="s">
        <v>6502</v>
      </c>
      <c r="C461" s="665" t="s">
        <v>6404</v>
      </c>
      <c r="D461" s="665" t="s">
        <v>7148</v>
      </c>
      <c r="E461" s="665" t="s">
        <v>7149</v>
      </c>
      <c r="F461" s="668">
        <v>16</v>
      </c>
      <c r="G461" s="668">
        <v>0</v>
      </c>
      <c r="H461" s="668"/>
      <c r="I461" s="668">
        <v>0</v>
      </c>
      <c r="J461" s="668">
        <v>16</v>
      </c>
      <c r="K461" s="668">
        <v>0</v>
      </c>
      <c r="L461" s="668"/>
      <c r="M461" s="668">
        <v>0</v>
      </c>
      <c r="N461" s="668">
        <v>29</v>
      </c>
      <c r="O461" s="668">
        <v>0</v>
      </c>
      <c r="P461" s="681"/>
      <c r="Q461" s="669">
        <v>0</v>
      </c>
    </row>
    <row r="462" spans="1:17" ht="14.4" customHeight="1" x14ac:dyDescent="0.3">
      <c r="A462" s="664" t="s">
        <v>548</v>
      </c>
      <c r="B462" s="665" t="s">
        <v>6502</v>
      </c>
      <c r="C462" s="665" t="s">
        <v>6404</v>
      </c>
      <c r="D462" s="665" t="s">
        <v>7150</v>
      </c>
      <c r="E462" s="665" t="s">
        <v>7151</v>
      </c>
      <c r="F462" s="668">
        <v>3</v>
      </c>
      <c r="G462" s="668">
        <v>0</v>
      </c>
      <c r="H462" s="668"/>
      <c r="I462" s="668">
        <v>0</v>
      </c>
      <c r="J462" s="668">
        <v>6</v>
      </c>
      <c r="K462" s="668">
        <v>0</v>
      </c>
      <c r="L462" s="668"/>
      <c r="M462" s="668">
        <v>0</v>
      </c>
      <c r="N462" s="668">
        <v>2</v>
      </c>
      <c r="O462" s="668">
        <v>0</v>
      </c>
      <c r="P462" s="681"/>
      <c r="Q462" s="669">
        <v>0</v>
      </c>
    </row>
    <row r="463" spans="1:17" ht="14.4" customHeight="1" x14ac:dyDescent="0.3">
      <c r="A463" s="664" t="s">
        <v>548</v>
      </c>
      <c r="B463" s="665" t="s">
        <v>6502</v>
      </c>
      <c r="C463" s="665" t="s">
        <v>6404</v>
      </c>
      <c r="D463" s="665" t="s">
        <v>7152</v>
      </c>
      <c r="E463" s="665" t="s">
        <v>7041</v>
      </c>
      <c r="F463" s="668"/>
      <c r="G463" s="668"/>
      <c r="H463" s="668"/>
      <c r="I463" s="668"/>
      <c r="J463" s="668">
        <v>3</v>
      </c>
      <c r="K463" s="668">
        <v>0</v>
      </c>
      <c r="L463" s="668"/>
      <c r="M463" s="668">
        <v>0</v>
      </c>
      <c r="N463" s="668">
        <v>2</v>
      </c>
      <c r="O463" s="668">
        <v>0</v>
      </c>
      <c r="P463" s="681"/>
      <c r="Q463" s="669">
        <v>0</v>
      </c>
    </row>
    <row r="464" spans="1:17" ht="14.4" customHeight="1" x14ac:dyDescent="0.3">
      <c r="A464" s="664" t="s">
        <v>548</v>
      </c>
      <c r="B464" s="665" t="s">
        <v>6502</v>
      </c>
      <c r="C464" s="665" t="s">
        <v>6404</v>
      </c>
      <c r="D464" s="665" t="s">
        <v>7153</v>
      </c>
      <c r="E464" s="665" t="s">
        <v>7154</v>
      </c>
      <c r="F464" s="668">
        <v>221</v>
      </c>
      <c r="G464" s="668">
        <v>0</v>
      </c>
      <c r="H464" s="668"/>
      <c r="I464" s="668">
        <v>0</v>
      </c>
      <c r="J464" s="668">
        <v>189</v>
      </c>
      <c r="K464" s="668">
        <v>0</v>
      </c>
      <c r="L464" s="668"/>
      <c r="M464" s="668">
        <v>0</v>
      </c>
      <c r="N464" s="668">
        <v>121</v>
      </c>
      <c r="O464" s="668">
        <v>0</v>
      </c>
      <c r="P464" s="681"/>
      <c r="Q464" s="669">
        <v>0</v>
      </c>
    </row>
    <row r="465" spans="1:17" ht="14.4" customHeight="1" x14ac:dyDescent="0.3">
      <c r="A465" s="664" t="s">
        <v>548</v>
      </c>
      <c r="B465" s="665" t="s">
        <v>6502</v>
      </c>
      <c r="C465" s="665" t="s">
        <v>6404</v>
      </c>
      <c r="D465" s="665" t="s">
        <v>7155</v>
      </c>
      <c r="E465" s="665" t="s">
        <v>7156</v>
      </c>
      <c r="F465" s="668">
        <v>13</v>
      </c>
      <c r="G465" s="668">
        <v>0</v>
      </c>
      <c r="H465" s="668"/>
      <c r="I465" s="668">
        <v>0</v>
      </c>
      <c r="J465" s="668">
        <v>20</v>
      </c>
      <c r="K465" s="668">
        <v>0</v>
      </c>
      <c r="L465" s="668"/>
      <c r="M465" s="668">
        <v>0</v>
      </c>
      <c r="N465" s="668">
        <v>12</v>
      </c>
      <c r="O465" s="668">
        <v>0</v>
      </c>
      <c r="P465" s="681"/>
      <c r="Q465" s="669">
        <v>0</v>
      </c>
    </row>
    <row r="466" spans="1:17" ht="14.4" customHeight="1" x14ac:dyDescent="0.3">
      <c r="A466" s="664" t="s">
        <v>548</v>
      </c>
      <c r="B466" s="665" t="s">
        <v>6502</v>
      </c>
      <c r="C466" s="665" t="s">
        <v>6404</v>
      </c>
      <c r="D466" s="665" t="s">
        <v>7157</v>
      </c>
      <c r="E466" s="665" t="s">
        <v>7154</v>
      </c>
      <c r="F466" s="668">
        <v>3</v>
      </c>
      <c r="G466" s="668">
        <v>0</v>
      </c>
      <c r="H466" s="668"/>
      <c r="I466" s="668">
        <v>0</v>
      </c>
      <c r="J466" s="668">
        <v>11</v>
      </c>
      <c r="K466" s="668">
        <v>0</v>
      </c>
      <c r="L466" s="668"/>
      <c r="M466" s="668">
        <v>0</v>
      </c>
      <c r="N466" s="668">
        <v>76</v>
      </c>
      <c r="O466" s="668">
        <v>0</v>
      </c>
      <c r="P466" s="681"/>
      <c r="Q466" s="669">
        <v>0</v>
      </c>
    </row>
    <row r="467" spans="1:17" ht="14.4" customHeight="1" x14ac:dyDescent="0.3">
      <c r="A467" s="664" t="s">
        <v>548</v>
      </c>
      <c r="B467" s="665" t="s">
        <v>6502</v>
      </c>
      <c r="C467" s="665" t="s">
        <v>6404</v>
      </c>
      <c r="D467" s="665" t="s">
        <v>7158</v>
      </c>
      <c r="E467" s="665" t="s">
        <v>7151</v>
      </c>
      <c r="F467" s="668">
        <v>4</v>
      </c>
      <c r="G467" s="668">
        <v>0</v>
      </c>
      <c r="H467" s="668"/>
      <c r="I467" s="668">
        <v>0</v>
      </c>
      <c r="J467" s="668">
        <v>1</v>
      </c>
      <c r="K467" s="668">
        <v>0</v>
      </c>
      <c r="L467" s="668"/>
      <c r="M467" s="668">
        <v>0</v>
      </c>
      <c r="N467" s="668">
        <v>3</v>
      </c>
      <c r="O467" s="668">
        <v>0</v>
      </c>
      <c r="P467" s="681"/>
      <c r="Q467" s="669">
        <v>0</v>
      </c>
    </row>
    <row r="468" spans="1:17" ht="14.4" customHeight="1" x14ac:dyDescent="0.3">
      <c r="A468" s="664" t="s">
        <v>548</v>
      </c>
      <c r="B468" s="665" t="s">
        <v>6502</v>
      </c>
      <c r="C468" s="665" t="s">
        <v>6404</v>
      </c>
      <c r="D468" s="665" t="s">
        <v>6518</v>
      </c>
      <c r="E468" s="665" t="s">
        <v>6519</v>
      </c>
      <c r="F468" s="668">
        <v>21</v>
      </c>
      <c r="G468" s="668">
        <v>0</v>
      </c>
      <c r="H468" s="668"/>
      <c r="I468" s="668">
        <v>0</v>
      </c>
      <c r="J468" s="668">
        <v>15</v>
      </c>
      <c r="K468" s="668">
        <v>0</v>
      </c>
      <c r="L468" s="668"/>
      <c r="M468" s="668">
        <v>0</v>
      </c>
      <c r="N468" s="668">
        <v>15</v>
      </c>
      <c r="O468" s="668">
        <v>0</v>
      </c>
      <c r="P468" s="681"/>
      <c r="Q468" s="669">
        <v>0</v>
      </c>
    </row>
    <row r="469" spans="1:17" ht="14.4" customHeight="1" x14ac:dyDescent="0.3">
      <c r="A469" s="664" t="s">
        <v>548</v>
      </c>
      <c r="B469" s="665" t="s">
        <v>6502</v>
      </c>
      <c r="C469" s="665" t="s">
        <v>6404</v>
      </c>
      <c r="D469" s="665" t="s">
        <v>7159</v>
      </c>
      <c r="E469" s="665" t="s">
        <v>7160</v>
      </c>
      <c r="F469" s="668">
        <v>9</v>
      </c>
      <c r="G469" s="668">
        <v>0</v>
      </c>
      <c r="H469" s="668"/>
      <c r="I469" s="668">
        <v>0</v>
      </c>
      <c r="J469" s="668">
        <v>8</v>
      </c>
      <c r="K469" s="668">
        <v>0</v>
      </c>
      <c r="L469" s="668"/>
      <c r="M469" s="668">
        <v>0</v>
      </c>
      <c r="N469" s="668">
        <v>5</v>
      </c>
      <c r="O469" s="668">
        <v>0</v>
      </c>
      <c r="P469" s="681"/>
      <c r="Q469" s="669">
        <v>0</v>
      </c>
    </row>
    <row r="470" spans="1:17" ht="14.4" customHeight="1" x14ac:dyDescent="0.3">
      <c r="A470" s="664" t="s">
        <v>548</v>
      </c>
      <c r="B470" s="665" t="s">
        <v>6502</v>
      </c>
      <c r="C470" s="665" t="s">
        <v>6404</v>
      </c>
      <c r="D470" s="665" t="s">
        <v>7161</v>
      </c>
      <c r="E470" s="665" t="s">
        <v>7162</v>
      </c>
      <c r="F470" s="668">
        <v>11</v>
      </c>
      <c r="G470" s="668">
        <v>529092</v>
      </c>
      <c r="H470" s="668">
        <v>1</v>
      </c>
      <c r="I470" s="668">
        <v>48099.272727272728</v>
      </c>
      <c r="J470" s="668">
        <v>9</v>
      </c>
      <c r="K470" s="668">
        <v>433872</v>
      </c>
      <c r="L470" s="668">
        <v>0.8200312989045383</v>
      </c>
      <c r="M470" s="668">
        <v>48208</v>
      </c>
      <c r="N470" s="668">
        <v>15</v>
      </c>
      <c r="O470" s="668">
        <v>737595</v>
      </c>
      <c r="P470" s="681">
        <v>1.394077022521603</v>
      </c>
      <c r="Q470" s="669">
        <v>49173</v>
      </c>
    </row>
    <row r="471" spans="1:17" ht="14.4" customHeight="1" x14ac:dyDescent="0.3">
      <c r="A471" s="664" t="s">
        <v>548</v>
      </c>
      <c r="B471" s="665" t="s">
        <v>6502</v>
      </c>
      <c r="C471" s="665" t="s">
        <v>6404</v>
      </c>
      <c r="D471" s="665" t="s">
        <v>7163</v>
      </c>
      <c r="E471" s="665" t="s">
        <v>7073</v>
      </c>
      <c r="F471" s="668">
        <v>4</v>
      </c>
      <c r="G471" s="668">
        <v>0</v>
      </c>
      <c r="H471" s="668"/>
      <c r="I471" s="668">
        <v>0</v>
      </c>
      <c r="J471" s="668">
        <v>4</v>
      </c>
      <c r="K471" s="668">
        <v>0</v>
      </c>
      <c r="L471" s="668"/>
      <c r="M471" s="668">
        <v>0</v>
      </c>
      <c r="N471" s="668">
        <v>7</v>
      </c>
      <c r="O471" s="668">
        <v>0</v>
      </c>
      <c r="P471" s="681"/>
      <c r="Q471" s="669">
        <v>0</v>
      </c>
    </row>
    <row r="472" spans="1:17" ht="14.4" customHeight="1" x14ac:dyDescent="0.3">
      <c r="A472" s="664" t="s">
        <v>548</v>
      </c>
      <c r="B472" s="665" t="s">
        <v>6502</v>
      </c>
      <c r="C472" s="665" t="s">
        <v>6404</v>
      </c>
      <c r="D472" s="665" t="s">
        <v>7164</v>
      </c>
      <c r="E472" s="665" t="s">
        <v>7165</v>
      </c>
      <c r="F472" s="668">
        <v>19</v>
      </c>
      <c r="G472" s="668">
        <v>0</v>
      </c>
      <c r="H472" s="668"/>
      <c r="I472" s="668">
        <v>0</v>
      </c>
      <c r="J472" s="668">
        <v>13</v>
      </c>
      <c r="K472" s="668">
        <v>0</v>
      </c>
      <c r="L472" s="668"/>
      <c r="M472" s="668">
        <v>0</v>
      </c>
      <c r="N472" s="668">
        <v>13</v>
      </c>
      <c r="O472" s="668">
        <v>0</v>
      </c>
      <c r="P472" s="681"/>
      <c r="Q472" s="669">
        <v>0</v>
      </c>
    </row>
    <row r="473" spans="1:17" ht="14.4" customHeight="1" x14ac:dyDescent="0.3">
      <c r="A473" s="664" t="s">
        <v>548</v>
      </c>
      <c r="B473" s="665" t="s">
        <v>6502</v>
      </c>
      <c r="C473" s="665" t="s">
        <v>6404</v>
      </c>
      <c r="D473" s="665" t="s">
        <v>7166</v>
      </c>
      <c r="E473" s="665" t="s">
        <v>7113</v>
      </c>
      <c r="F473" s="668">
        <v>6</v>
      </c>
      <c r="G473" s="668">
        <v>365864</v>
      </c>
      <c r="H473" s="668">
        <v>1</v>
      </c>
      <c r="I473" s="668">
        <v>60977.333333333336</v>
      </c>
      <c r="J473" s="668">
        <v>2</v>
      </c>
      <c r="K473" s="668">
        <v>122232</v>
      </c>
      <c r="L473" s="668">
        <v>0.3340913563509938</v>
      </c>
      <c r="M473" s="668">
        <v>61116</v>
      </c>
      <c r="N473" s="668">
        <v>5</v>
      </c>
      <c r="O473" s="668">
        <v>311210</v>
      </c>
      <c r="P473" s="681">
        <v>0.85061662257013537</v>
      </c>
      <c r="Q473" s="669">
        <v>62242</v>
      </c>
    </row>
    <row r="474" spans="1:17" ht="14.4" customHeight="1" x14ac:dyDescent="0.3">
      <c r="A474" s="664" t="s">
        <v>548</v>
      </c>
      <c r="B474" s="665" t="s">
        <v>6502</v>
      </c>
      <c r="C474" s="665" t="s">
        <v>6404</v>
      </c>
      <c r="D474" s="665" t="s">
        <v>7167</v>
      </c>
      <c r="E474" s="665" t="s">
        <v>7063</v>
      </c>
      <c r="F474" s="668">
        <v>2</v>
      </c>
      <c r="G474" s="668">
        <v>0</v>
      </c>
      <c r="H474" s="668"/>
      <c r="I474" s="668">
        <v>0</v>
      </c>
      <c r="J474" s="668">
        <v>7</v>
      </c>
      <c r="K474" s="668">
        <v>0</v>
      </c>
      <c r="L474" s="668"/>
      <c r="M474" s="668">
        <v>0</v>
      </c>
      <c r="N474" s="668">
        <v>6</v>
      </c>
      <c r="O474" s="668">
        <v>0</v>
      </c>
      <c r="P474" s="681"/>
      <c r="Q474" s="669">
        <v>0</v>
      </c>
    </row>
    <row r="475" spans="1:17" ht="14.4" customHeight="1" x14ac:dyDescent="0.3">
      <c r="A475" s="664" t="s">
        <v>548</v>
      </c>
      <c r="B475" s="665" t="s">
        <v>6502</v>
      </c>
      <c r="C475" s="665" t="s">
        <v>6404</v>
      </c>
      <c r="D475" s="665" t="s">
        <v>7168</v>
      </c>
      <c r="E475" s="665" t="s">
        <v>7169</v>
      </c>
      <c r="F475" s="668">
        <v>1</v>
      </c>
      <c r="G475" s="668">
        <v>0</v>
      </c>
      <c r="H475" s="668"/>
      <c r="I475" s="668">
        <v>0</v>
      </c>
      <c r="J475" s="668"/>
      <c r="K475" s="668"/>
      <c r="L475" s="668"/>
      <c r="M475" s="668"/>
      <c r="N475" s="668"/>
      <c r="O475" s="668"/>
      <c r="P475" s="681"/>
      <c r="Q475" s="669"/>
    </row>
    <row r="476" spans="1:17" ht="14.4" customHeight="1" x14ac:dyDescent="0.3">
      <c r="A476" s="664" t="s">
        <v>548</v>
      </c>
      <c r="B476" s="665" t="s">
        <v>6502</v>
      </c>
      <c r="C476" s="665" t="s">
        <v>6404</v>
      </c>
      <c r="D476" s="665" t="s">
        <v>7170</v>
      </c>
      <c r="E476" s="665" t="s">
        <v>7171</v>
      </c>
      <c r="F476" s="668">
        <v>3</v>
      </c>
      <c r="G476" s="668">
        <v>0</v>
      </c>
      <c r="H476" s="668"/>
      <c r="I476" s="668">
        <v>0</v>
      </c>
      <c r="J476" s="668">
        <v>2</v>
      </c>
      <c r="K476" s="668">
        <v>0</v>
      </c>
      <c r="L476" s="668"/>
      <c r="M476" s="668">
        <v>0</v>
      </c>
      <c r="N476" s="668">
        <v>1</v>
      </c>
      <c r="O476" s="668">
        <v>0</v>
      </c>
      <c r="P476" s="681"/>
      <c r="Q476" s="669">
        <v>0</v>
      </c>
    </row>
    <row r="477" spans="1:17" ht="14.4" customHeight="1" x14ac:dyDescent="0.3">
      <c r="A477" s="664" t="s">
        <v>548</v>
      </c>
      <c r="B477" s="665" t="s">
        <v>6502</v>
      </c>
      <c r="C477" s="665" t="s">
        <v>6404</v>
      </c>
      <c r="D477" s="665" t="s">
        <v>7172</v>
      </c>
      <c r="E477" s="665" t="s">
        <v>7173</v>
      </c>
      <c r="F477" s="668">
        <v>1</v>
      </c>
      <c r="G477" s="668">
        <v>0</v>
      </c>
      <c r="H477" s="668"/>
      <c r="I477" s="668">
        <v>0</v>
      </c>
      <c r="J477" s="668">
        <v>1</v>
      </c>
      <c r="K477" s="668">
        <v>0</v>
      </c>
      <c r="L477" s="668"/>
      <c r="M477" s="668">
        <v>0</v>
      </c>
      <c r="N477" s="668">
        <v>2</v>
      </c>
      <c r="O477" s="668">
        <v>0</v>
      </c>
      <c r="P477" s="681"/>
      <c r="Q477" s="669">
        <v>0</v>
      </c>
    </row>
    <row r="478" spans="1:17" ht="14.4" customHeight="1" x14ac:dyDescent="0.3">
      <c r="A478" s="664" t="s">
        <v>548</v>
      </c>
      <c r="B478" s="665" t="s">
        <v>6502</v>
      </c>
      <c r="C478" s="665" t="s">
        <v>6404</v>
      </c>
      <c r="D478" s="665" t="s">
        <v>7174</v>
      </c>
      <c r="E478" s="665" t="s">
        <v>7057</v>
      </c>
      <c r="F478" s="668">
        <v>1</v>
      </c>
      <c r="G478" s="668">
        <v>0</v>
      </c>
      <c r="H478" s="668"/>
      <c r="I478" s="668">
        <v>0</v>
      </c>
      <c r="J478" s="668">
        <v>2</v>
      </c>
      <c r="K478" s="668">
        <v>0</v>
      </c>
      <c r="L478" s="668"/>
      <c r="M478" s="668">
        <v>0</v>
      </c>
      <c r="N478" s="668">
        <v>1</v>
      </c>
      <c r="O478" s="668">
        <v>0</v>
      </c>
      <c r="P478" s="681"/>
      <c r="Q478" s="669">
        <v>0</v>
      </c>
    </row>
    <row r="479" spans="1:17" ht="14.4" customHeight="1" x14ac:dyDescent="0.3">
      <c r="A479" s="664" t="s">
        <v>548</v>
      </c>
      <c r="B479" s="665" t="s">
        <v>6502</v>
      </c>
      <c r="C479" s="665" t="s">
        <v>6404</v>
      </c>
      <c r="D479" s="665" t="s">
        <v>7175</v>
      </c>
      <c r="E479" s="665" t="s">
        <v>7176</v>
      </c>
      <c r="F479" s="668">
        <v>3</v>
      </c>
      <c r="G479" s="668">
        <v>0</v>
      </c>
      <c r="H479" s="668"/>
      <c r="I479" s="668">
        <v>0</v>
      </c>
      <c r="J479" s="668"/>
      <c r="K479" s="668"/>
      <c r="L479" s="668"/>
      <c r="M479" s="668"/>
      <c r="N479" s="668"/>
      <c r="O479" s="668"/>
      <c r="P479" s="681"/>
      <c r="Q479" s="669"/>
    </row>
    <row r="480" spans="1:17" ht="14.4" customHeight="1" x14ac:dyDescent="0.3">
      <c r="A480" s="664" t="s">
        <v>548</v>
      </c>
      <c r="B480" s="665" t="s">
        <v>6502</v>
      </c>
      <c r="C480" s="665" t="s">
        <v>6404</v>
      </c>
      <c r="D480" s="665" t="s">
        <v>6627</v>
      </c>
      <c r="E480" s="665" t="s">
        <v>6628</v>
      </c>
      <c r="F480" s="668">
        <v>1</v>
      </c>
      <c r="G480" s="668">
        <v>0</v>
      </c>
      <c r="H480" s="668"/>
      <c r="I480" s="668">
        <v>0</v>
      </c>
      <c r="J480" s="668"/>
      <c r="K480" s="668"/>
      <c r="L480" s="668"/>
      <c r="M480" s="668"/>
      <c r="N480" s="668"/>
      <c r="O480" s="668"/>
      <c r="P480" s="681"/>
      <c r="Q480" s="669"/>
    </row>
    <row r="481" spans="1:17" ht="14.4" customHeight="1" x14ac:dyDescent="0.3">
      <c r="A481" s="664" t="s">
        <v>548</v>
      </c>
      <c r="B481" s="665" t="s">
        <v>6502</v>
      </c>
      <c r="C481" s="665" t="s">
        <v>6404</v>
      </c>
      <c r="D481" s="665" t="s">
        <v>7177</v>
      </c>
      <c r="E481" s="665" t="s">
        <v>7178</v>
      </c>
      <c r="F481" s="668">
        <v>6</v>
      </c>
      <c r="G481" s="668">
        <v>0</v>
      </c>
      <c r="H481" s="668"/>
      <c r="I481" s="668">
        <v>0</v>
      </c>
      <c r="J481" s="668">
        <v>3</v>
      </c>
      <c r="K481" s="668">
        <v>0</v>
      </c>
      <c r="L481" s="668"/>
      <c r="M481" s="668">
        <v>0</v>
      </c>
      <c r="N481" s="668"/>
      <c r="O481" s="668"/>
      <c r="P481" s="681"/>
      <c r="Q481" s="669"/>
    </row>
    <row r="482" spans="1:17" ht="14.4" customHeight="1" x14ac:dyDescent="0.3">
      <c r="A482" s="664" t="s">
        <v>548</v>
      </c>
      <c r="B482" s="665" t="s">
        <v>6502</v>
      </c>
      <c r="C482" s="665" t="s">
        <v>6404</v>
      </c>
      <c r="D482" s="665" t="s">
        <v>7179</v>
      </c>
      <c r="E482" s="665" t="s">
        <v>7176</v>
      </c>
      <c r="F482" s="668">
        <v>3</v>
      </c>
      <c r="G482" s="668">
        <v>0</v>
      </c>
      <c r="H482" s="668"/>
      <c r="I482" s="668">
        <v>0</v>
      </c>
      <c r="J482" s="668">
        <v>5</v>
      </c>
      <c r="K482" s="668">
        <v>0</v>
      </c>
      <c r="L482" s="668"/>
      <c r="M482" s="668">
        <v>0</v>
      </c>
      <c r="N482" s="668">
        <v>6</v>
      </c>
      <c r="O482" s="668">
        <v>0</v>
      </c>
      <c r="P482" s="681"/>
      <c r="Q482" s="669">
        <v>0</v>
      </c>
    </row>
    <row r="483" spans="1:17" ht="14.4" customHeight="1" x14ac:dyDescent="0.3">
      <c r="A483" s="664" t="s">
        <v>548</v>
      </c>
      <c r="B483" s="665" t="s">
        <v>6502</v>
      </c>
      <c r="C483" s="665" t="s">
        <v>6404</v>
      </c>
      <c r="D483" s="665" t="s">
        <v>7180</v>
      </c>
      <c r="E483" s="665" t="s">
        <v>7176</v>
      </c>
      <c r="F483" s="668">
        <v>10</v>
      </c>
      <c r="G483" s="668">
        <v>0</v>
      </c>
      <c r="H483" s="668"/>
      <c r="I483" s="668">
        <v>0</v>
      </c>
      <c r="J483" s="668">
        <v>5</v>
      </c>
      <c r="K483" s="668">
        <v>0</v>
      </c>
      <c r="L483" s="668"/>
      <c r="M483" s="668">
        <v>0</v>
      </c>
      <c r="N483" s="668">
        <v>5</v>
      </c>
      <c r="O483" s="668">
        <v>0</v>
      </c>
      <c r="P483" s="681"/>
      <c r="Q483" s="669">
        <v>0</v>
      </c>
    </row>
    <row r="484" spans="1:17" ht="14.4" customHeight="1" x14ac:dyDescent="0.3">
      <c r="A484" s="664" t="s">
        <v>548</v>
      </c>
      <c r="B484" s="665" t="s">
        <v>6502</v>
      </c>
      <c r="C484" s="665" t="s">
        <v>6404</v>
      </c>
      <c r="D484" s="665" t="s">
        <v>7181</v>
      </c>
      <c r="E484" s="665" t="s">
        <v>7182</v>
      </c>
      <c r="F484" s="668"/>
      <c r="G484" s="668"/>
      <c r="H484" s="668"/>
      <c r="I484" s="668"/>
      <c r="J484" s="668">
        <v>2</v>
      </c>
      <c r="K484" s="668">
        <v>0</v>
      </c>
      <c r="L484" s="668"/>
      <c r="M484" s="668">
        <v>0</v>
      </c>
      <c r="N484" s="668">
        <v>1</v>
      </c>
      <c r="O484" s="668">
        <v>0</v>
      </c>
      <c r="P484" s="681"/>
      <c r="Q484" s="669">
        <v>0</v>
      </c>
    </row>
    <row r="485" spans="1:17" ht="14.4" customHeight="1" x14ac:dyDescent="0.3">
      <c r="A485" s="664" t="s">
        <v>548</v>
      </c>
      <c r="B485" s="665" t="s">
        <v>6502</v>
      </c>
      <c r="C485" s="665" t="s">
        <v>6404</v>
      </c>
      <c r="D485" s="665" t="s">
        <v>7183</v>
      </c>
      <c r="E485" s="665" t="s">
        <v>7184</v>
      </c>
      <c r="F485" s="668">
        <v>15</v>
      </c>
      <c r="G485" s="668">
        <v>0</v>
      </c>
      <c r="H485" s="668"/>
      <c r="I485" s="668">
        <v>0</v>
      </c>
      <c r="J485" s="668">
        <v>11</v>
      </c>
      <c r="K485" s="668">
        <v>0</v>
      </c>
      <c r="L485" s="668"/>
      <c r="M485" s="668">
        <v>0</v>
      </c>
      <c r="N485" s="668">
        <v>22</v>
      </c>
      <c r="O485" s="668">
        <v>0</v>
      </c>
      <c r="P485" s="681"/>
      <c r="Q485" s="669">
        <v>0</v>
      </c>
    </row>
    <row r="486" spans="1:17" ht="14.4" customHeight="1" x14ac:dyDescent="0.3">
      <c r="A486" s="664" t="s">
        <v>548</v>
      </c>
      <c r="B486" s="665" t="s">
        <v>6502</v>
      </c>
      <c r="C486" s="665" t="s">
        <v>6404</v>
      </c>
      <c r="D486" s="665" t="s">
        <v>7185</v>
      </c>
      <c r="E486" s="665" t="s">
        <v>7186</v>
      </c>
      <c r="F486" s="668">
        <v>1</v>
      </c>
      <c r="G486" s="668">
        <v>0</v>
      </c>
      <c r="H486" s="668"/>
      <c r="I486" s="668">
        <v>0</v>
      </c>
      <c r="J486" s="668">
        <v>2</v>
      </c>
      <c r="K486" s="668">
        <v>0</v>
      </c>
      <c r="L486" s="668"/>
      <c r="M486" s="668">
        <v>0</v>
      </c>
      <c r="N486" s="668">
        <v>2</v>
      </c>
      <c r="O486" s="668">
        <v>0</v>
      </c>
      <c r="P486" s="681"/>
      <c r="Q486" s="669">
        <v>0</v>
      </c>
    </row>
    <row r="487" spans="1:17" ht="14.4" customHeight="1" x14ac:dyDescent="0.3">
      <c r="A487" s="664" t="s">
        <v>548</v>
      </c>
      <c r="B487" s="665" t="s">
        <v>6502</v>
      </c>
      <c r="C487" s="665" t="s">
        <v>6404</v>
      </c>
      <c r="D487" s="665" t="s">
        <v>7187</v>
      </c>
      <c r="E487" s="665" t="s">
        <v>7188</v>
      </c>
      <c r="F487" s="668">
        <v>4</v>
      </c>
      <c r="G487" s="668">
        <v>0</v>
      </c>
      <c r="H487" s="668"/>
      <c r="I487" s="668">
        <v>0</v>
      </c>
      <c r="J487" s="668">
        <v>1</v>
      </c>
      <c r="K487" s="668">
        <v>0</v>
      </c>
      <c r="L487" s="668"/>
      <c r="M487" s="668">
        <v>0</v>
      </c>
      <c r="N487" s="668">
        <v>6</v>
      </c>
      <c r="O487" s="668">
        <v>0</v>
      </c>
      <c r="P487" s="681"/>
      <c r="Q487" s="669">
        <v>0</v>
      </c>
    </row>
    <row r="488" spans="1:17" ht="14.4" customHeight="1" x14ac:dyDescent="0.3">
      <c r="A488" s="664" t="s">
        <v>548</v>
      </c>
      <c r="B488" s="665" t="s">
        <v>6502</v>
      </c>
      <c r="C488" s="665" t="s">
        <v>6404</v>
      </c>
      <c r="D488" s="665" t="s">
        <v>7189</v>
      </c>
      <c r="E488" s="665" t="s">
        <v>7190</v>
      </c>
      <c r="F488" s="668">
        <v>2</v>
      </c>
      <c r="G488" s="668">
        <v>0</v>
      </c>
      <c r="H488" s="668"/>
      <c r="I488" s="668">
        <v>0</v>
      </c>
      <c r="J488" s="668"/>
      <c r="K488" s="668"/>
      <c r="L488" s="668"/>
      <c r="M488" s="668"/>
      <c r="N488" s="668"/>
      <c r="O488" s="668"/>
      <c r="P488" s="681"/>
      <c r="Q488" s="669"/>
    </row>
    <row r="489" spans="1:17" ht="14.4" customHeight="1" x14ac:dyDescent="0.3">
      <c r="A489" s="664" t="s">
        <v>548</v>
      </c>
      <c r="B489" s="665" t="s">
        <v>6502</v>
      </c>
      <c r="C489" s="665" t="s">
        <v>6404</v>
      </c>
      <c r="D489" s="665" t="s">
        <v>7191</v>
      </c>
      <c r="E489" s="665" t="s">
        <v>7192</v>
      </c>
      <c r="F489" s="668">
        <v>2</v>
      </c>
      <c r="G489" s="668">
        <v>0</v>
      </c>
      <c r="H489" s="668"/>
      <c r="I489" s="668">
        <v>0</v>
      </c>
      <c r="J489" s="668"/>
      <c r="K489" s="668"/>
      <c r="L489" s="668"/>
      <c r="M489" s="668"/>
      <c r="N489" s="668">
        <v>1</v>
      </c>
      <c r="O489" s="668">
        <v>0</v>
      </c>
      <c r="P489" s="681"/>
      <c r="Q489" s="669">
        <v>0</v>
      </c>
    </row>
    <row r="490" spans="1:17" ht="14.4" customHeight="1" x14ac:dyDescent="0.3">
      <c r="A490" s="664" t="s">
        <v>548</v>
      </c>
      <c r="B490" s="665" t="s">
        <v>6502</v>
      </c>
      <c r="C490" s="665" t="s">
        <v>6404</v>
      </c>
      <c r="D490" s="665" t="s">
        <v>7193</v>
      </c>
      <c r="E490" s="665" t="s">
        <v>7194</v>
      </c>
      <c r="F490" s="668">
        <v>1</v>
      </c>
      <c r="G490" s="668">
        <v>0</v>
      </c>
      <c r="H490" s="668"/>
      <c r="I490" s="668">
        <v>0</v>
      </c>
      <c r="J490" s="668">
        <v>1</v>
      </c>
      <c r="K490" s="668">
        <v>0</v>
      </c>
      <c r="L490" s="668"/>
      <c r="M490" s="668">
        <v>0</v>
      </c>
      <c r="N490" s="668">
        <v>1</v>
      </c>
      <c r="O490" s="668">
        <v>0</v>
      </c>
      <c r="P490" s="681"/>
      <c r="Q490" s="669">
        <v>0</v>
      </c>
    </row>
    <row r="491" spans="1:17" ht="14.4" customHeight="1" x14ac:dyDescent="0.3">
      <c r="A491" s="664" t="s">
        <v>548</v>
      </c>
      <c r="B491" s="665" t="s">
        <v>6502</v>
      </c>
      <c r="C491" s="665" t="s">
        <v>6404</v>
      </c>
      <c r="D491" s="665" t="s">
        <v>7195</v>
      </c>
      <c r="E491" s="665" t="s">
        <v>7196</v>
      </c>
      <c r="F491" s="668">
        <v>2</v>
      </c>
      <c r="G491" s="668">
        <v>0</v>
      </c>
      <c r="H491" s="668"/>
      <c r="I491" s="668">
        <v>0</v>
      </c>
      <c r="J491" s="668">
        <v>2</v>
      </c>
      <c r="K491" s="668">
        <v>0</v>
      </c>
      <c r="L491" s="668"/>
      <c r="M491" s="668">
        <v>0</v>
      </c>
      <c r="N491" s="668"/>
      <c r="O491" s="668"/>
      <c r="P491" s="681"/>
      <c r="Q491" s="669"/>
    </row>
    <row r="492" spans="1:17" ht="14.4" customHeight="1" x14ac:dyDescent="0.3">
      <c r="A492" s="664" t="s">
        <v>548</v>
      </c>
      <c r="B492" s="665" t="s">
        <v>6502</v>
      </c>
      <c r="C492" s="665" t="s">
        <v>6404</v>
      </c>
      <c r="D492" s="665" t="s">
        <v>7197</v>
      </c>
      <c r="E492" s="665" t="s">
        <v>7198</v>
      </c>
      <c r="F492" s="668">
        <v>8</v>
      </c>
      <c r="G492" s="668">
        <v>0</v>
      </c>
      <c r="H492" s="668"/>
      <c r="I492" s="668">
        <v>0</v>
      </c>
      <c r="J492" s="668">
        <v>11</v>
      </c>
      <c r="K492" s="668">
        <v>0</v>
      </c>
      <c r="L492" s="668"/>
      <c r="M492" s="668">
        <v>0</v>
      </c>
      <c r="N492" s="668">
        <v>13</v>
      </c>
      <c r="O492" s="668">
        <v>0</v>
      </c>
      <c r="P492" s="681"/>
      <c r="Q492" s="669">
        <v>0</v>
      </c>
    </row>
    <row r="493" spans="1:17" ht="14.4" customHeight="1" x14ac:dyDescent="0.3">
      <c r="A493" s="664" t="s">
        <v>548</v>
      </c>
      <c r="B493" s="665" t="s">
        <v>6502</v>
      </c>
      <c r="C493" s="665" t="s">
        <v>6404</v>
      </c>
      <c r="D493" s="665" t="s">
        <v>7199</v>
      </c>
      <c r="E493" s="665" t="s">
        <v>7200</v>
      </c>
      <c r="F493" s="668">
        <v>1</v>
      </c>
      <c r="G493" s="668">
        <v>0</v>
      </c>
      <c r="H493" s="668"/>
      <c r="I493" s="668">
        <v>0</v>
      </c>
      <c r="J493" s="668">
        <v>2</v>
      </c>
      <c r="K493" s="668">
        <v>0</v>
      </c>
      <c r="L493" s="668"/>
      <c r="M493" s="668">
        <v>0</v>
      </c>
      <c r="N493" s="668"/>
      <c r="O493" s="668"/>
      <c r="P493" s="681"/>
      <c r="Q493" s="669"/>
    </row>
    <row r="494" spans="1:17" ht="14.4" customHeight="1" x14ac:dyDescent="0.3">
      <c r="A494" s="664" t="s">
        <v>548</v>
      </c>
      <c r="B494" s="665" t="s">
        <v>6502</v>
      </c>
      <c r="C494" s="665" t="s">
        <v>6404</v>
      </c>
      <c r="D494" s="665" t="s">
        <v>7201</v>
      </c>
      <c r="E494" s="665" t="s">
        <v>7202</v>
      </c>
      <c r="F494" s="668">
        <v>1</v>
      </c>
      <c r="G494" s="668">
        <v>0</v>
      </c>
      <c r="H494" s="668"/>
      <c r="I494" s="668">
        <v>0</v>
      </c>
      <c r="J494" s="668"/>
      <c r="K494" s="668"/>
      <c r="L494" s="668"/>
      <c r="M494" s="668"/>
      <c r="N494" s="668">
        <v>1</v>
      </c>
      <c r="O494" s="668">
        <v>0</v>
      </c>
      <c r="P494" s="681"/>
      <c r="Q494" s="669">
        <v>0</v>
      </c>
    </row>
    <row r="495" spans="1:17" ht="14.4" customHeight="1" x14ac:dyDescent="0.3">
      <c r="A495" s="664" t="s">
        <v>548</v>
      </c>
      <c r="B495" s="665" t="s">
        <v>6502</v>
      </c>
      <c r="C495" s="665" t="s">
        <v>6404</v>
      </c>
      <c r="D495" s="665" t="s">
        <v>7203</v>
      </c>
      <c r="E495" s="665" t="s">
        <v>7204</v>
      </c>
      <c r="F495" s="668">
        <v>1</v>
      </c>
      <c r="G495" s="668">
        <v>0</v>
      </c>
      <c r="H495" s="668"/>
      <c r="I495" s="668">
        <v>0</v>
      </c>
      <c r="J495" s="668">
        <v>2</v>
      </c>
      <c r="K495" s="668">
        <v>0</v>
      </c>
      <c r="L495" s="668"/>
      <c r="M495" s="668">
        <v>0</v>
      </c>
      <c r="N495" s="668"/>
      <c r="O495" s="668"/>
      <c r="P495" s="681"/>
      <c r="Q495" s="669"/>
    </row>
    <row r="496" spans="1:17" ht="14.4" customHeight="1" x14ac:dyDescent="0.3">
      <c r="A496" s="664" t="s">
        <v>548</v>
      </c>
      <c r="B496" s="665" t="s">
        <v>6502</v>
      </c>
      <c r="C496" s="665" t="s">
        <v>6404</v>
      </c>
      <c r="D496" s="665" t="s">
        <v>7205</v>
      </c>
      <c r="E496" s="665" t="s">
        <v>7206</v>
      </c>
      <c r="F496" s="668">
        <v>4</v>
      </c>
      <c r="G496" s="668">
        <v>0</v>
      </c>
      <c r="H496" s="668"/>
      <c r="I496" s="668">
        <v>0</v>
      </c>
      <c r="J496" s="668">
        <v>2</v>
      </c>
      <c r="K496" s="668">
        <v>0</v>
      </c>
      <c r="L496" s="668"/>
      <c r="M496" s="668">
        <v>0</v>
      </c>
      <c r="N496" s="668">
        <v>5</v>
      </c>
      <c r="O496" s="668">
        <v>0</v>
      </c>
      <c r="P496" s="681"/>
      <c r="Q496" s="669">
        <v>0</v>
      </c>
    </row>
    <row r="497" spans="1:17" ht="14.4" customHeight="1" x14ac:dyDescent="0.3">
      <c r="A497" s="664" t="s">
        <v>548</v>
      </c>
      <c r="B497" s="665" t="s">
        <v>6502</v>
      </c>
      <c r="C497" s="665" t="s">
        <v>6404</v>
      </c>
      <c r="D497" s="665" t="s">
        <v>7207</v>
      </c>
      <c r="E497" s="665" t="s">
        <v>7165</v>
      </c>
      <c r="F497" s="668">
        <v>1</v>
      </c>
      <c r="G497" s="668">
        <v>0</v>
      </c>
      <c r="H497" s="668"/>
      <c r="I497" s="668">
        <v>0</v>
      </c>
      <c r="J497" s="668"/>
      <c r="K497" s="668"/>
      <c r="L497" s="668"/>
      <c r="M497" s="668"/>
      <c r="N497" s="668"/>
      <c r="O497" s="668"/>
      <c r="P497" s="681"/>
      <c r="Q497" s="669"/>
    </row>
    <row r="498" spans="1:17" ht="14.4" customHeight="1" x14ac:dyDescent="0.3">
      <c r="A498" s="664" t="s">
        <v>548</v>
      </c>
      <c r="B498" s="665" t="s">
        <v>6502</v>
      </c>
      <c r="C498" s="665" t="s">
        <v>6404</v>
      </c>
      <c r="D498" s="665" t="s">
        <v>7208</v>
      </c>
      <c r="E498" s="665" t="s">
        <v>7209</v>
      </c>
      <c r="F498" s="668"/>
      <c r="G498" s="668"/>
      <c r="H498" s="668"/>
      <c r="I498" s="668"/>
      <c r="J498" s="668">
        <v>5</v>
      </c>
      <c r="K498" s="668">
        <v>0</v>
      </c>
      <c r="L498" s="668"/>
      <c r="M498" s="668">
        <v>0</v>
      </c>
      <c r="N498" s="668">
        <v>1</v>
      </c>
      <c r="O498" s="668">
        <v>0</v>
      </c>
      <c r="P498" s="681"/>
      <c r="Q498" s="669">
        <v>0</v>
      </c>
    </row>
    <row r="499" spans="1:17" ht="14.4" customHeight="1" x14ac:dyDescent="0.3">
      <c r="A499" s="664" t="s">
        <v>548</v>
      </c>
      <c r="B499" s="665" t="s">
        <v>6502</v>
      </c>
      <c r="C499" s="665" t="s">
        <v>6404</v>
      </c>
      <c r="D499" s="665" t="s">
        <v>7210</v>
      </c>
      <c r="E499" s="665" t="s">
        <v>7211</v>
      </c>
      <c r="F499" s="668"/>
      <c r="G499" s="668"/>
      <c r="H499" s="668"/>
      <c r="I499" s="668"/>
      <c r="J499" s="668">
        <v>2</v>
      </c>
      <c r="K499" s="668">
        <v>0</v>
      </c>
      <c r="L499" s="668"/>
      <c r="M499" s="668">
        <v>0</v>
      </c>
      <c r="N499" s="668"/>
      <c r="O499" s="668"/>
      <c r="P499" s="681"/>
      <c r="Q499" s="669"/>
    </row>
    <row r="500" spans="1:17" ht="14.4" customHeight="1" x14ac:dyDescent="0.3">
      <c r="A500" s="664" t="s">
        <v>548</v>
      </c>
      <c r="B500" s="665" t="s">
        <v>6502</v>
      </c>
      <c r="C500" s="665" t="s">
        <v>6404</v>
      </c>
      <c r="D500" s="665" t="s">
        <v>7212</v>
      </c>
      <c r="E500" s="665" t="s">
        <v>7213</v>
      </c>
      <c r="F500" s="668">
        <v>1</v>
      </c>
      <c r="G500" s="668">
        <v>0</v>
      </c>
      <c r="H500" s="668"/>
      <c r="I500" s="668">
        <v>0</v>
      </c>
      <c r="J500" s="668">
        <v>2</v>
      </c>
      <c r="K500" s="668">
        <v>0</v>
      </c>
      <c r="L500" s="668"/>
      <c r="M500" s="668">
        <v>0</v>
      </c>
      <c r="N500" s="668"/>
      <c r="O500" s="668"/>
      <c r="P500" s="681"/>
      <c r="Q500" s="669"/>
    </row>
    <row r="501" spans="1:17" ht="14.4" customHeight="1" x14ac:dyDescent="0.3">
      <c r="A501" s="664" t="s">
        <v>548</v>
      </c>
      <c r="B501" s="665" t="s">
        <v>6502</v>
      </c>
      <c r="C501" s="665" t="s">
        <v>6404</v>
      </c>
      <c r="D501" s="665" t="s">
        <v>7214</v>
      </c>
      <c r="E501" s="665" t="s">
        <v>7063</v>
      </c>
      <c r="F501" s="668"/>
      <c r="G501" s="668"/>
      <c r="H501" s="668"/>
      <c r="I501" s="668"/>
      <c r="J501" s="668">
        <v>1</v>
      </c>
      <c r="K501" s="668">
        <v>0</v>
      </c>
      <c r="L501" s="668"/>
      <c r="M501" s="668">
        <v>0</v>
      </c>
      <c r="N501" s="668"/>
      <c r="O501" s="668"/>
      <c r="P501" s="681"/>
      <c r="Q501" s="669"/>
    </row>
    <row r="502" spans="1:17" ht="14.4" customHeight="1" x14ac:dyDescent="0.3">
      <c r="A502" s="664" t="s">
        <v>548</v>
      </c>
      <c r="B502" s="665" t="s">
        <v>6502</v>
      </c>
      <c r="C502" s="665" t="s">
        <v>6404</v>
      </c>
      <c r="D502" s="665" t="s">
        <v>7215</v>
      </c>
      <c r="E502" s="665" t="s">
        <v>7216</v>
      </c>
      <c r="F502" s="668"/>
      <c r="G502" s="668"/>
      <c r="H502" s="668"/>
      <c r="I502" s="668"/>
      <c r="J502" s="668">
        <v>1</v>
      </c>
      <c r="K502" s="668">
        <v>0</v>
      </c>
      <c r="L502" s="668"/>
      <c r="M502" s="668">
        <v>0</v>
      </c>
      <c r="N502" s="668"/>
      <c r="O502" s="668"/>
      <c r="P502" s="681"/>
      <c r="Q502" s="669"/>
    </row>
    <row r="503" spans="1:17" ht="14.4" customHeight="1" x14ac:dyDescent="0.3">
      <c r="A503" s="664" t="s">
        <v>548</v>
      </c>
      <c r="B503" s="665" t="s">
        <v>6502</v>
      </c>
      <c r="C503" s="665" t="s">
        <v>6404</v>
      </c>
      <c r="D503" s="665" t="s">
        <v>7217</v>
      </c>
      <c r="E503" s="665" t="s">
        <v>7218</v>
      </c>
      <c r="F503" s="668">
        <v>1</v>
      </c>
      <c r="G503" s="668">
        <v>0</v>
      </c>
      <c r="H503" s="668"/>
      <c r="I503" s="668">
        <v>0</v>
      </c>
      <c r="J503" s="668"/>
      <c r="K503" s="668"/>
      <c r="L503" s="668"/>
      <c r="M503" s="668"/>
      <c r="N503" s="668">
        <v>2</v>
      </c>
      <c r="O503" s="668">
        <v>0</v>
      </c>
      <c r="P503" s="681"/>
      <c r="Q503" s="669">
        <v>0</v>
      </c>
    </row>
    <row r="504" spans="1:17" ht="14.4" customHeight="1" x14ac:dyDescent="0.3">
      <c r="A504" s="664" t="s">
        <v>548</v>
      </c>
      <c r="B504" s="665" t="s">
        <v>6502</v>
      </c>
      <c r="C504" s="665" t="s">
        <v>6404</v>
      </c>
      <c r="D504" s="665" t="s">
        <v>7219</v>
      </c>
      <c r="E504" s="665" t="s">
        <v>7220</v>
      </c>
      <c r="F504" s="668"/>
      <c r="G504" s="668"/>
      <c r="H504" s="668"/>
      <c r="I504" s="668"/>
      <c r="J504" s="668">
        <v>1</v>
      </c>
      <c r="K504" s="668">
        <v>0</v>
      </c>
      <c r="L504" s="668"/>
      <c r="M504" s="668">
        <v>0</v>
      </c>
      <c r="N504" s="668"/>
      <c r="O504" s="668"/>
      <c r="P504" s="681"/>
      <c r="Q504" s="669"/>
    </row>
    <row r="505" spans="1:17" ht="14.4" customHeight="1" x14ac:dyDescent="0.3">
      <c r="A505" s="664" t="s">
        <v>548</v>
      </c>
      <c r="B505" s="665" t="s">
        <v>6502</v>
      </c>
      <c r="C505" s="665" t="s">
        <v>6404</v>
      </c>
      <c r="D505" s="665" t="s">
        <v>7221</v>
      </c>
      <c r="E505" s="665" t="s">
        <v>7222</v>
      </c>
      <c r="F505" s="668"/>
      <c r="G505" s="668"/>
      <c r="H505" s="668"/>
      <c r="I505" s="668"/>
      <c r="J505" s="668">
        <v>1</v>
      </c>
      <c r="K505" s="668">
        <v>0</v>
      </c>
      <c r="L505" s="668"/>
      <c r="M505" s="668">
        <v>0</v>
      </c>
      <c r="N505" s="668"/>
      <c r="O505" s="668"/>
      <c r="P505" s="681"/>
      <c r="Q505" s="669"/>
    </row>
    <row r="506" spans="1:17" ht="14.4" customHeight="1" x14ac:dyDescent="0.3">
      <c r="A506" s="664" t="s">
        <v>548</v>
      </c>
      <c r="B506" s="665" t="s">
        <v>6502</v>
      </c>
      <c r="C506" s="665" t="s">
        <v>6404</v>
      </c>
      <c r="D506" s="665" t="s">
        <v>7223</v>
      </c>
      <c r="E506" s="665" t="s">
        <v>7224</v>
      </c>
      <c r="F506" s="668"/>
      <c r="G506" s="668"/>
      <c r="H506" s="668"/>
      <c r="I506" s="668"/>
      <c r="J506" s="668"/>
      <c r="K506" s="668"/>
      <c r="L506" s="668"/>
      <c r="M506" s="668"/>
      <c r="N506" s="668">
        <v>2</v>
      </c>
      <c r="O506" s="668">
        <v>0</v>
      </c>
      <c r="P506" s="681"/>
      <c r="Q506" s="669">
        <v>0</v>
      </c>
    </row>
    <row r="507" spans="1:17" ht="14.4" customHeight="1" x14ac:dyDescent="0.3">
      <c r="A507" s="664" t="s">
        <v>548</v>
      </c>
      <c r="B507" s="665" t="s">
        <v>6502</v>
      </c>
      <c r="C507" s="665" t="s">
        <v>6404</v>
      </c>
      <c r="D507" s="665" t="s">
        <v>7225</v>
      </c>
      <c r="E507" s="665" t="s">
        <v>7226</v>
      </c>
      <c r="F507" s="668"/>
      <c r="G507" s="668"/>
      <c r="H507" s="668"/>
      <c r="I507" s="668"/>
      <c r="J507" s="668"/>
      <c r="K507" s="668"/>
      <c r="L507" s="668"/>
      <c r="M507" s="668"/>
      <c r="N507" s="668">
        <v>1</v>
      </c>
      <c r="O507" s="668">
        <v>0</v>
      </c>
      <c r="P507" s="681"/>
      <c r="Q507" s="669">
        <v>0</v>
      </c>
    </row>
    <row r="508" spans="1:17" ht="14.4" customHeight="1" x14ac:dyDescent="0.3">
      <c r="A508" s="664" t="s">
        <v>548</v>
      </c>
      <c r="B508" s="665" t="s">
        <v>6502</v>
      </c>
      <c r="C508" s="665" t="s">
        <v>6404</v>
      </c>
      <c r="D508" s="665" t="s">
        <v>7227</v>
      </c>
      <c r="E508" s="665" t="s">
        <v>7228</v>
      </c>
      <c r="F508" s="668"/>
      <c r="G508" s="668"/>
      <c r="H508" s="668"/>
      <c r="I508" s="668"/>
      <c r="J508" s="668"/>
      <c r="K508" s="668"/>
      <c r="L508" s="668"/>
      <c r="M508" s="668"/>
      <c r="N508" s="668">
        <v>1</v>
      </c>
      <c r="O508" s="668">
        <v>0</v>
      </c>
      <c r="P508" s="681"/>
      <c r="Q508" s="669">
        <v>0</v>
      </c>
    </row>
    <row r="509" spans="1:17" ht="14.4" customHeight="1" x14ac:dyDescent="0.3">
      <c r="A509" s="664" t="s">
        <v>548</v>
      </c>
      <c r="B509" s="665" t="s">
        <v>6502</v>
      </c>
      <c r="C509" s="665" t="s">
        <v>6404</v>
      </c>
      <c r="D509" s="665" t="s">
        <v>7229</v>
      </c>
      <c r="E509" s="665" t="s">
        <v>7230</v>
      </c>
      <c r="F509" s="668"/>
      <c r="G509" s="668"/>
      <c r="H509" s="668"/>
      <c r="I509" s="668"/>
      <c r="J509" s="668"/>
      <c r="K509" s="668"/>
      <c r="L509" s="668"/>
      <c r="M509" s="668"/>
      <c r="N509" s="668">
        <v>3</v>
      </c>
      <c r="O509" s="668">
        <v>0</v>
      </c>
      <c r="P509" s="681"/>
      <c r="Q509" s="669">
        <v>0</v>
      </c>
    </row>
    <row r="510" spans="1:17" ht="14.4" customHeight="1" x14ac:dyDescent="0.3">
      <c r="A510" s="664" t="s">
        <v>548</v>
      </c>
      <c r="B510" s="665" t="s">
        <v>6502</v>
      </c>
      <c r="C510" s="665" t="s">
        <v>6404</v>
      </c>
      <c r="D510" s="665" t="s">
        <v>7231</v>
      </c>
      <c r="E510" s="665" t="s">
        <v>7232</v>
      </c>
      <c r="F510" s="668"/>
      <c r="G510" s="668"/>
      <c r="H510" s="668"/>
      <c r="I510" s="668"/>
      <c r="J510" s="668"/>
      <c r="K510" s="668"/>
      <c r="L510" s="668"/>
      <c r="M510" s="668"/>
      <c r="N510" s="668">
        <v>1</v>
      </c>
      <c r="O510" s="668">
        <v>0</v>
      </c>
      <c r="P510" s="681"/>
      <c r="Q510" s="669">
        <v>0</v>
      </c>
    </row>
    <row r="511" spans="1:17" ht="14.4" customHeight="1" x14ac:dyDescent="0.3">
      <c r="A511" s="664" t="s">
        <v>548</v>
      </c>
      <c r="B511" s="665" t="s">
        <v>6502</v>
      </c>
      <c r="C511" s="665" t="s">
        <v>6404</v>
      </c>
      <c r="D511" s="665" t="s">
        <v>7233</v>
      </c>
      <c r="E511" s="665" t="s">
        <v>7234</v>
      </c>
      <c r="F511" s="668"/>
      <c r="G511" s="668"/>
      <c r="H511" s="668"/>
      <c r="I511" s="668"/>
      <c r="J511" s="668"/>
      <c r="K511" s="668"/>
      <c r="L511" s="668"/>
      <c r="M511" s="668"/>
      <c r="N511" s="668">
        <v>2</v>
      </c>
      <c r="O511" s="668">
        <v>0</v>
      </c>
      <c r="P511" s="681"/>
      <c r="Q511" s="669">
        <v>0</v>
      </c>
    </row>
    <row r="512" spans="1:17" ht="14.4" customHeight="1" x14ac:dyDescent="0.3">
      <c r="A512" s="664" t="s">
        <v>548</v>
      </c>
      <c r="B512" s="665" t="s">
        <v>6502</v>
      </c>
      <c r="C512" s="665" t="s">
        <v>6404</v>
      </c>
      <c r="D512" s="665" t="s">
        <v>7235</v>
      </c>
      <c r="E512" s="665" t="s">
        <v>7236</v>
      </c>
      <c r="F512" s="668">
        <v>1</v>
      </c>
      <c r="G512" s="668">
        <v>0</v>
      </c>
      <c r="H512" s="668"/>
      <c r="I512" s="668">
        <v>0</v>
      </c>
      <c r="J512" s="668"/>
      <c r="K512" s="668"/>
      <c r="L512" s="668"/>
      <c r="M512" s="668"/>
      <c r="N512" s="668"/>
      <c r="O512" s="668"/>
      <c r="P512" s="681"/>
      <c r="Q512" s="669"/>
    </row>
    <row r="513" spans="1:17" ht="14.4" customHeight="1" x14ac:dyDescent="0.3">
      <c r="A513" s="664" t="s">
        <v>548</v>
      </c>
      <c r="B513" s="665" t="s">
        <v>6502</v>
      </c>
      <c r="C513" s="665" t="s">
        <v>6404</v>
      </c>
      <c r="D513" s="665" t="s">
        <v>7237</v>
      </c>
      <c r="E513" s="665" t="s">
        <v>7238</v>
      </c>
      <c r="F513" s="668"/>
      <c r="G513" s="668"/>
      <c r="H513" s="668"/>
      <c r="I513" s="668"/>
      <c r="J513" s="668">
        <v>1</v>
      </c>
      <c r="K513" s="668">
        <v>0</v>
      </c>
      <c r="L513" s="668"/>
      <c r="M513" s="668">
        <v>0</v>
      </c>
      <c r="N513" s="668">
        <v>1</v>
      </c>
      <c r="O513" s="668">
        <v>0</v>
      </c>
      <c r="P513" s="681"/>
      <c r="Q513" s="669">
        <v>0</v>
      </c>
    </row>
    <row r="514" spans="1:17" ht="14.4" customHeight="1" x14ac:dyDescent="0.3">
      <c r="A514" s="664" t="s">
        <v>548</v>
      </c>
      <c r="B514" s="665" t="s">
        <v>6502</v>
      </c>
      <c r="C514" s="665" t="s">
        <v>6404</v>
      </c>
      <c r="D514" s="665" t="s">
        <v>7239</v>
      </c>
      <c r="E514" s="665" t="s">
        <v>7240</v>
      </c>
      <c r="F514" s="668"/>
      <c r="G514" s="668"/>
      <c r="H514" s="668"/>
      <c r="I514" s="668"/>
      <c r="J514" s="668">
        <v>0</v>
      </c>
      <c r="K514" s="668">
        <v>0</v>
      </c>
      <c r="L514" s="668"/>
      <c r="M514" s="668"/>
      <c r="N514" s="668"/>
      <c r="O514" s="668"/>
      <c r="P514" s="681"/>
      <c r="Q514" s="669"/>
    </row>
    <row r="515" spans="1:17" ht="14.4" customHeight="1" x14ac:dyDescent="0.3">
      <c r="A515" s="664" t="s">
        <v>548</v>
      </c>
      <c r="B515" s="665" t="s">
        <v>6502</v>
      </c>
      <c r="C515" s="665" t="s">
        <v>6404</v>
      </c>
      <c r="D515" s="665" t="s">
        <v>7241</v>
      </c>
      <c r="E515" s="665" t="s">
        <v>7242</v>
      </c>
      <c r="F515" s="668"/>
      <c r="G515" s="668"/>
      <c r="H515" s="668"/>
      <c r="I515" s="668"/>
      <c r="J515" s="668"/>
      <c r="K515" s="668"/>
      <c r="L515" s="668"/>
      <c r="M515" s="668"/>
      <c r="N515" s="668">
        <v>2</v>
      </c>
      <c r="O515" s="668">
        <v>0</v>
      </c>
      <c r="P515" s="681"/>
      <c r="Q515" s="669">
        <v>0</v>
      </c>
    </row>
    <row r="516" spans="1:17" ht="14.4" customHeight="1" x14ac:dyDescent="0.3">
      <c r="A516" s="664" t="s">
        <v>548</v>
      </c>
      <c r="B516" s="665" t="s">
        <v>6502</v>
      </c>
      <c r="C516" s="665" t="s">
        <v>6404</v>
      </c>
      <c r="D516" s="665" t="s">
        <v>7243</v>
      </c>
      <c r="E516" s="665" t="s">
        <v>7244</v>
      </c>
      <c r="F516" s="668"/>
      <c r="G516" s="668"/>
      <c r="H516" s="668"/>
      <c r="I516" s="668"/>
      <c r="J516" s="668">
        <v>2</v>
      </c>
      <c r="K516" s="668">
        <v>0</v>
      </c>
      <c r="L516" s="668"/>
      <c r="M516" s="668">
        <v>0</v>
      </c>
      <c r="N516" s="668"/>
      <c r="O516" s="668"/>
      <c r="P516" s="681"/>
      <c r="Q516" s="669"/>
    </row>
    <row r="517" spans="1:17" ht="14.4" customHeight="1" x14ac:dyDescent="0.3">
      <c r="A517" s="664" t="s">
        <v>548</v>
      </c>
      <c r="B517" s="665" t="s">
        <v>6502</v>
      </c>
      <c r="C517" s="665" t="s">
        <v>6404</v>
      </c>
      <c r="D517" s="665" t="s">
        <v>7245</v>
      </c>
      <c r="E517" s="665" t="s">
        <v>7246</v>
      </c>
      <c r="F517" s="668"/>
      <c r="G517" s="668"/>
      <c r="H517" s="668"/>
      <c r="I517" s="668"/>
      <c r="J517" s="668"/>
      <c r="K517" s="668"/>
      <c r="L517" s="668"/>
      <c r="M517" s="668"/>
      <c r="N517" s="668">
        <v>1</v>
      </c>
      <c r="O517" s="668">
        <v>0</v>
      </c>
      <c r="P517" s="681"/>
      <c r="Q517" s="669">
        <v>0</v>
      </c>
    </row>
    <row r="518" spans="1:17" ht="14.4" customHeight="1" x14ac:dyDescent="0.3">
      <c r="A518" s="664" t="s">
        <v>548</v>
      </c>
      <c r="B518" s="665" t="s">
        <v>6502</v>
      </c>
      <c r="C518" s="665" t="s">
        <v>6404</v>
      </c>
      <c r="D518" s="665" t="s">
        <v>7247</v>
      </c>
      <c r="E518" s="665" t="s">
        <v>7248</v>
      </c>
      <c r="F518" s="668">
        <v>1</v>
      </c>
      <c r="G518" s="668">
        <v>0</v>
      </c>
      <c r="H518" s="668"/>
      <c r="I518" s="668">
        <v>0</v>
      </c>
      <c r="J518" s="668"/>
      <c r="K518" s="668"/>
      <c r="L518" s="668"/>
      <c r="M518" s="668"/>
      <c r="N518" s="668"/>
      <c r="O518" s="668"/>
      <c r="P518" s="681"/>
      <c r="Q518" s="669"/>
    </row>
    <row r="519" spans="1:17" ht="14.4" customHeight="1" x14ac:dyDescent="0.3">
      <c r="A519" s="664" t="s">
        <v>548</v>
      </c>
      <c r="B519" s="665" t="s">
        <v>6502</v>
      </c>
      <c r="C519" s="665" t="s">
        <v>6404</v>
      </c>
      <c r="D519" s="665" t="s">
        <v>7249</v>
      </c>
      <c r="E519" s="665" t="s">
        <v>7250</v>
      </c>
      <c r="F519" s="668"/>
      <c r="G519" s="668"/>
      <c r="H519" s="668"/>
      <c r="I519" s="668"/>
      <c r="J519" s="668"/>
      <c r="K519" s="668"/>
      <c r="L519" s="668"/>
      <c r="M519" s="668"/>
      <c r="N519" s="668">
        <v>1</v>
      </c>
      <c r="O519" s="668">
        <v>0</v>
      </c>
      <c r="P519" s="681"/>
      <c r="Q519" s="669">
        <v>0</v>
      </c>
    </row>
    <row r="520" spans="1:17" ht="14.4" customHeight="1" x14ac:dyDescent="0.3">
      <c r="A520" s="664" t="s">
        <v>548</v>
      </c>
      <c r="B520" s="665" t="s">
        <v>6502</v>
      </c>
      <c r="C520" s="665" t="s">
        <v>6404</v>
      </c>
      <c r="D520" s="665" t="s">
        <v>7251</v>
      </c>
      <c r="E520" s="665" t="s">
        <v>7252</v>
      </c>
      <c r="F520" s="668">
        <v>2</v>
      </c>
      <c r="G520" s="668">
        <v>0</v>
      </c>
      <c r="H520" s="668"/>
      <c r="I520" s="668">
        <v>0</v>
      </c>
      <c r="J520" s="668"/>
      <c r="K520" s="668"/>
      <c r="L520" s="668"/>
      <c r="M520" s="668"/>
      <c r="N520" s="668"/>
      <c r="O520" s="668"/>
      <c r="P520" s="681"/>
      <c r="Q520" s="669"/>
    </row>
    <row r="521" spans="1:17" ht="14.4" customHeight="1" x14ac:dyDescent="0.3">
      <c r="A521" s="664" t="s">
        <v>548</v>
      </c>
      <c r="B521" s="665" t="s">
        <v>6502</v>
      </c>
      <c r="C521" s="665" t="s">
        <v>6404</v>
      </c>
      <c r="D521" s="665" t="s">
        <v>7253</v>
      </c>
      <c r="E521" s="665" t="s">
        <v>7254</v>
      </c>
      <c r="F521" s="668"/>
      <c r="G521" s="668"/>
      <c r="H521" s="668"/>
      <c r="I521" s="668"/>
      <c r="J521" s="668"/>
      <c r="K521" s="668"/>
      <c r="L521" s="668"/>
      <c r="M521" s="668"/>
      <c r="N521" s="668">
        <v>2</v>
      </c>
      <c r="O521" s="668">
        <v>0</v>
      </c>
      <c r="P521" s="681"/>
      <c r="Q521" s="669">
        <v>0</v>
      </c>
    </row>
    <row r="522" spans="1:17" ht="14.4" customHeight="1" x14ac:dyDescent="0.3">
      <c r="A522" s="664" t="s">
        <v>548</v>
      </c>
      <c r="B522" s="665" t="s">
        <v>6502</v>
      </c>
      <c r="C522" s="665" t="s">
        <v>6404</v>
      </c>
      <c r="D522" s="665" t="s">
        <v>7255</v>
      </c>
      <c r="E522" s="665" t="s">
        <v>7256</v>
      </c>
      <c r="F522" s="668"/>
      <c r="G522" s="668"/>
      <c r="H522" s="668"/>
      <c r="I522" s="668"/>
      <c r="J522" s="668">
        <v>1</v>
      </c>
      <c r="K522" s="668">
        <v>0</v>
      </c>
      <c r="L522" s="668"/>
      <c r="M522" s="668">
        <v>0</v>
      </c>
      <c r="N522" s="668"/>
      <c r="O522" s="668"/>
      <c r="P522" s="681"/>
      <c r="Q522" s="669"/>
    </row>
    <row r="523" spans="1:17" ht="14.4" customHeight="1" x14ac:dyDescent="0.3">
      <c r="A523" s="664" t="s">
        <v>548</v>
      </c>
      <c r="B523" s="665" t="s">
        <v>6502</v>
      </c>
      <c r="C523" s="665" t="s">
        <v>6404</v>
      </c>
      <c r="D523" s="665" t="s">
        <v>7257</v>
      </c>
      <c r="E523" s="665" t="s">
        <v>7258</v>
      </c>
      <c r="F523" s="668"/>
      <c r="G523" s="668"/>
      <c r="H523" s="668"/>
      <c r="I523" s="668"/>
      <c r="J523" s="668"/>
      <c r="K523" s="668"/>
      <c r="L523" s="668"/>
      <c r="M523" s="668"/>
      <c r="N523" s="668">
        <v>1</v>
      </c>
      <c r="O523" s="668">
        <v>0</v>
      </c>
      <c r="P523" s="681"/>
      <c r="Q523" s="669">
        <v>0</v>
      </c>
    </row>
    <row r="524" spans="1:17" ht="14.4" customHeight="1" x14ac:dyDescent="0.3">
      <c r="A524" s="664" t="s">
        <v>548</v>
      </c>
      <c r="B524" s="665" t="s">
        <v>6502</v>
      </c>
      <c r="C524" s="665" t="s">
        <v>6404</v>
      </c>
      <c r="D524" s="665" t="s">
        <v>7259</v>
      </c>
      <c r="E524" s="665" t="s">
        <v>7260</v>
      </c>
      <c r="F524" s="668"/>
      <c r="G524" s="668"/>
      <c r="H524" s="668"/>
      <c r="I524" s="668"/>
      <c r="J524" s="668">
        <v>1</v>
      </c>
      <c r="K524" s="668">
        <v>0</v>
      </c>
      <c r="L524" s="668"/>
      <c r="M524" s="668">
        <v>0</v>
      </c>
      <c r="N524" s="668"/>
      <c r="O524" s="668"/>
      <c r="P524" s="681"/>
      <c r="Q524" s="669"/>
    </row>
    <row r="525" spans="1:17" ht="14.4" customHeight="1" x14ac:dyDescent="0.3">
      <c r="A525" s="664" t="s">
        <v>548</v>
      </c>
      <c r="B525" s="665" t="s">
        <v>6502</v>
      </c>
      <c r="C525" s="665" t="s">
        <v>6404</v>
      </c>
      <c r="D525" s="665" t="s">
        <v>7261</v>
      </c>
      <c r="E525" s="665" t="s">
        <v>7262</v>
      </c>
      <c r="F525" s="668"/>
      <c r="G525" s="668"/>
      <c r="H525" s="668"/>
      <c r="I525" s="668"/>
      <c r="J525" s="668"/>
      <c r="K525" s="668"/>
      <c r="L525" s="668"/>
      <c r="M525" s="668"/>
      <c r="N525" s="668">
        <v>1</v>
      </c>
      <c r="O525" s="668">
        <v>0</v>
      </c>
      <c r="P525" s="681"/>
      <c r="Q525" s="669">
        <v>0</v>
      </c>
    </row>
    <row r="526" spans="1:17" ht="14.4" customHeight="1" x14ac:dyDescent="0.3">
      <c r="A526" s="664" t="s">
        <v>548</v>
      </c>
      <c r="B526" s="665" t="s">
        <v>7263</v>
      </c>
      <c r="C526" s="665" t="s">
        <v>6404</v>
      </c>
      <c r="D526" s="665" t="s">
        <v>7264</v>
      </c>
      <c r="E526" s="665" t="s">
        <v>7265</v>
      </c>
      <c r="F526" s="668">
        <v>4</v>
      </c>
      <c r="G526" s="668">
        <v>688</v>
      </c>
      <c r="H526" s="668">
        <v>1</v>
      </c>
      <c r="I526" s="668">
        <v>172</v>
      </c>
      <c r="J526" s="668"/>
      <c r="K526" s="668"/>
      <c r="L526" s="668"/>
      <c r="M526" s="668"/>
      <c r="N526" s="668"/>
      <c r="O526" s="668"/>
      <c r="P526" s="681"/>
      <c r="Q526" s="669"/>
    </row>
    <row r="527" spans="1:17" ht="14.4" customHeight="1" x14ac:dyDescent="0.3">
      <c r="A527" s="664" t="s">
        <v>548</v>
      </c>
      <c r="B527" s="665" t="s">
        <v>7263</v>
      </c>
      <c r="C527" s="665" t="s">
        <v>6404</v>
      </c>
      <c r="D527" s="665" t="s">
        <v>7266</v>
      </c>
      <c r="E527" s="665" t="s">
        <v>7267</v>
      </c>
      <c r="F527" s="668">
        <v>2</v>
      </c>
      <c r="G527" s="668">
        <v>7142</v>
      </c>
      <c r="H527" s="668">
        <v>1</v>
      </c>
      <c r="I527" s="668">
        <v>3571</v>
      </c>
      <c r="J527" s="668"/>
      <c r="K527" s="668"/>
      <c r="L527" s="668"/>
      <c r="M527" s="668"/>
      <c r="N527" s="668"/>
      <c r="O527" s="668"/>
      <c r="P527" s="681"/>
      <c r="Q527" s="669"/>
    </row>
    <row r="528" spans="1:17" ht="14.4" customHeight="1" x14ac:dyDescent="0.3">
      <c r="A528" s="664" t="s">
        <v>548</v>
      </c>
      <c r="B528" s="665" t="s">
        <v>7263</v>
      </c>
      <c r="C528" s="665" t="s">
        <v>6404</v>
      </c>
      <c r="D528" s="665" t="s">
        <v>7268</v>
      </c>
      <c r="E528" s="665" t="s">
        <v>7269</v>
      </c>
      <c r="F528" s="668">
        <v>2</v>
      </c>
      <c r="G528" s="668">
        <v>2976</v>
      </c>
      <c r="H528" s="668">
        <v>1</v>
      </c>
      <c r="I528" s="668">
        <v>1488</v>
      </c>
      <c r="J528" s="668"/>
      <c r="K528" s="668"/>
      <c r="L528" s="668"/>
      <c r="M528" s="668"/>
      <c r="N528" s="668"/>
      <c r="O528" s="668"/>
      <c r="P528" s="681"/>
      <c r="Q528" s="669"/>
    </row>
    <row r="529" spans="1:17" ht="14.4" customHeight="1" x14ac:dyDescent="0.3">
      <c r="A529" s="664" t="s">
        <v>548</v>
      </c>
      <c r="B529" s="665" t="s">
        <v>7263</v>
      </c>
      <c r="C529" s="665" t="s">
        <v>6404</v>
      </c>
      <c r="D529" s="665" t="s">
        <v>7270</v>
      </c>
      <c r="E529" s="665" t="s">
        <v>7271</v>
      </c>
      <c r="F529" s="668">
        <v>1</v>
      </c>
      <c r="G529" s="668">
        <v>2678</v>
      </c>
      <c r="H529" s="668">
        <v>1</v>
      </c>
      <c r="I529" s="668">
        <v>2678</v>
      </c>
      <c r="J529" s="668"/>
      <c r="K529" s="668"/>
      <c r="L529" s="668"/>
      <c r="M529" s="668"/>
      <c r="N529" s="668"/>
      <c r="O529" s="668"/>
      <c r="P529" s="681"/>
      <c r="Q529" s="669"/>
    </row>
    <row r="530" spans="1:17" ht="14.4" customHeight="1" x14ac:dyDescent="0.3">
      <c r="A530" s="664" t="s">
        <v>548</v>
      </c>
      <c r="B530" s="665" t="s">
        <v>7263</v>
      </c>
      <c r="C530" s="665" t="s">
        <v>6404</v>
      </c>
      <c r="D530" s="665" t="s">
        <v>7272</v>
      </c>
      <c r="E530" s="665" t="s">
        <v>7273</v>
      </c>
      <c r="F530" s="668">
        <v>2</v>
      </c>
      <c r="G530" s="668">
        <v>2208</v>
      </c>
      <c r="H530" s="668">
        <v>1</v>
      </c>
      <c r="I530" s="668">
        <v>1104</v>
      </c>
      <c r="J530" s="668"/>
      <c r="K530" s="668"/>
      <c r="L530" s="668"/>
      <c r="M530" s="668"/>
      <c r="N530" s="668"/>
      <c r="O530" s="668"/>
      <c r="P530" s="681"/>
      <c r="Q530" s="669"/>
    </row>
    <row r="531" spans="1:17" ht="14.4" customHeight="1" x14ac:dyDescent="0.3">
      <c r="A531" s="664" t="s">
        <v>548</v>
      </c>
      <c r="B531" s="665" t="s">
        <v>7263</v>
      </c>
      <c r="C531" s="665" t="s">
        <v>6404</v>
      </c>
      <c r="D531" s="665" t="s">
        <v>7274</v>
      </c>
      <c r="E531" s="665" t="s">
        <v>7275</v>
      </c>
      <c r="F531" s="668">
        <v>1</v>
      </c>
      <c r="G531" s="668">
        <v>5298</v>
      </c>
      <c r="H531" s="668">
        <v>1</v>
      </c>
      <c r="I531" s="668">
        <v>5298</v>
      </c>
      <c r="J531" s="668"/>
      <c r="K531" s="668"/>
      <c r="L531" s="668"/>
      <c r="M531" s="668"/>
      <c r="N531" s="668"/>
      <c r="O531" s="668"/>
      <c r="P531" s="681"/>
      <c r="Q531" s="669"/>
    </row>
    <row r="532" spans="1:17" ht="14.4" customHeight="1" x14ac:dyDescent="0.3">
      <c r="A532" s="664" t="s">
        <v>548</v>
      </c>
      <c r="B532" s="665" t="s">
        <v>7263</v>
      </c>
      <c r="C532" s="665" t="s">
        <v>6404</v>
      </c>
      <c r="D532" s="665" t="s">
        <v>7276</v>
      </c>
      <c r="E532" s="665" t="s">
        <v>7277</v>
      </c>
      <c r="F532" s="668">
        <v>4</v>
      </c>
      <c r="G532" s="668">
        <v>4956</v>
      </c>
      <c r="H532" s="668">
        <v>1</v>
      </c>
      <c r="I532" s="668">
        <v>1239</v>
      </c>
      <c r="J532" s="668"/>
      <c r="K532" s="668"/>
      <c r="L532" s="668"/>
      <c r="M532" s="668"/>
      <c r="N532" s="668"/>
      <c r="O532" s="668"/>
      <c r="P532" s="681"/>
      <c r="Q532" s="669"/>
    </row>
    <row r="533" spans="1:17" ht="14.4" customHeight="1" x14ac:dyDescent="0.3">
      <c r="A533" s="664" t="s">
        <v>548</v>
      </c>
      <c r="B533" s="665" t="s">
        <v>7263</v>
      </c>
      <c r="C533" s="665" t="s">
        <v>6404</v>
      </c>
      <c r="D533" s="665" t="s">
        <v>7278</v>
      </c>
      <c r="E533" s="665" t="s">
        <v>7279</v>
      </c>
      <c r="F533" s="668">
        <v>3</v>
      </c>
      <c r="G533" s="668">
        <v>1326</v>
      </c>
      <c r="H533" s="668">
        <v>1</v>
      </c>
      <c r="I533" s="668">
        <v>442</v>
      </c>
      <c r="J533" s="668"/>
      <c r="K533" s="668"/>
      <c r="L533" s="668"/>
      <c r="M533" s="668"/>
      <c r="N533" s="668"/>
      <c r="O533" s="668"/>
      <c r="P533" s="681"/>
      <c r="Q533" s="669"/>
    </row>
    <row r="534" spans="1:17" ht="14.4" customHeight="1" x14ac:dyDescent="0.3">
      <c r="A534" s="664" t="s">
        <v>548</v>
      </c>
      <c r="B534" s="665" t="s">
        <v>7280</v>
      </c>
      <c r="C534" s="665" t="s">
        <v>6449</v>
      </c>
      <c r="D534" s="665" t="s">
        <v>6656</v>
      </c>
      <c r="E534" s="665" t="s">
        <v>6657</v>
      </c>
      <c r="F534" s="668"/>
      <c r="G534" s="668"/>
      <c r="H534" s="668"/>
      <c r="I534" s="668"/>
      <c r="J534" s="668">
        <v>1</v>
      </c>
      <c r="K534" s="668">
        <v>79.680000000000007</v>
      </c>
      <c r="L534" s="668"/>
      <c r="M534" s="668">
        <v>79.680000000000007</v>
      </c>
      <c r="N534" s="668">
        <v>2</v>
      </c>
      <c r="O534" s="668">
        <v>99.86</v>
      </c>
      <c r="P534" s="681"/>
      <c r="Q534" s="669">
        <v>49.93</v>
      </c>
    </row>
    <row r="535" spans="1:17" ht="14.4" customHeight="1" x14ac:dyDescent="0.3">
      <c r="A535" s="664" t="s">
        <v>548</v>
      </c>
      <c r="B535" s="665" t="s">
        <v>7280</v>
      </c>
      <c r="C535" s="665" t="s">
        <v>6449</v>
      </c>
      <c r="D535" s="665" t="s">
        <v>6658</v>
      </c>
      <c r="E535" s="665" t="s">
        <v>6659</v>
      </c>
      <c r="F535" s="668">
        <v>14</v>
      </c>
      <c r="G535" s="668">
        <v>73007.48</v>
      </c>
      <c r="H535" s="668">
        <v>1</v>
      </c>
      <c r="I535" s="668">
        <v>5214.82</v>
      </c>
      <c r="J535" s="668">
        <v>13</v>
      </c>
      <c r="K535" s="668">
        <v>64845.41</v>
      </c>
      <c r="L535" s="668">
        <v>0.88820227735569024</v>
      </c>
      <c r="M535" s="668">
        <v>4988.1084615384616</v>
      </c>
      <c r="N535" s="668">
        <v>12</v>
      </c>
      <c r="O535" s="668">
        <v>59857.240000000005</v>
      </c>
      <c r="P535" s="681">
        <v>0.81987818234515164</v>
      </c>
      <c r="Q535" s="669">
        <v>4988.1033333333335</v>
      </c>
    </row>
    <row r="536" spans="1:17" ht="14.4" customHeight="1" x14ac:dyDescent="0.3">
      <c r="A536" s="664" t="s">
        <v>548</v>
      </c>
      <c r="B536" s="665" t="s">
        <v>7280</v>
      </c>
      <c r="C536" s="665" t="s">
        <v>6449</v>
      </c>
      <c r="D536" s="665" t="s">
        <v>6660</v>
      </c>
      <c r="E536" s="665" t="s">
        <v>3476</v>
      </c>
      <c r="F536" s="668">
        <v>23</v>
      </c>
      <c r="G536" s="668">
        <v>2713.08</v>
      </c>
      <c r="H536" s="668">
        <v>1</v>
      </c>
      <c r="I536" s="668">
        <v>117.96</v>
      </c>
      <c r="J536" s="668"/>
      <c r="K536" s="668"/>
      <c r="L536" s="668"/>
      <c r="M536" s="668"/>
      <c r="N536" s="668">
        <v>28</v>
      </c>
      <c r="O536" s="668">
        <v>2393.44</v>
      </c>
      <c r="P536" s="681">
        <v>0.88218556032258544</v>
      </c>
      <c r="Q536" s="669">
        <v>85.48</v>
      </c>
    </row>
    <row r="537" spans="1:17" ht="14.4" customHeight="1" x14ac:dyDescent="0.3">
      <c r="A537" s="664" t="s">
        <v>548</v>
      </c>
      <c r="B537" s="665" t="s">
        <v>7280</v>
      </c>
      <c r="C537" s="665" t="s">
        <v>6449</v>
      </c>
      <c r="D537" s="665" t="s">
        <v>6661</v>
      </c>
      <c r="E537" s="665" t="s">
        <v>3476</v>
      </c>
      <c r="F537" s="668">
        <v>1</v>
      </c>
      <c r="G537" s="668">
        <v>79.59</v>
      </c>
      <c r="H537" s="668">
        <v>1</v>
      </c>
      <c r="I537" s="668">
        <v>79.59</v>
      </c>
      <c r="J537" s="668"/>
      <c r="K537" s="668"/>
      <c r="L537" s="668"/>
      <c r="M537" s="668"/>
      <c r="N537" s="668">
        <v>3</v>
      </c>
      <c r="O537" s="668">
        <v>228.39</v>
      </c>
      <c r="P537" s="681">
        <v>2.8695816057293628</v>
      </c>
      <c r="Q537" s="669">
        <v>76.13</v>
      </c>
    </row>
    <row r="538" spans="1:17" ht="14.4" customHeight="1" x14ac:dyDescent="0.3">
      <c r="A538" s="664" t="s">
        <v>548</v>
      </c>
      <c r="B538" s="665" t="s">
        <v>7280</v>
      </c>
      <c r="C538" s="665" t="s">
        <v>6449</v>
      </c>
      <c r="D538" s="665" t="s">
        <v>6662</v>
      </c>
      <c r="E538" s="665" t="s">
        <v>6663</v>
      </c>
      <c r="F538" s="668">
        <v>2.2000000000000002</v>
      </c>
      <c r="G538" s="668">
        <v>1407.9</v>
      </c>
      <c r="H538" s="668">
        <v>1</v>
      </c>
      <c r="I538" s="668">
        <v>639.9545454545455</v>
      </c>
      <c r="J538" s="668"/>
      <c r="K538" s="668"/>
      <c r="L538" s="668"/>
      <c r="M538" s="668"/>
      <c r="N538" s="668">
        <v>3.8</v>
      </c>
      <c r="O538" s="668">
        <v>1676.69</v>
      </c>
      <c r="P538" s="681">
        <v>1.1909155479792599</v>
      </c>
      <c r="Q538" s="669">
        <v>441.23421052631585</v>
      </c>
    </row>
    <row r="539" spans="1:17" ht="14.4" customHeight="1" x14ac:dyDescent="0.3">
      <c r="A539" s="664" t="s">
        <v>548</v>
      </c>
      <c r="B539" s="665" t="s">
        <v>7280</v>
      </c>
      <c r="C539" s="665" t="s">
        <v>6449</v>
      </c>
      <c r="D539" s="665" t="s">
        <v>6665</v>
      </c>
      <c r="E539" s="665" t="s">
        <v>6666</v>
      </c>
      <c r="F539" s="668">
        <v>13</v>
      </c>
      <c r="G539" s="668">
        <v>1093.04</v>
      </c>
      <c r="H539" s="668">
        <v>1</v>
      </c>
      <c r="I539" s="668">
        <v>84.08</v>
      </c>
      <c r="J539" s="668">
        <v>9</v>
      </c>
      <c r="K539" s="668">
        <v>723.87</v>
      </c>
      <c r="L539" s="668">
        <v>0.66225389738710383</v>
      </c>
      <c r="M539" s="668">
        <v>80.430000000000007</v>
      </c>
      <c r="N539" s="668"/>
      <c r="O539" s="668"/>
      <c r="P539" s="681"/>
      <c r="Q539" s="669"/>
    </row>
    <row r="540" spans="1:17" ht="14.4" customHeight="1" x14ac:dyDescent="0.3">
      <c r="A540" s="664" t="s">
        <v>548</v>
      </c>
      <c r="B540" s="665" t="s">
        <v>7280</v>
      </c>
      <c r="C540" s="665" t="s">
        <v>6449</v>
      </c>
      <c r="D540" s="665" t="s">
        <v>6668</v>
      </c>
      <c r="E540" s="665" t="s">
        <v>2028</v>
      </c>
      <c r="F540" s="668">
        <v>709</v>
      </c>
      <c r="G540" s="668">
        <v>43284.45</v>
      </c>
      <c r="H540" s="668">
        <v>1</v>
      </c>
      <c r="I540" s="668">
        <v>61.05</v>
      </c>
      <c r="J540" s="668">
        <v>881.59999999999991</v>
      </c>
      <c r="K540" s="668">
        <v>51564.94</v>
      </c>
      <c r="L540" s="668">
        <v>1.1913040364380281</v>
      </c>
      <c r="M540" s="668">
        <v>58.49017695099819</v>
      </c>
      <c r="N540" s="668">
        <v>541</v>
      </c>
      <c r="O540" s="668">
        <v>31594.400000000001</v>
      </c>
      <c r="P540" s="681">
        <v>0.72992494995315882</v>
      </c>
      <c r="Q540" s="669">
        <v>58.400000000000006</v>
      </c>
    </row>
    <row r="541" spans="1:17" ht="14.4" customHeight="1" x14ac:dyDescent="0.3">
      <c r="A541" s="664" t="s">
        <v>548</v>
      </c>
      <c r="B541" s="665" t="s">
        <v>7280</v>
      </c>
      <c r="C541" s="665" t="s">
        <v>6449</v>
      </c>
      <c r="D541" s="665" t="s">
        <v>6669</v>
      </c>
      <c r="E541" s="665" t="s">
        <v>2678</v>
      </c>
      <c r="F541" s="668">
        <v>2</v>
      </c>
      <c r="G541" s="668">
        <v>221.54</v>
      </c>
      <c r="H541" s="668">
        <v>1</v>
      </c>
      <c r="I541" s="668">
        <v>110.77</v>
      </c>
      <c r="J541" s="668"/>
      <c r="K541" s="668"/>
      <c r="L541" s="668"/>
      <c r="M541" s="668"/>
      <c r="N541" s="668"/>
      <c r="O541" s="668"/>
      <c r="P541" s="681"/>
      <c r="Q541" s="669"/>
    </row>
    <row r="542" spans="1:17" ht="14.4" customHeight="1" x14ac:dyDescent="0.3">
      <c r="A542" s="664" t="s">
        <v>548</v>
      </c>
      <c r="B542" s="665" t="s">
        <v>7280</v>
      </c>
      <c r="C542" s="665" t="s">
        <v>6449</v>
      </c>
      <c r="D542" s="665" t="s">
        <v>7281</v>
      </c>
      <c r="E542" s="665" t="s">
        <v>7282</v>
      </c>
      <c r="F542" s="668">
        <v>33</v>
      </c>
      <c r="G542" s="668">
        <v>38184.630000000005</v>
      </c>
      <c r="H542" s="668">
        <v>1</v>
      </c>
      <c r="I542" s="668">
        <v>1157.1100000000001</v>
      </c>
      <c r="J542" s="668"/>
      <c r="K542" s="668"/>
      <c r="L542" s="668"/>
      <c r="M542" s="668"/>
      <c r="N542" s="668"/>
      <c r="O542" s="668"/>
      <c r="P542" s="681"/>
      <c r="Q542" s="669"/>
    </row>
    <row r="543" spans="1:17" ht="14.4" customHeight="1" x14ac:dyDescent="0.3">
      <c r="A543" s="664" t="s">
        <v>548</v>
      </c>
      <c r="B543" s="665" t="s">
        <v>7280</v>
      </c>
      <c r="C543" s="665" t="s">
        <v>6449</v>
      </c>
      <c r="D543" s="665" t="s">
        <v>6671</v>
      </c>
      <c r="E543" s="665" t="s">
        <v>2690</v>
      </c>
      <c r="F543" s="668"/>
      <c r="G543" s="668"/>
      <c r="H543" s="668"/>
      <c r="I543" s="668"/>
      <c r="J543" s="668">
        <v>2</v>
      </c>
      <c r="K543" s="668">
        <v>24026.799999999999</v>
      </c>
      <c r="L543" s="668"/>
      <c r="M543" s="668">
        <v>12013.4</v>
      </c>
      <c r="N543" s="668">
        <v>2</v>
      </c>
      <c r="O543" s="668">
        <v>24026.799999999999</v>
      </c>
      <c r="P543" s="681"/>
      <c r="Q543" s="669">
        <v>12013.4</v>
      </c>
    </row>
    <row r="544" spans="1:17" ht="14.4" customHeight="1" x14ac:dyDescent="0.3">
      <c r="A544" s="664" t="s">
        <v>548</v>
      </c>
      <c r="B544" s="665" t="s">
        <v>7280</v>
      </c>
      <c r="C544" s="665" t="s">
        <v>6449</v>
      </c>
      <c r="D544" s="665" t="s">
        <v>7283</v>
      </c>
      <c r="E544" s="665" t="s">
        <v>2694</v>
      </c>
      <c r="F544" s="668"/>
      <c r="G544" s="668"/>
      <c r="H544" s="668"/>
      <c r="I544" s="668"/>
      <c r="J544" s="668">
        <v>24</v>
      </c>
      <c r="K544" s="668">
        <v>80403.12</v>
      </c>
      <c r="L544" s="668"/>
      <c r="M544" s="668">
        <v>3350.1299999999997</v>
      </c>
      <c r="N544" s="668">
        <v>8</v>
      </c>
      <c r="O544" s="668">
        <v>26801.040000000001</v>
      </c>
      <c r="P544" s="681"/>
      <c r="Q544" s="669">
        <v>3350.13</v>
      </c>
    </row>
    <row r="545" spans="1:17" ht="14.4" customHeight="1" x14ac:dyDescent="0.3">
      <c r="A545" s="664" t="s">
        <v>548</v>
      </c>
      <c r="B545" s="665" t="s">
        <v>7280</v>
      </c>
      <c r="C545" s="665" t="s">
        <v>6449</v>
      </c>
      <c r="D545" s="665" t="s">
        <v>6672</v>
      </c>
      <c r="E545" s="665" t="s">
        <v>6673</v>
      </c>
      <c r="F545" s="668"/>
      <c r="G545" s="668"/>
      <c r="H545" s="668"/>
      <c r="I545" s="668"/>
      <c r="J545" s="668">
        <v>0.2</v>
      </c>
      <c r="K545" s="668">
        <v>988.79</v>
      </c>
      <c r="L545" s="668"/>
      <c r="M545" s="668">
        <v>4943.95</v>
      </c>
      <c r="N545" s="668">
        <v>0.1</v>
      </c>
      <c r="O545" s="668">
        <v>494.39</v>
      </c>
      <c r="P545" s="681"/>
      <c r="Q545" s="669">
        <v>4943.8999999999996</v>
      </c>
    </row>
    <row r="546" spans="1:17" ht="14.4" customHeight="1" x14ac:dyDescent="0.3">
      <c r="A546" s="664" t="s">
        <v>548</v>
      </c>
      <c r="B546" s="665" t="s">
        <v>7280</v>
      </c>
      <c r="C546" s="665" t="s">
        <v>6449</v>
      </c>
      <c r="D546" s="665" t="s">
        <v>6675</v>
      </c>
      <c r="E546" s="665" t="s">
        <v>6676</v>
      </c>
      <c r="F546" s="668">
        <v>128</v>
      </c>
      <c r="G546" s="668">
        <v>5166.08</v>
      </c>
      <c r="H546" s="668">
        <v>1</v>
      </c>
      <c r="I546" s="668">
        <v>40.36</v>
      </c>
      <c r="J546" s="668">
        <v>138</v>
      </c>
      <c r="K546" s="668">
        <v>5328.1799999999994</v>
      </c>
      <c r="L546" s="668">
        <v>1.0313777564420217</v>
      </c>
      <c r="M546" s="668">
        <v>38.609999999999992</v>
      </c>
      <c r="N546" s="668">
        <v>76</v>
      </c>
      <c r="O546" s="668">
        <v>2934.36</v>
      </c>
      <c r="P546" s="681">
        <v>0.56800514122893953</v>
      </c>
      <c r="Q546" s="669">
        <v>38.61</v>
      </c>
    </row>
    <row r="547" spans="1:17" ht="14.4" customHeight="1" x14ac:dyDescent="0.3">
      <c r="A547" s="664" t="s">
        <v>548</v>
      </c>
      <c r="B547" s="665" t="s">
        <v>7280</v>
      </c>
      <c r="C547" s="665" t="s">
        <v>6449</v>
      </c>
      <c r="D547" s="665" t="s">
        <v>6675</v>
      </c>
      <c r="E547" s="665"/>
      <c r="F547" s="668">
        <v>20</v>
      </c>
      <c r="G547" s="668">
        <v>807.19999999999993</v>
      </c>
      <c r="H547" s="668">
        <v>1</v>
      </c>
      <c r="I547" s="668">
        <v>40.36</v>
      </c>
      <c r="J547" s="668">
        <v>58</v>
      </c>
      <c r="K547" s="668">
        <v>2239.3799999999997</v>
      </c>
      <c r="L547" s="668">
        <v>2.7742566897918728</v>
      </c>
      <c r="M547" s="668">
        <v>38.609999999999992</v>
      </c>
      <c r="N547" s="668"/>
      <c r="O547" s="668"/>
      <c r="P547" s="681"/>
      <c r="Q547" s="669"/>
    </row>
    <row r="548" spans="1:17" ht="14.4" customHeight="1" x14ac:dyDescent="0.3">
      <c r="A548" s="664" t="s">
        <v>548</v>
      </c>
      <c r="B548" s="665" t="s">
        <v>7280</v>
      </c>
      <c r="C548" s="665" t="s">
        <v>6449</v>
      </c>
      <c r="D548" s="665" t="s">
        <v>6677</v>
      </c>
      <c r="E548" s="665" t="s">
        <v>6678</v>
      </c>
      <c r="F548" s="668">
        <v>40</v>
      </c>
      <c r="G548" s="668">
        <v>16168</v>
      </c>
      <c r="H548" s="668">
        <v>1</v>
      </c>
      <c r="I548" s="668">
        <v>404.2</v>
      </c>
      <c r="J548" s="668">
        <v>25.900000000000002</v>
      </c>
      <c r="K548" s="668">
        <v>10013.39</v>
      </c>
      <c r="L548" s="668">
        <v>0.61933386937159818</v>
      </c>
      <c r="M548" s="668">
        <v>386.61737451737446</v>
      </c>
      <c r="N548" s="668">
        <v>6.8</v>
      </c>
      <c r="O548" s="668">
        <v>2628.91</v>
      </c>
      <c r="P548" s="681">
        <v>0.16259957941613062</v>
      </c>
      <c r="Q548" s="669">
        <v>386.60441176470584</v>
      </c>
    </row>
    <row r="549" spans="1:17" ht="14.4" customHeight="1" x14ac:dyDescent="0.3">
      <c r="A549" s="664" t="s">
        <v>548</v>
      </c>
      <c r="B549" s="665" t="s">
        <v>7280</v>
      </c>
      <c r="C549" s="665" t="s">
        <v>6449</v>
      </c>
      <c r="D549" s="665" t="s">
        <v>2701</v>
      </c>
      <c r="E549" s="665" t="s">
        <v>6681</v>
      </c>
      <c r="F549" s="668">
        <v>18</v>
      </c>
      <c r="G549" s="668">
        <v>154513.56</v>
      </c>
      <c r="H549" s="668">
        <v>1</v>
      </c>
      <c r="I549" s="668">
        <v>8584.0866666666661</v>
      </c>
      <c r="J549" s="668">
        <v>32</v>
      </c>
      <c r="K549" s="668">
        <v>264632.71000000002</v>
      </c>
      <c r="L549" s="668">
        <v>1.7126827574227144</v>
      </c>
      <c r="M549" s="668">
        <v>8269.7721875000007</v>
      </c>
      <c r="N549" s="668">
        <v>28</v>
      </c>
      <c r="O549" s="668">
        <v>241511.91</v>
      </c>
      <c r="P549" s="681">
        <v>1.563046699590638</v>
      </c>
      <c r="Q549" s="669">
        <v>8625.425357142858</v>
      </c>
    </row>
    <row r="550" spans="1:17" ht="14.4" customHeight="1" x14ac:dyDescent="0.3">
      <c r="A550" s="664" t="s">
        <v>548</v>
      </c>
      <c r="B550" s="665" t="s">
        <v>7280</v>
      </c>
      <c r="C550" s="665" t="s">
        <v>6449</v>
      </c>
      <c r="D550" s="665" t="s">
        <v>6682</v>
      </c>
      <c r="E550" s="665" t="s">
        <v>6681</v>
      </c>
      <c r="F550" s="668"/>
      <c r="G550" s="668"/>
      <c r="H550" s="668"/>
      <c r="I550" s="668"/>
      <c r="J550" s="668"/>
      <c r="K550" s="668"/>
      <c r="L550" s="668"/>
      <c r="M550" s="668"/>
      <c r="N550" s="668">
        <v>1</v>
      </c>
      <c r="O550" s="668">
        <v>16469.2</v>
      </c>
      <c r="P550" s="681"/>
      <c r="Q550" s="669">
        <v>16469.2</v>
      </c>
    </row>
    <row r="551" spans="1:17" ht="14.4" customHeight="1" x14ac:dyDescent="0.3">
      <c r="A551" s="664" t="s">
        <v>548</v>
      </c>
      <c r="B551" s="665" t="s">
        <v>7280</v>
      </c>
      <c r="C551" s="665" t="s">
        <v>6449</v>
      </c>
      <c r="D551" s="665" t="s">
        <v>6683</v>
      </c>
      <c r="E551" s="665" t="s">
        <v>6684</v>
      </c>
      <c r="F551" s="668">
        <v>150</v>
      </c>
      <c r="G551" s="668">
        <v>7125</v>
      </c>
      <c r="H551" s="668">
        <v>1</v>
      </c>
      <c r="I551" s="668">
        <v>47.5</v>
      </c>
      <c r="J551" s="668">
        <v>165</v>
      </c>
      <c r="K551" s="668">
        <v>7335.3</v>
      </c>
      <c r="L551" s="668">
        <v>1.0295157894736842</v>
      </c>
      <c r="M551" s="668">
        <v>44.456363636363641</v>
      </c>
      <c r="N551" s="668">
        <v>28</v>
      </c>
      <c r="O551" s="668">
        <v>1200.6400000000001</v>
      </c>
      <c r="P551" s="681">
        <v>0.16851087719298247</v>
      </c>
      <c r="Q551" s="669">
        <v>42.88</v>
      </c>
    </row>
    <row r="552" spans="1:17" ht="14.4" customHeight="1" x14ac:dyDescent="0.3">
      <c r="A552" s="664" t="s">
        <v>548</v>
      </c>
      <c r="B552" s="665" t="s">
        <v>7280</v>
      </c>
      <c r="C552" s="665" t="s">
        <v>6449</v>
      </c>
      <c r="D552" s="665" t="s">
        <v>6685</v>
      </c>
      <c r="E552" s="665" t="s">
        <v>6686</v>
      </c>
      <c r="F552" s="668">
        <v>7.1</v>
      </c>
      <c r="G552" s="668">
        <v>4084.6299999999997</v>
      </c>
      <c r="H552" s="668">
        <v>1</v>
      </c>
      <c r="I552" s="668">
        <v>575.29999999999995</v>
      </c>
      <c r="J552" s="668">
        <v>1.7999999999999998</v>
      </c>
      <c r="K552" s="668">
        <v>990.54</v>
      </c>
      <c r="L552" s="668">
        <v>0.24250421702822533</v>
      </c>
      <c r="M552" s="668">
        <v>550.30000000000007</v>
      </c>
      <c r="N552" s="668">
        <v>0.2</v>
      </c>
      <c r="O552" s="668">
        <v>108.69</v>
      </c>
      <c r="P552" s="681">
        <v>2.6609509306840522E-2</v>
      </c>
      <c r="Q552" s="669">
        <v>543.44999999999993</v>
      </c>
    </row>
    <row r="553" spans="1:17" ht="14.4" customHeight="1" x14ac:dyDescent="0.3">
      <c r="A553" s="664" t="s">
        <v>548</v>
      </c>
      <c r="B553" s="665" t="s">
        <v>7280</v>
      </c>
      <c r="C553" s="665" t="s">
        <v>6449</v>
      </c>
      <c r="D553" s="665" t="s">
        <v>6687</v>
      </c>
      <c r="E553" s="665" t="s">
        <v>2124</v>
      </c>
      <c r="F553" s="668">
        <v>65</v>
      </c>
      <c r="G553" s="668">
        <v>5247.4500000000007</v>
      </c>
      <c r="H553" s="668">
        <v>1</v>
      </c>
      <c r="I553" s="668">
        <v>80.730000000000018</v>
      </c>
      <c r="J553" s="668">
        <v>77.8</v>
      </c>
      <c r="K553" s="668">
        <v>6007.7</v>
      </c>
      <c r="L553" s="668">
        <v>1.1448798940437734</v>
      </c>
      <c r="M553" s="668">
        <v>77.219794344473002</v>
      </c>
      <c r="N553" s="668">
        <v>219</v>
      </c>
      <c r="O553" s="668">
        <v>16911.18</v>
      </c>
      <c r="P553" s="681">
        <v>3.2227424749163878</v>
      </c>
      <c r="Q553" s="669">
        <v>77.22</v>
      </c>
    </row>
    <row r="554" spans="1:17" ht="14.4" customHeight="1" x14ac:dyDescent="0.3">
      <c r="A554" s="664" t="s">
        <v>548</v>
      </c>
      <c r="B554" s="665" t="s">
        <v>7280</v>
      </c>
      <c r="C554" s="665" t="s">
        <v>6449</v>
      </c>
      <c r="D554" s="665" t="s">
        <v>6688</v>
      </c>
      <c r="E554" s="665" t="s">
        <v>2130</v>
      </c>
      <c r="F554" s="668">
        <v>24.2</v>
      </c>
      <c r="G554" s="668">
        <v>6835.59</v>
      </c>
      <c r="H554" s="668">
        <v>1</v>
      </c>
      <c r="I554" s="668">
        <v>282.46239669421487</v>
      </c>
      <c r="J554" s="668"/>
      <c r="K554" s="668"/>
      <c r="L554" s="668"/>
      <c r="M554" s="668"/>
      <c r="N554" s="668"/>
      <c r="O554" s="668"/>
      <c r="P554" s="681"/>
      <c r="Q554" s="669"/>
    </row>
    <row r="555" spans="1:17" ht="14.4" customHeight="1" x14ac:dyDescent="0.3">
      <c r="A555" s="664" t="s">
        <v>548</v>
      </c>
      <c r="B555" s="665" t="s">
        <v>7280</v>
      </c>
      <c r="C555" s="665" t="s">
        <v>6449</v>
      </c>
      <c r="D555" s="665" t="s">
        <v>6691</v>
      </c>
      <c r="E555" s="665" t="s">
        <v>3028</v>
      </c>
      <c r="F555" s="668">
        <v>29.1</v>
      </c>
      <c r="G555" s="668">
        <v>11050.720000000001</v>
      </c>
      <c r="H555" s="668">
        <v>1</v>
      </c>
      <c r="I555" s="668">
        <v>379.7498281786942</v>
      </c>
      <c r="J555" s="668">
        <v>29.7</v>
      </c>
      <c r="K555" s="668">
        <v>10221.060000000001</v>
      </c>
      <c r="L555" s="668">
        <v>0.92492253898388521</v>
      </c>
      <c r="M555" s="668">
        <v>344.14343434343442</v>
      </c>
      <c r="N555" s="668">
        <v>54.8</v>
      </c>
      <c r="O555" s="668">
        <v>14890.11</v>
      </c>
      <c r="P555" s="681">
        <v>1.3474334703983089</v>
      </c>
      <c r="Q555" s="669">
        <v>271.71733576642339</v>
      </c>
    </row>
    <row r="556" spans="1:17" ht="14.4" customHeight="1" x14ac:dyDescent="0.3">
      <c r="A556" s="664" t="s">
        <v>548</v>
      </c>
      <c r="B556" s="665" t="s">
        <v>7280</v>
      </c>
      <c r="C556" s="665" t="s">
        <v>6449</v>
      </c>
      <c r="D556" s="665" t="s">
        <v>6692</v>
      </c>
      <c r="E556" s="665" t="s">
        <v>6693</v>
      </c>
      <c r="F556" s="668">
        <v>3</v>
      </c>
      <c r="G556" s="668">
        <v>18773.37</v>
      </c>
      <c r="H556" s="668">
        <v>1</v>
      </c>
      <c r="I556" s="668">
        <v>6257.79</v>
      </c>
      <c r="J556" s="668">
        <v>13</v>
      </c>
      <c r="K556" s="668">
        <v>77814.59</v>
      </c>
      <c r="L556" s="668">
        <v>4.1449452069607107</v>
      </c>
      <c r="M556" s="668">
        <v>5985.7376923076918</v>
      </c>
      <c r="N556" s="668"/>
      <c r="O556" s="668"/>
      <c r="P556" s="681"/>
      <c r="Q556" s="669"/>
    </row>
    <row r="557" spans="1:17" ht="14.4" customHeight="1" x14ac:dyDescent="0.3">
      <c r="A557" s="664" t="s">
        <v>548</v>
      </c>
      <c r="B557" s="665" t="s">
        <v>7280</v>
      </c>
      <c r="C557" s="665" t="s">
        <v>6449</v>
      </c>
      <c r="D557" s="665" t="s">
        <v>6694</v>
      </c>
      <c r="E557" s="665" t="s">
        <v>6695</v>
      </c>
      <c r="F557" s="668">
        <v>15</v>
      </c>
      <c r="G557" s="668">
        <v>614.25</v>
      </c>
      <c r="H557" s="668">
        <v>1</v>
      </c>
      <c r="I557" s="668">
        <v>40.950000000000003</v>
      </c>
      <c r="J557" s="668"/>
      <c r="K557" s="668"/>
      <c r="L557" s="668"/>
      <c r="M557" s="668"/>
      <c r="N557" s="668"/>
      <c r="O557" s="668"/>
      <c r="P557" s="681"/>
      <c r="Q557" s="669"/>
    </row>
    <row r="558" spans="1:17" ht="14.4" customHeight="1" x14ac:dyDescent="0.3">
      <c r="A558" s="664" t="s">
        <v>548</v>
      </c>
      <c r="B558" s="665" t="s">
        <v>7280</v>
      </c>
      <c r="C558" s="665" t="s">
        <v>6449</v>
      </c>
      <c r="D558" s="665" t="s">
        <v>6696</v>
      </c>
      <c r="E558" s="665" t="s">
        <v>6697</v>
      </c>
      <c r="F558" s="668"/>
      <c r="G558" s="668"/>
      <c r="H558" s="668"/>
      <c r="I558" s="668"/>
      <c r="J558" s="668">
        <v>1</v>
      </c>
      <c r="K558" s="668">
        <v>19.59</v>
      </c>
      <c r="L558" s="668"/>
      <c r="M558" s="668">
        <v>19.59</v>
      </c>
      <c r="N558" s="668"/>
      <c r="O558" s="668"/>
      <c r="P558" s="681"/>
      <c r="Q558" s="669"/>
    </row>
    <row r="559" spans="1:17" ht="14.4" customHeight="1" x14ac:dyDescent="0.3">
      <c r="A559" s="664" t="s">
        <v>548</v>
      </c>
      <c r="B559" s="665" t="s">
        <v>7280</v>
      </c>
      <c r="C559" s="665" t="s">
        <v>6449</v>
      </c>
      <c r="D559" s="665" t="s">
        <v>6698</v>
      </c>
      <c r="E559" s="665" t="s">
        <v>6699</v>
      </c>
      <c r="F559" s="668">
        <v>6.2</v>
      </c>
      <c r="G559" s="668">
        <v>24340.58</v>
      </c>
      <c r="H559" s="668">
        <v>1</v>
      </c>
      <c r="I559" s="668">
        <v>3925.9</v>
      </c>
      <c r="J559" s="668">
        <v>14.35</v>
      </c>
      <c r="K559" s="668">
        <v>53395.8</v>
      </c>
      <c r="L559" s="668">
        <v>2.1936946449098582</v>
      </c>
      <c r="M559" s="668">
        <v>3720.961672473868</v>
      </c>
      <c r="N559" s="668">
        <v>19.899999999999999</v>
      </c>
      <c r="O559" s="668">
        <v>64948.4</v>
      </c>
      <c r="P559" s="681">
        <v>2.668317681830096</v>
      </c>
      <c r="Q559" s="669">
        <v>3263.7386934673368</v>
      </c>
    </row>
    <row r="560" spans="1:17" ht="14.4" customHeight="1" x14ac:dyDescent="0.3">
      <c r="A560" s="664" t="s">
        <v>548</v>
      </c>
      <c r="B560" s="665" t="s">
        <v>7280</v>
      </c>
      <c r="C560" s="665" t="s">
        <v>6449</v>
      </c>
      <c r="D560" s="665" t="s">
        <v>7284</v>
      </c>
      <c r="E560" s="665" t="s">
        <v>7285</v>
      </c>
      <c r="F560" s="668"/>
      <c r="G560" s="668"/>
      <c r="H560" s="668"/>
      <c r="I560" s="668"/>
      <c r="J560" s="668">
        <v>3.4</v>
      </c>
      <c r="K560" s="668">
        <v>7164.84</v>
      </c>
      <c r="L560" s="668"/>
      <c r="M560" s="668">
        <v>2107.3058823529414</v>
      </c>
      <c r="N560" s="668"/>
      <c r="O560" s="668"/>
      <c r="P560" s="681"/>
      <c r="Q560" s="669"/>
    </row>
    <row r="561" spans="1:17" ht="14.4" customHeight="1" x14ac:dyDescent="0.3">
      <c r="A561" s="664" t="s">
        <v>548</v>
      </c>
      <c r="B561" s="665" t="s">
        <v>7280</v>
      </c>
      <c r="C561" s="665" t="s">
        <v>6449</v>
      </c>
      <c r="D561" s="665" t="s">
        <v>6700</v>
      </c>
      <c r="E561" s="665" t="s">
        <v>2127</v>
      </c>
      <c r="F561" s="668"/>
      <c r="G561" s="668"/>
      <c r="H561" s="668"/>
      <c r="I561" s="668"/>
      <c r="J561" s="668"/>
      <c r="K561" s="668"/>
      <c r="L561" s="668"/>
      <c r="M561" s="668"/>
      <c r="N561" s="668">
        <v>0.4</v>
      </c>
      <c r="O561" s="668">
        <v>154.65</v>
      </c>
      <c r="P561" s="681"/>
      <c r="Q561" s="669">
        <v>386.625</v>
      </c>
    </row>
    <row r="562" spans="1:17" ht="14.4" customHeight="1" x14ac:dyDescent="0.3">
      <c r="A562" s="664" t="s">
        <v>548</v>
      </c>
      <c r="B562" s="665" t="s">
        <v>7280</v>
      </c>
      <c r="C562" s="665" t="s">
        <v>6449</v>
      </c>
      <c r="D562" s="665" t="s">
        <v>6700</v>
      </c>
      <c r="E562" s="665"/>
      <c r="F562" s="668"/>
      <c r="G562" s="668"/>
      <c r="H562" s="668"/>
      <c r="I562" s="668"/>
      <c r="J562" s="668">
        <v>1.5</v>
      </c>
      <c r="K562" s="668">
        <v>579.93000000000006</v>
      </c>
      <c r="L562" s="668"/>
      <c r="M562" s="668">
        <v>386.62000000000006</v>
      </c>
      <c r="N562" s="668"/>
      <c r="O562" s="668"/>
      <c r="P562" s="681"/>
      <c r="Q562" s="669"/>
    </row>
    <row r="563" spans="1:17" ht="14.4" customHeight="1" x14ac:dyDescent="0.3">
      <c r="A563" s="664" t="s">
        <v>548</v>
      </c>
      <c r="B563" s="665" t="s">
        <v>7280</v>
      </c>
      <c r="C563" s="665" t="s">
        <v>6449</v>
      </c>
      <c r="D563" s="665" t="s">
        <v>6701</v>
      </c>
      <c r="E563" s="665" t="s">
        <v>6702</v>
      </c>
      <c r="F563" s="668">
        <v>12</v>
      </c>
      <c r="G563" s="668">
        <v>1374.96</v>
      </c>
      <c r="H563" s="668">
        <v>1</v>
      </c>
      <c r="I563" s="668">
        <v>114.58</v>
      </c>
      <c r="J563" s="668">
        <v>14</v>
      </c>
      <c r="K563" s="668">
        <v>1534.4</v>
      </c>
      <c r="L563" s="668">
        <v>1.1159597370105312</v>
      </c>
      <c r="M563" s="668">
        <v>109.60000000000001</v>
      </c>
      <c r="N563" s="668"/>
      <c r="O563" s="668"/>
      <c r="P563" s="681"/>
      <c r="Q563" s="669"/>
    </row>
    <row r="564" spans="1:17" ht="14.4" customHeight="1" x14ac:dyDescent="0.3">
      <c r="A564" s="664" t="s">
        <v>548</v>
      </c>
      <c r="B564" s="665" t="s">
        <v>7280</v>
      </c>
      <c r="C564" s="665" t="s">
        <v>6449</v>
      </c>
      <c r="D564" s="665" t="s">
        <v>6703</v>
      </c>
      <c r="E564" s="665" t="s">
        <v>6704</v>
      </c>
      <c r="F564" s="668">
        <v>7</v>
      </c>
      <c r="G564" s="668">
        <v>1604.12</v>
      </c>
      <c r="H564" s="668">
        <v>1</v>
      </c>
      <c r="I564" s="668">
        <v>229.16</v>
      </c>
      <c r="J564" s="668">
        <v>106.7</v>
      </c>
      <c r="K564" s="668">
        <v>23677.480000000003</v>
      </c>
      <c r="L564" s="668">
        <v>14.760416926414486</v>
      </c>
      <c r="M564" s="668">
        <v>221.90702905342084</v>
      </c>
      <c r="N564" s="668">
        <v>72.5</v>
      </c>
      <c r="O564" s="668">
        <v>15892</v>
      </c>
      <c r="P564" s="681">
        <v>9.9069895020322676</v>
      </c>
      <c r="Q564" s="669">
        <v>219.2</v>
      </c>
    </row>
    <row r="565" spans="1:17" ht="14.4" customHeight="1" x14ac:dyDescent="0.3">
      <c r="A565" s="664" t="s">
        <v>548</v>
      </c>
      <c r="B565" s="665" t="s">
        <v>7280</v>
      </c>
      <c r="C565" s="665" t="s">
        <v>6449</v>
      </c>
      <c r="D565" s="665" t="s">
        <v>6705</v>
      </c>
      <c r="E565" s="665"/>
      <c r="F565" s="668">
        <v>3</v>
      </c>
      <c r="G565" s="668">
        <v>11033.44</v>
      </c>
      <c r="H565" s="668">
        <v>1</v>
      </c>
      <c r="I565" s="668">
        <v>3677.8133333333335</v>
      </c>
      <c r="J565" s="668">
        <v>4</v>
      </c>
      <c r="K565" s="668">
        <v>13935.84</v>
      </c>
      <c r="L565" s="668">
        <v>1.2630548586841457</v>
      </c>
      <c r="M565" s="668">
        <v>3483.96</v>
      </c>
      <c r="N565" s="668"/>
      <c r="O565" s="668"/>
      <c r="P565" s="681"/>
      <c r="Q565" s="669"/>
    </row>
    <row r="566" spans="1:17" ht="14.4" customHeight="1" x14ac:dyDescent="0.3">
      <c r="A566" s="664" t="s">
        <v>548</v>
      </c>
      <c r="B566" s="665" t="s">
        <v>7280</v>
      </c>
      <c r="C566" s="665" t="s">
        <v>6449</v>
      </c>
      <c r="D566" s="665" t="s">
        <v>6710</v>
      </c>
      <c r="E566" s="665" t="s">
        <v>6709</v>
      </c>
      <c r="F566" s="668"/>
      <c r="G566" s="668"/>
      <c r="H566" s="668"/>
      <c r="I566" s="668"/>
      <c r="J566" s="668"/>
      <c r="K566" s="668"/>
      <c r="L566" s="668"/>
      <c r="M566" s="668"/>
      <c r="N566" s="668">
        <v>3</v>
      </c>
      <c r="O566" s="668">
        <v>31628.73</v>
      </c>
      <c r="P566" s="681"/>
      <c r="Q566" s="669">
        <v>10542.91</v>
      </c>
    </row>
    <row r="567" spans="1:17" ht="14.4" customHeight="1" x14ac:dyDescent="0.3">
      <c r="A567" s="664" t="s">
        <v>548</v>
      </c>
      <c r="B567" s="665" t="s">
        <v>7280</v>
      </c>
      <c r="C567" s="665" t="s">
        <v>6449</v>
      </c>
      <c r="D567" s="665" t="s">
        <v>6711</v>
      </c>
      <c r="E567" s="665" t="s">
        <v>3055</v>
      </c>
      <c r="F567" s="668">
        <v>18.399999999999999</v>
      </c>
      <c r="G567" s="668">
        <v>3992.96</v>
      </c>
      <c r="H567" s="668">
        <v>1</v>
      </c>
      <c r="I567" s="668">
        <v>217.00869565217394</v>
      </c>
      <c r="J567" s="668"/>
      <c r="K567" s="668"/>
      <c r="L567" s="668"/>
      <c r="M567" s="668"/>
      <c r="N567" s="668">
        <v>4.9999999999999991</v>
      </c>
      <c r="O567" s="668">
        <v>2146</v>
      </c>
      <c r="P567" s="681">
        <v>0.5374459047924347</v>
      </c>
      <c r="Q567" s="669">
        <v>429.2000000000001</v>
      </c>
    </row>
    <row r="568" spans="1:17" ht="14.4" customHeight="1" x14ac:dyDescent="0.3">
      <c r="A568" s="664" t="s">
        <v>548</v>
      </c>
      <c r="B568" s="665" t="s">
        <v>7280</v>
      </c>
      <c r="C568" s="665" t="s">
        <v>6449</v>
      </c>
      <c r="D568" s="665" t="s">
        <v>6712</v>
      </c>
      <c r="E568" s="665" t="s">
        <v>2144</v>
      </c>
      <c r="F568" s="668"/>
      <c r="G568" s="668"/>
      <c r="H568" s="668"/>
      <c r="I568" s="668"/>
      <c r="J568" s="668"/>
      <c r="K568" s="668"/>
      <c r="L568" s="668"/>
      <c r="M568" s="668"/>
      <c r="N568" s="668">
        <v>5</v>
      </c>
      <c r="O568" s="668">
        <v>328.75</v>
      </c>
      <c r="P568" s="681"/>
      <c r="Q568" s="669">
        <v>65.75</v>
      </c>
    </row>
    <row r="569" spans="1:17" ht="14.4" customHeight="1" x14ac:dyDescent="0.3">
      <c r="A569" s="664" t="s">
        <v>548</v>
      </c>
      <c r="B569" s="665" t="s">
        <v>7280</v>
      </c>
      <c r="C569" s="665" t="s">
        <v>6449</v>
      </c>
      <c r="D569" s="665" t="s">
        <v>6713</v>
      </c>
      <c r="E569" s="665" t="s">
        <v>2016</v>
      </c>
      <c r="F569" s="668">
        <v>17.2</v>
      </c>
      <c r="G569" s="668">
        <v>1667.6799999999998</v>
      </c>
      <c r="H569" s="668">
        <v>1</v>
      </c>
      <c r="I569" s="668">
        <v>96.958139534883713</v>
      </c>
      <c r="J569" s="668">
        <v>13.799999999999999</v>
      </c>
      <c r="K569" s="668">
        <v>1269.3500000000001</v>
      </c>
      <c r="L569" s="668">
        <v>0.76114722248872702</v>
      </c>
      <c r="M569" s="668">
        <v>91.98188405797103</v>
      </c>
      <c r="N569" s="668">
        <v>20.250000000000004</v>
      </c>
      <c r="O569" s="668">
        <v>1595.71</v>
      </c>
      <c r="P569" s="681">
        <v>0.95684423870286872</v>
      </c>
      <c r="Q569" s="669">
        <v>78.80049382716048</v>
      </c>
    </row>
    <row r="570" spans="1:17" ht="14.4" customHeight="1" x14ac:dyDescent="0.3">
      <c r="A570" s="664" t="s">
        <v>548</v>
      </c>
      <c r="B570" s="665" t="s">
        <v>7280</v>
      </c>
      <c r="C570" s="665" t="s">
        <v>6449</v>
      </c>
      <c r="D570" s="665" t="s">
        <v>6714</v>
      </c>
      <c r="E570" s="665" t="s">
        <v>7286</v>
      </c>
      <c r="F570" s="668"/>
      <c r="G570" s="668"/>
      <c r="H570" s="668"/>
      <c r="I570" s="668"/>
      <c r="J570" s="668">
        <v>22</v>
      </c>
      <c r="K570" s="668">
        <v>1543.3</v>
      </c>
      <c r="L570" s="668"/>
      <c r="M570" s="668">
        <v>70.149999999999991</v>
      </c>
      <c r="N570" s="668"/>
      <c r="O570" s="668"/>
      <c r="P570" s="681"/>
      <c r="Q570" s="669"/>
    </row>
    <row r="571" spans="1:17" ht="14.4" customHeight="1" x14ac:dyDescent="0.3">
      <c r="A571" s="664" t="s">
        <v>548</v>
      </c>
      <c r="B571" s="665" t="s">
        <v>7280</v>
      </c>
      <c r="C571" s="665" t="s">
        <v>6449</v>
      </c>
      <c r="D571" s="665" t="s">
        <v>6714</v>
      </c>
      <c r="E571" s="665" t="s">
        <v>3062</v>
      </c>
      <c r="F571" s="668"/>
      <c r="G571" s="668"/>
      <c r="H571" s="668"/>
      <c r="I571" s="668"/>
      <c r="J571" s="668"/>
      <c r="K571" s="668"/>
      <c r="L571" s="668"/>
      <c r="M571" s="668"/>
      <c r="N571" s="668">
        <v>8</v>
      </c>
      <c r="O571" s="668">
        <v>561.20000000000005</v>
      </c>
      <c r="P571" s="681"/>
      <c r="Q571" s="669">
        <v>70.150000000000006</v>
      </c>
    </row>
    <row r="572" spans="1:17" ht="14.4" customHeight="1" x14ac:dyDescent="0.3">
      <c r="A572" s="664" t="s">
        <v>548</v>
      </c>
      <c r="B572" s="665" t="s">
        <v>7280</v>
      </c>
      <c r="C572" s="665" t="s">
        <v>6449</v>
      </c>
      <c r="D572" s="665" t="s">
        <v>6715</v>
      </c>
      <c r="E572" s="665" t="s">
        <v>6716</v>
      </c>
      <c r="F572" s="668">
        <v>166</v>
      </c>
      <c r="G572" s="668">
        <v>223416.08000000002</v>
      </c>
      <c r="H572" s="668">
        <v>1</v>
      </c>
      <c r="I572" s="668">
        <v>1345.88</v>
      </c>
      <c r="J572" s="668">
        <v>215</v>
      </c>
      <c r="K572" s="668">
        <v>276840.92</v>
      </c>
      <c r="L572" s="668">
        <v>1.239127103116302</v>
      </c>
      <c r="M572" s="668">
        <v>1287.6321860465116</v>
      </c>
      <c r="N572" s="668">
        <v>358.3</v>
      </c>
      <c r="O572" s="668">
        <v>461261.07999999996</v>
      </c>
      <c r="P572" s="681">
        <v>2.0645831759289659</v>
      </c>
      <c r="Q572" s="669">
        <v>1287.3599776723415</v>
      </c>
    </row>
    <row r="573" spans="1:17" ht="14.4" customHeight="1" x14ac:dyDescent="0.3">
      <c r="A573" s="664" t="s">
        <v>548</v>
      </c>
      <c r="B573" s="665" t="s">
        <v>7280</v>
      </c>
      <c r="C573" s="665" t="s">
        <v>6449</v>
      </c>
      <c r="D573" s="665" t="s">
        <v>7287</v>
      </c>
      <c r="E573" s="665"/>
      <c r="F573" s="668">
        <v>39</v>
      </c>
      <c r="G573" s="668">
        <v>5360.94</v>
      </c>
      <c r="H573" s="668">
        <v>1</v>
      </c>
      <c r="I573" s="668">
        <v>137.45999999999998</v>
      </c>
      <c r="J573" s="668"/>
      <c r="K573" s="668"/>
      <c r="L573" s="668"/>
      <c r="M573" s="668"/>
      <c r="N573" s="668"/>
      <c r="O573" s="668"/>
      <c r="P573" s="681"/>
      <c r="Q573" s="669"/>
    </row>
    <row r="574" spans="1:17" ht="14.4" customHeight="1" x14ac:dyDescent="0.3">
      <c r="A574" s="664" t="s">
        <v>548</v>
      </c>
      <c r="B574" s="665" t="s">
        <v>7280</v>
      </c>
      <c r="C574" s="665" t="s">
        <v>6449</v>
      </c>
      <c r="D574" s="665" t="s">
        <v>6717</v>
      </c>
      <c r="E574" s="665"/>
      <c r="F574" s="668"/>
      <c r="G574" s="668"/>
      <c r="H574" s="668"/>
      <c r="I574" s="668"/>
      <c r="J574" s="668">
        <v>1</v>
      </c>
      <c r="K574" s="668">
        <v>863.17</v>
      </c>
      <c r="L574" s="668"/>
      <c r="M574" s="668">
        <v>863.17</v>
      </c>
      <c r="N574" s="668"/>
      <c r="O574" s="668"/>
      <c r="P574" s="681"/>
      <c r="Q574" s="669"/>
    </row>
    <row r="575" spans="1:17" ht="14.4" customHeight="1" x14ac:dyDescent="0.3">
      <c r="A575" s="664" t="s">
        <v>548</v>
      </c>
      <c r="B575" s="665" t="s">
        <v>7280</v>
      </c>
      <c r="C575" s="665" t="s">
        <v>6449</v>
      </c>
      <c r="D575" s="665" t="s">
        <v>7288</v>
      </c>
      <c r="E575" s="665" t="s">
        <v>7289</v>
      </c>
      <c r="F575" s="668"/>
      <c r="G575" s="668"/>
      <c r="H575" s="668"/>
      <c r="I575" s="668"/>
      <c r="J575" s="668">
        <v>5.3</v>
      </c>
      <c r="K575" s="668">
        <v>3179.01</v>
      </c>
      <c r="L575" s="668"/>
      <c r="M575" s="668">
        <v>599.8132075471699</v>
      </c>
      <c r="N575" s="668"/>
      <c r="O575" s="668"/>
      <c r="P575" s="681"/>
      <c r="Q575" s="669"/>
    </row>
    <row r="576" spans="1:17" ht="14.4" customHeight="1" x14ac:dyDescent="0.3">
      <c r="A576" s="664" t="s">
        <v>548</v>
      </c>
      <c r="B576" s="665" t="s">
        <v>7280</v>
      </c>
      <c r="C576" s="665" t="s">
        <v>6449</v>
      </c>
      <c r="D576" s="665" t="s">
        <v>6718</v>
      </c>
      <c r="E576" s="665" t="s">
        <v>6719</v>
      </c>
      <c r="F576" s="668"/>
      <c r="G576" s="668"/>
      <c r="H576" s="668"/>
      <c r="I576" s="668"/>
      <c r="J576" s="668">
        <v>7.2</v>
      </c>
      <c r="K576" s="668">
        <v>5758.37</v>
      </c>
      <c r="L576" s="668"/>
      <c r="M576" s="668">
        <v>799.77361111111111</v>
      </c>
      <c r="N576" s="668">
        <v>0.8</v>
      </c>
      <c r="O576" s="668">
        <v>639.79999999999995</v>
      </c>
      <c r="P576" s="681"/>
      <c r="Q576" s="669">
        <v>799.74999999999989</v>
      </c>
    </row>
    <row r="577" spans="1:17" ht="14.4" customHeight="1" x14ac:dyDescent="0.3">
      <c r="A577" s="664" t="s">
        <v>548</v>
      </c>
      <c r="B577" s="665" t="s">
        <v>7280</v>
      </c>
      <c r="C577" s="665" t="s">
        <v>6449</v>
      </c>
      <c r="D577" s="665" t="s">
        <v>6720</v>
      </c>
      <c r="E577" s="665" t="s">
        <v>6721</v>
      </c>
      <c r="F577" s="668"/>
      <c r="G577" s="668"/>
      <c r="H577" s="668"/>
      <c r="I577" s="668"/>
      <c r="J577" s="668">
        <v>1</v>
      </c>
      <c r="K577" s="668">
        <v>3382.11</v>
      </c>
      <c r="L577" s="668"/>
      <c r="M577" s="668">
        <v>3382.11</v>
      </c>
      <c r="N577" s="668"/>
      <c r="O577" s="668"/>
      <c r="P577" s="681"/>
      <c r="Q577" s="669"/>
    </row>
    <row r="578" spans="1:17" ht="14.4" customHeight="1" x14ac:dyDescent="0.3">
      <c r="A578" s="664" t="s">
        <v>548</v>
      </c>
      <c r="B578" s="665" t="s">
        <v>7280</v>
      </c>
      <c r="C578" s="665" t="s">
        <v>6449</v>
      </c>
      <c r="D578" s="665" t="s">
        <v>6722</v>
      </c>
      <c r="E578" s="665" t="s">
        <v>2096</v>
      </c>
      <c r="F578" s="668">
        <v>116</v>
      </c>
      <c r="G578" s="668">
        <v>11216.04</v>
      </c>
      <c r="H578" s="668">
        <v>1</v>
      </c>
      <c r="I578" s="668">
        <v>96.690000000000012</v>
      </c>
      <c r="J578" s="668">
        <v>119.3</v>
      </c>
      <c r="K578" s="668">
        <v>11034.02</v>
      </c>
      <c r="L578" s="668">
        <v>0.98377145587925863</v>
      </c>
      <c r="M578" s="668">
        <v>92.4896898575021</v>
      </c>
      <c r="N578" s="668">
        <v>58</v>
      </c>
      <c r="O578" s="668">
        <v>5364.42</v>
      </c>
      <c r="P578" s="681">
        <v>0.47828110456096801</v>
      </c>
      <c r="Q578" s="669">
        <v>92.49</v>
      </c>
    </row>
    <row r="579" spans="1:17" ht="14.4" customHeight="1" x14ac:dyDescent="0.3">
      <c r="A579" s="664" t="s">
        <v>548</v>
      </c>
      <c r="B579" s="665" t="s">
        <v>7280</v>
      </c>
      <c r="C579" s="665" t="s">
        <v>6449</v>
      </c>
      <c r="D579" s="665" t="s">
        <v>6723</v>
      </c>
      <c r="E579" s="665" t="s">
        <v>6724</v>
      </c>
      <c r="F579" s="668"/>
      <c r="G579" s="668"/>
      <c r="H579" s="668"/>
      <c r="I579" s="668"/>
      <c r="J579" s="668"/>
      <c r="K579" s="668"/>
      <c r="L579" s="668"/>
      <c r="M579" s="668"/>
      <c r="N579" s="668">
        <v>0.5</v>
      </c>
      <c r="O579" s="668">
        <v>789.86</v>
      </c>
      <c r="P579" s="681"/>
      <c r="Q579" s="669">
        <v>1579.72</v>
      </c>
    </row>
    <row r="580" spans="1:17" ht="14.4" customHeight="1" x14ac:dyDescent="0.3">
      <c r="A580" s="664" t="s">
        <v>548</v>
      </c>
      <c r="B580" s="665" t="s">
        <v>7280</v>
      </c>
      <c r="C580" s="665" t="s">
        <v>6449</v>
      </c>
      <c r="D580" s="665" t="s">
        <v>6725</v>
      </c>
      <c r="E580" s="665" t="s">
        <v>6726</v>
      </c>
      <c r="F580" s="668"/>
      <c r="G580" s="668"/>
      <c r="H580" s="668"/>
      <c r="I580" s="668"/>
      <c r="J580" s="668">
        <v>13.9</v>
      </c>
      <c r="K580" s="668">
        <v>28700.370000000003</v>
      </c>
      <c r="L580" s="668"/>
      <c r="M580" s="668">
        <v>2064.7748201438849</v>
      </c>
      <c r="N580" s="668"/>
      <c r="O580" s="668"/>
      <c r="P580" s="681"/>
      <c r="Q580" s="669"/>
    </row>
    <row r="581" spans="1:17" ht="14.4" customHeight="1" x14ac:dyDescent="0.3">
      <c r="A581" s="664" t="s">
        <v>548</v>
      </c>
      <c r="B581" s="665" t="s">
        <v>7280</v>
      </c>
      <c r="C581" s="665" t="s">
        <v>6449</v>
      </c>
      <c r="D581" s="665" t="s">
        <v>6727</v>
      </c>
      <c r="E581" s="665" t="s">
        <v>2102</v>
      </c>
      <c r="F581" s="668"/>
      <c r="G581" s="668"/>
      <c r="H581" s="668"/>
      <c r="I581" s="668"/>
      <c r="J581" s="668"/>
      <c r="K581" s="668"/>
      <c r="L581" s="668"/>
      <c r="M581" s="668"/>
      <c r="N581" s="668">
        <v>0.3</v>
      </c>
      <c r="O581" s="668">
        <v>117.54</v>
      </c>
      <c r="P581" s="681"/>
      <c r="Q581" s="669">
        <v>391.8</v>
      </c>
    </row>
    <row r="582" spans="1:17" ht="14.4" customHeight="1" x14ac:dyDescent="0.3">
      <c r="A582" s="664" t="s">
        <v>548</v>
      </c>
      <c r="B582" s="665" t="s">
        <v>7280</v>
      </c>
      <c r="C582" s="665" t="s">
        <v>6449</v>
      </c>
      <c r="D582" s="665" t="s">
        <v>6728</v>
      </c>
      <c r="E582" s="665" t="s">
        <v>6729</v>
      </c>
      <c r="F582" s="668"/>
      <c r="G582" s="668"/>
      <c r="H582" s="668"/>
      <c r="I582" s="668"/>
      <c r="J582" s="668"/>
      <c r="K582" s="668"/>
      <c r="L582" s="668"/>
      <c r="M582" s="668"/>
      <c r="N582" s="668">
        <v>9</v>
      </c>
      <c r="O582" s="668">
        <v>986.4</v>
      </c>
      <c r="P582" s="681"/>
      <c r="Q582" s="669">
        <v>109.6</v>
      </c>
    </row>
    <row r="583" spans="1:17" ht="14.4" customHeight="1" x14ac:dyDescent="0.3">
      <c r="A583" s="664" t="s">
        <v>548</v>
      </c>
      <c r="B583" s="665" t="s">
        <v>7280</v>
      </c>
      <c r="C583" s="665" t="s">
        <v>6449</v>
      </c>
      <c r="D583" s="665" t="s">
        <v>6730</v>
      </c>
      <c r="E583" s="665" t="s">
        <v>6731</v>
      </c>
      <c r="F583" s="668">
        <v>12</v>
      </c>
      <c r="G583" s="668">
        <v>2749.92</v>
      </c>
      <c r="H583" s="668">
        <v>1</v>
      </c>
      <c r="I583" s="668">
        <v>229.16</v>
      </c>
      <c r="J583" s="668">
        <v>3</v>
      </c>
      <c r="K583" s="668">
        <v>657.6</v>
      </c>
      <c r="L583" s="668">
        <v>0.23913422935939954</v>
      </c>
      <c r="M583" s="668">
        <v>219.20000000000002</v>
      </c>
      <c r="N583" s="668">
        <v>16</v>
      </c>
      <c r="O583" s="668">
        <v>3507.2</v>
      </c>
      <c r="P583" s="681">
        <v>1.2753825565834642</v>
      </c>
      <c r="Q583" s="669">
        <v>219.2</v>
      </c>
    </row>
    <row r="584" spans="1:17" ht="14.4" customHeight="1" x14ac:dyDescent="0.3">
      <c r="A584" s="664" t="s">
        <v>548</v>
      </c>
      <c r="B584" s="665" t="s">
        <v>7280</v>
      </c>
      <c r="C584" s="665" t="s">
        <v>6449</v>
      </c>
      <c r="D584" s="665" t="s">
        <v>6732</v>
      </c>
      <c r="E584" s="665" t="s">
        <v>2105</v>
      </c>
      <c r="F584" s="668">
        <v>2.8</v>
      </c>
      <c r="G584" s="668">
        <v>1130.1400000000001</v>
      </c>
      <c r="H584" s="668">
        <v>1</v>
      </c>
      <c r="I584" s="668">
        <v>403.62142857142862</v>
      </c>
      <c r="J584" s="668">
        <v>2.3000000000000003</v>
      </c>
      <c r="K584" s="668">
        <v>887.89</v>
      </c>
      <c r="L584" s="668">
        <v>0.78564602615605139</v>
      </c>
      <c r="M584" s="668">
        <v>386.03913043478258</v>
      </c>
      <c r="N584" s="668">
        <v>7.8999999999999995</v>
      </c>
      <c r="O584" s="668">
        <v>3049.93</v>
      </c>
      <c r="P584" s="681">
        <v>2.698718742810625</v>
      </c>
      <c r="Q584" s="669">
        <v>386.06708860759494</v>
      </c>
    </row>
    <row r="585" spans="1:17" ht="14.4" customHeight="1" x14ac:dyDescent="0.3">
      <c r="A585" s="664" t="s">
        <v>548</v>
      </c>
      <c r="B585" s="665" t="s">
        <v>7280</v>
      </c>
      <c r="C585" s="665" t="s">
        <v>6449</v>
      </c>
      <c r="D585" s="665" t="s">
        <v>6733</v>
      </c>
      <c r="E585" s="665" t="s">
        <v>2108</v>
      </c>
      <c r="F585" s="668">
        <v>0.8</v>
      </c>
      <c r="G585" s="668">
        <v>645.80999999999995</v>
      </c>
      <c r="H585" s="668">
        <v>1</v>
      </c>
      <c r="I585" s="668">
        <v>807.26249999999993</v>
      </c>
      <c r="J585" s="668">
        <v>5.9499999999999993</v>
      </c>
      <c r="K585" s="668">
        <v>4594.2900000000009</v>
      </c>
      <c r="L585" s="668">
        <v>7.1139963766432874</v>
      </c>
      <c r="M585" s="668">
        <v>772.14957983193301</v>
      </c>
      <c r="N585" s="668">
        <v>9.6000000000000014</v>
      </c>
      <c r="O585" s="668">
        <v>7412.72</v>
      </c>
      <c r="P585" s="681">
        <v>11.478174695343833</v>
      </c>
      <c r="Q585" s="669">
        <v>772.15833333333319</v>
      </c>
    </row>
    <row r="586" spans="1:17" ht="14.4" customHeight="1" x14ac:dyDescent="0.3">
      <c r="A586" s="664" t="s">
        <v>548</v>
      </c>
      <c r="B586" s="665" t="s">
        <v>7280</v>
      </c>
      <c r="C586" s="665" t="s">
        <v>6449</v>
      </c>
      <c r="D586" s="665" t="s">
        <v>6734</v>
      </c>
      <c r="E586" s="665" t="s">
        <v>6735</v>
      </c>
      <c r="F586" s="668">
        <v>22.5</v>
      </c>
      <c r="G586" s="668">
        <v>81630.860000000015</v>
      </c>
      <c r="H586" s="668">
        <v>1</v>
      </c>
      <c r="I586" s="668">
        <v>3628.0382222222229</v>
      </c>
      <c r="J586" s="668">
        <v>27.41</v>
      </c>
      <c r="K586" s="668">
        <v>78358.59</v>
      </c>
      <c r="L586" s="668">
        <v>0.95991381200688053</v>
      </c>
      <c r="M586" s="668">
        <v>2858.7592119664355</v>
      </c>
      <c r="N586" s="668">
        <v>24.14</v>
      </c>
      <c r="O586" s="668">
        <v>68295.75</v>
      </c>
      <c r="P586" s="681">
        <v>0.83664131432646904</v>
      </c>
      <c r="Q586" s="669">
        <v>2829.1528583264289</v>
      </c>
    </row>
    <row r="587" spans="1:17" ht="14.4" customHeight="1" x14ac:dyDescent="0.3">
      <c r="A587" s="664" t="s">
        <v>548</v>
      </c>
      <c r="B587" s="665" t="s">
        <v>7280</v>
      </c>
      <c r="C587" s="665" t="s">
        <v>6449</v>
      </c>
      <c r="D587" s="665" t="s">
        <v>6736</v>
      </c>
      <c r="E587" s="665" t="s">
        <v>2194</v>
      </c>
      <c r="F587" s="668">
        <v>0.6</v>
      </c>
      <c r="G587" s="668">
        <v>285</v>
      </c>
      <c r="H587" s="668">
        <v>1</v>
      </c>
      <c r="I587" s="668">
        <v>475</v>
      </c>
      <c r="J587" s="668">
        <v>3.2</v>
      </c>
      <c r="K587" s="668">
        <v>1371.99</v>
      </c>
      <c r="L587" s="668">
        <v>4.8140000000000001</v>
      </c>
      <c r="M587" s="668">
        <v>428.74687499999999</v>
      </c>
      <c r="N587" s="668">
        <v>22</v>
      </c>
      <c r="O587" s="668">
        <v>9072.6099999999988</v>
      </c>
      <c r="P587" s="681">
        <v>31.833719298245608</v>
      </c>
      <c r="Q587" s="669">
        <v>412.39136363636356</v>
      </c>
    </row>
    <row r="588" spans="1:17" ht="14.4" customHeight="1" x14ac:dyDescent="0.3">
      <c r="A588" s="664" t="s">
        <v>548</v>
      </c>
      <c r="B588" s="665" t="s">
        <v>7280</v>
      </c>
      <c r="C588" s="665" t="s">
        <v>6449</v>
      </c>
      <c r="D588" s="665" t="s">
        <v>7290</v>
      </c>
      <c r="E588" s="665" t="s">
        <v>2697</v>
      </c>
      <c r="F588" s="668"/>
      <c r="G588" s="668"/>
      <c r="H588" s="668"/>
      <c r="I588" s="668"/>
      <c r="J588" s="668"/>
      <c r="K588" s="668"/>
      <c r="L588" s="668"/>
      <c r="M588" s="668"/>
      <c r="N588" s="668">
        <v>4</v>
      </c>
      <c r="O588" s="668">
        <v>41317.96</v>
      </c>
      <c r="P588" s="681"/>
      <c r="Q588" s="669">
        <v>10329.49</v>
      </c>
    </row>
    <row r="589" spans="1:17" ht="14.4" customHeight="1" x14ac:dyDescent="0.3">
      <c r="A589" s="664" t="s">
        <v>548</v>
      </c>
      <c r="B589" s="665" t="s">
        <v>7280</v>
      </c>
      <c r="C589" s="665" t="s">
        <v>6449</v>
      </c>
      <c r="D589" s="665" t="s">
        <v>2708</v>
      </c>
      <c r="E589" s="665" t="s">
        <v>6738</v>
      </c>
      <c r="F589" s="668">
        <v>1</v>
      </c>
      <c r="G589" s="668">
        <v>3503.39</v>
      </c>
      <c r="H589" s="668">
        <v>1</v>
      </c>
      <c r="I589" s="668">
        <v>3503.39</v>
      </c>
      <c r="J589" s="668"/>
      <c r="K589" s="668"/>
      <c r="L589" s="668"/>
      <c r="M589" s="668"/>
      <c r="N589" s="668"/>
      <c r="O589" s="668"/>
      <c r="P589" s="681"/>
      <c r="Q589" s="669"/>
    </row>
    <row r="590" spans="1:17" ht="14.4" customHeight="1" x14ac:dyDescent="0.3">
      <c r="A590" s="664" t="s">
        <v>548</v>
      </c>
      <c r="B590" s="665" t="s">
        <v>7280</v>
      </c>
      <c r="C590" s="665" t="s">
        <v>6449</v>
      </c>
      <c r="D590" s="665" t="s">
        <v>6739</v>
      </c>
      <c r="E590" s="665" t="s">
        <v>2194</v>
      </c>
      <c r="F590" s="668">
        <v>1.2</v>
      </c>
      <c r="G590" s="668">
        <v>1140</v>
      </c>
      <c r="H590" s="668">
        <v>1</v>
      </c>
      <c r="I590" s="668">
        <v>950</v>
      </c>
      <c r="J590" s="668">
        <v>6.1</v>
      </c>
      <c r="K590" s="668">
        <v>5231.05</v>
      </c>
      <c r="L590" s="668">
        <v>4.5886403508771929</v>
      </c>
      <c r="M590" s="668">
        <v>857.54918032786895</v>
      </c>
      <c r="N590" s="668">
        <v>0.2</v>
      </c>
      <c r="O590" s="668">
        <v>171.51</v>
      </c>
      <c r="P590" s="681">
        <v>0.15044736842105264</v>
      </c>
      <c r="Q590" s="669">
        <v>857.55</v>
      </c>
    </row>
    <row r="591" spans="1:17" ht="14.4" customHeight="1" x14ac:dyDescent="0.3">
      <c r="A591" s="664" t="s">
        <v>548</v>
      </c>
      <c r="B591" s="665" t="s">
        <v>7280</v>
      </c>
      <c r="C591" s="665" t="s">
        <v>6449</v>
      </c>
      <c r="D591" s="665" t="s">
        <v>7291</v>
      </c>
      <c r="E591" s="665" t="s">
        <v>7292</v>
      </c>
      <c r="F591" s="668"/>
      <c r="G591" s="668"/>
      <c r="H591" s="668"/>
      <c r="I591" s="668"/>
      <c r="J591" s="668"/>
      <c r="K591" s="668"/>
      <c r="L591" s="668"/>
      <c r="M591" s="668"/>
      <c r="N591" s="668">
        <v>7</v>
      </c>
      <c r="O591" s="668">
        <v>111818.35</v>
      </c>
      <c r="P591" s="681"/>
      <c r="Q591" s="669">
        <v>15974.050000000001</v>
      </c>
    </row>
    <row r="592" spans="1:17" ht="14.4" customHeight="1" x14ac:dyDescent="0.3">
      <c r="A592" s="664" t="s">
        <v>548</v>
      </c>
      <c r="B592" s="665" t="s">
        <v>7280</v>
      </c>
      <c r="C592" s="665" t="s">
        <v>6449</v>
      </c>
      <c r="D592" s="665" t="s">
        <v>6740</v>
      </c>
      <c r="E592" s="665" t="s">
        <v>2099</v>
      </c>
      <c r="F592" s="668"/>
      <c r="G592" s="668"/>
      <c r="H592" s="668"/>
      <c r="I592" s="668"/>
      <c r="J592" s="668">
        <v>2.5</v>
      </c>
      <c r="K592" s="668">
        <v>1459.82</v>
      </c>
      <c r="L592" s="668"/>
      <c r="M592" s="668">
        <v>583.928</v>
      </c>
      <c r="N592" s="668">
        <v>13.2</v>
      </c>
      <c r="O592" s="668">
        <v>7707.98</v>
      </c>
      <c r="P592" s="681"/>
      <c r="Q592" s="669">
        <v>583.93787878787873</v>
      </c>
    </row>
    <row r="593" spans="1:17" ht="14.4" customHeight="1" x14ac:dyDescent="0.3">
      <c r="A593" s="664" t="s">
        <v>548</v>
      </c>
      <c r="B593" s="665" t="s">
        <v>7280</v>
      </c>
      <c r="C593" s="665" t="s">
        <v>6449</v>
      </c>
      <c r="D593" s="665" t="s">
        <v>6743</v>
      </c>
      <c r="E593" s="665" t="s">
        <v>6744</v>
      </c>
      <c r="F593" s="668">
        <v>5.8</v>
      </c>
      <c r="G593" s="668">
        <v>17036.400000000001</v>
      </c>
      <c r="H593" s="668">
        <v>1</v>
      </c>
      <c r="I593" s="668">
        <v>2937.3103448275865</v>
      </c>
      <c r="J593" s="668"/>
      <c r="K593" s="668"/>
      <c r="L593" s="668"/>
      <c r="M593" s="668"/>
      <c r="N593" s="668"/>
      <c r="O593" s="668"/>
      <c r="P593" s="681"/>
      <c r="Q593" s="669"/>
    </row>
    <row r="594" spans="1:17" ht="14.4" customHeight="1" x14ac:dyDescent="0.3">
      <c r="A594" s="664" t="s">
        <v>548</v>
      </c>
      <c r="B594" s="665" t="s">
        <v>7280</v>
      </c>
      <c r="C594" s="665" t="s">
        <v>6449</v>
      </c>
      <c r="D594" s="665" t="s">
        <v>6749</v>
      </c>
      <c r="E594" s="665" t="s">
        <v>6750</v>
      </c>
      <c r="F594" s="668">
        <v>2.4</v>
      </c>
      <c r="G594" s="668">
        <v>27570</v>
      </c>
      <c r="H594" s="668">
        <v>1</v>
      </c>
      <c r="I594" s="668">
        <v>11487.5</v>
      </c>
      <c r="J594" s="668"/>
      <c r="K594" s="668"/>
      <c r="L594" s="668"/>
      <c r="M594" s="668"/>
      <c r="N594" s="668"/>
      <c r="O594" s="668"/>
      <c r="P594" s="681"/>
      <c r="Q594" s="669"/>
    </row>
    <row r="595" spans="1:17" ht="14.4" customHeight="1" x14ac:dyDescent="0.3">
      <c r="A595" s="664" t="s">
        <v>548</v>
      </c>
      <c r="B595" s="665" t="s">
        <v>7280</v>
      </c>
      <c r="C595" s="665" t="s">
        <v>6449</v>
      </c>
      <c r="D595" s="665" t="s">
        <v>6753</v>
      </c>
      <c r="E595" s="665" t="s">
        <v>2087</v>
      </c>
      <c r="F595" s="668"/>
      <c r="G595" s="668"/>
      <c r="H595" s="668"/>
      <c r="I595" s="668"/>
      <c r="J595" s="668">
        <v>0.9</v>
      </c>
      <c r="K595" s="668">
        <v>1913.04</v>
      </c>
      <c r="L595" s="668"/>
      <c r="M595" s="668">
        <v>2125.6</v>
      </c>
      <c r="N595" s="668"/>
      <c r="O595" s="668"/>
      <c r="P595" s="681"/>
      <c r="Q595" s="669"/>
    </row>
    <row r="596" spans="1:17" ht="14.4" customHeight="1" x14ac:dyDescent="0.3">
      <c r="A596" s="664" t="s">
        <v>548</v>
      </c>
      <c r="B596" s="665" t="s">
        <v>7280</v>
      </c>
      <c r="C596" s="665" t="s">
        <v>6449</v>
      </c>
      <c r="D596" s="665" t="s">
        <v>6754</v>
      </c>
      <c r="E596" s="665" t="s">
        <v>6755</v>
      </c>
      <c r="F596" s="668">
        <v>0.9</v>
      </c>
      <c r="G596" s="668">
        <v>3533.31</v>
      </c>
      <c r="H596" s="668">
        <v>1</v>
      </c>
      <c r="I596" s="668">
        <v>3925.8999999999996</v>
      </c>
      <c r="J596" s="668"/>
      <c r="K596" s="668"/>
      <c r="L596" s="668"/>
      <c r="M596" s="668"/>
      <c r="N596" s="668"/>
      <c r="O596" s="668"/>
      <c r="P596" s="681"/>
      <c r="Q596" s="669"/>
    </row>
    <row r="597" spans="1:17" ht="14.4" customHeight="1" x14ac:dyDescent="0.3">
      <c r="A597" s="664" t="s">
        <v>548</v>
      </c>
      <c r="B597" s="665" t="s">
        <v>7280</v>
      </c>
      <c r="C597" s="665" t="s">
        <v>6449</v>
      </c>
      <c r="D597" s="665" t="s">
        <v>7293</v>
      </c>
      <c r="E597" s="665"/>
      <c r="F597" s="668">
        <v>0.3</v>
      </c>
      <c r="G597" s="668">
        <v>343.72</v>
      </c>
      <c r="H597" s="668">
        <v>1</v>
      </c>
      <c r="I597" s="668">
        <v>1145.7333333333336</v>
      </c>
      <c r="J597" s="668"/>
      <c r="K597" s="668"/>
      <c r="L597" s="668"/>
      <c r="M597" s="668"/>
      <c r="N597" s="668"/>
      <c r="O597" s="668"/>
      <c r="P597" s="681"/>
      <c r="Q597" s="669"/>
    </row>
    <row r="598" spans="1:17" ht="14.4" customHeight="1" x14ac:dyDescent="0.3">
      <c r="A598" s="664" t="s">
        <v>548</v>
      </c>
      <c r="B598" s="665" t="s">
        <v>7280</v>
      </c>
      <c r="C598" s="665" t="s">
        <v>6449</v>
      </c>
      <c r="D598" s="665" t="s">
        <v>6756</v>
      </c>
      <c r="E598" s="665" t="s">
        <v>6757</v>
      </c>
      <c r="F598" s="668">
        <v>0.3</v>
      </c>
      <c r="G598" s="668">
        <v>61.44</v>
      </c>
      <c r="H598" s="668">
        <v>1</v>
      </c>
      <c r="I598" s="668">
        <v>204.8</v>
      </c>
      <c r="J598" s="668"/>
      <c r="K598" s="668"/>
      <c r="L598" s="668"/>
      <c r="M598" s="668"/>
      <c r="N598" s="668"/>
      <c r="O598" s="668"/>
      <c r="P598" s="681"/>
      <c r="Q598" s="669"/>
    </row>
    <row r="599" spans="1:17" ht="14.4" customHeight="1" x14ac:dyDescent="0.3">
      <c r="A599" s="664" t="s">
        <v>548</v>
      </c>
      <c r="B599" s="665" t="s">
        <v>7280</v>
      </c>
      <c r="C599" s="665" t="s">
        <v>6449</v>
      </c>
      <c r="D599" s="665" t="s">
        <v>6758</v>
      </c>
      <c r="E599" s="665" t="s">
        <v>6759</v>
      </c>
      <c r="F599" s="668"/>
      <c r="G599" s="668"/>
      <c r="H599" s="668"/>
      <c r="I599" s="668"/>
      <c r="J599" s="668"/>
      <c r="K599" s="668"/>
      <c r="L599" s="668"/>
      <c r="M599" s="668"/>
      <c r="N599" s="668">
        <v>5</v>
      </c>
      <c r="O599" s="668">
        <v>15863.900000000001</v>
      </c>
      <c r="P599" s="681"/>
      <c r="Q599" s="669">
        <v>3172.78</v>
      </c>
    </row>
    <row r="600" spans="1:17" ht="14.4" customHeight="1" x14ac:dyDescent="0.3">
      <c r="A600" s="664" t="s">
        <v>548</v>
      </c>
      <c r="B600" s="665" t="s">
        <v>7280</v>
      </c>
      <c r="C600" s="665" t="s">
        <v>6449</v>
      </c>
      <c r="D600" s="665" t="s">
        <v>7294</v>
      </c>
      <c r="E600" s="665" t="s">
        <v>6761</v>
      </c>
      <c r="F600" s="668"/>
      <c r="G600" s="668"/>
      <c r="H600" s="668"/>
      <c r="I600" s="668"/>
      <c r="J600" s="668"/>
      <c r="K600" s="668"/>
      <c r="L600" s="668"/>
      <c r="M600" s="668"/>
      <c r="N600" s="668">
        <v>12.2</v>
      </c>
      <c r="O600" s="668">
        <v>4884.88</v>
      </c>
      <c r="P600" s="681"/>
      <c r="Q600" s="669">
        <v>400.40000000000003</v>
      </c>
    </row>
    <row r="601" spans="1:17" ht="14.4" customHeight="1" x14ac:dyDescent="0.3">
      <c r="A601" s="664" t="s">
        <v>548</v>
      </c>
      <c r="B601" s="665" t="s">
        <v>7280</v>
      </c>
      <c r="C601" s="665" t="s">
        <v>6449</v>
      </c>
      <c r="D601" s="665" t="s">
        <v>6760</v>
      </c>
      <c r="E601" s="665" t="s">
        <v>6761</v>
      </c>
      <c r="F601" s="668"/>
      <c r="G601" s="668"/>
      <c r="H601" s="668"/>
      <c r="I601" s="668"/>
      <c r="J601" s="668"/>
      <c r="K601" s="668"/>
      <c r="L601" s="668"/>
      <c r="M601" s="668"/>
      <c r="N601" s="668">
        <v>7.8</v>
      </c>
      <c r="O601" s="668">
        <v>6246.24</v>
      </c>
      <c r="P601" s="681"/>
      <c r="Q601" s="669">
        <v>800.8</v>
      </c>
    </row>
    <row r="602" spans="1:17" ht="14.4" customHeight="1" x14ac:dyDescent="0.3">
      <c r="A602" s="664" t="s">
        <v>548</v>
      </c>
      <c r="B602" s="665" t="s">
        <v>7280</v>
      </c>
      <c r="C602" s="665" t="s">
        <v>6449</v>
      </c>
      <c r="D602" s="665" t="s">
        <v>7295</v>
      </c>
      <c r="E602" s="665" t="s">
        <v>7296</v>
      </c>
      <c r="F602" s="668"/>
      <c r="G602" s="668"/>
      <c r="H602" s="668"/>
      <c r="I602" s="668"/>
      <c r="J602" s="668"/>
      <c r="K602" s="668"/>
      <c r="L602" s="668"/>
      <c r="M602" s="668"/>
      <c r="N602" s="668">
        <v>0.2</v>
      </c>
      <c r="O602" s="668">
        <v>652.75</v>
      </c>
      <c r="P602" s="681"/>
      <c r="Q602" s="669">
        <v>3263.75</v>
      </c>
    </row>
    <row r="603" spans="1:17" ht="14.4" customHeight="1" x14ac:dyDescent="0.3">
      <c r="A603" s="664" t="s">
        <v>548</v>
      </c>
      <c r="B603" s="665" t="s">
        <v>7280</v>
      </c>
      <c r="C603" s="665" t="s">
        <v>6449</v>
      </c>
      <c r="D603" s="665" t="s">
        <v>6762</v>
      </c>
      <c r="E603" s="665" t="s">
        <v>2090</v>
      </c>
      <c r="F603" s="668">
        <v>1.6</v>
      </c>
      <c r="G603" s="668">
        <v>554.4</v>
      </c>
      <c r="H603" s="668">
        <v>1</v>
      </c>
      <c r="I603" s="668">
        <v>346.49999999999994</v>
      </c>
      <c r="J603" s="668">
        <v>13.8</v>
      </c>
      <c r="K603" s="668">
        <v>4573.6100000000006</v>
      </c>
      <c r="L603" s="668">
        <v>8.2496572871572891</v>
      </c>
      <c r="M603" s="668">
        <v>331.42101449275367</v>
      </c>
      <c r="N603" s="668">
        <v>26.9</v>
      </c>
      <c r="O603" s="668">
        <v>8915.19</v>
      </c>
      <c r="P603" s="681">
        <v>16.080790043290044</v>
      </c>
      <c r="Q603" s="669">
        <v>331.41970260223053</v>
      </c>
    </row>
    <row r="604" spans="1:17" ht="14.4" customHeight="1" x14ac:dyDescent="0.3">
      <c r="A604" s="664" t="s">
        <v>548</v>
      </c>
      <c r="B604" s="665" t="s">
        <v>7280</v>
      </c>
      <c r="C604" s="665" t="s">
        <v>6449</v>
      </c>
      <c r="D604" s="665" t="s">
        <v>6763</v>
      </c>
      <c r="E604" s="665" t="s">
        <v>2093</v>
      </c>
      <c r="F604" s="668"/>
      <c r="G604" s="668"/>
      <c r="H604" s="668"/>
      <c r="I604" s="668"/>
      <c r="J604" s="668">
        <v>3.4</v>
      </c>
      <c r="K604" s="668">
        <v>38399.089999999997</v>
      </c>
      <c r="L604" s="668"/>
      <c r="M604" s="668">
        <v>11293.849999999999</v>
      </c>
      <c r="N604" s="668">
        <v>0.7</v>
      </c>
      <c r="O604" s="668">
        <v>7905.69</v>
      </c>
      <c r="P604" s="681"/>
      <c r="Q604" s="669">
        <v>11293.842857142858</v>
      </c>
    </row>
    <row r="605" spans="1:17" ht="14.4" customHeight="1" x14ac:dyDescent="0.3">
      <c r="A605" s="664" t="s">
        <v>548</v>
      </c>
      <c r="B605" s="665" t="s">
        <v>7280</v>
      </c>
      <c r="C605" s="665" t="s">
        <v>6449</v>
      </c>
      <c r="D605" s="665" t="s">
        <v>7297</v>
      </c>
      <c r="E605" s="665" t="s">
        <v>2601</v>
      </c>
      <c r="F605" s="668"/>
      <c r="G605" s="668"/>
      <c r="H605" s="668"/>
      <c r="I605" s="668"/>
      <c r="J605" s="668">
        <v>4</v>
      </c>
      <c r="K605" s="668">
        <v>135147.84</v>
      </c>
      <c r="L605" s="668"/>
      <c r="M605" s="668">
        <v>33786.959999999999</v>
      </c>
      <c r="N605" s="668"/>
      <c r="O605" s="668"/>
      <c r="P605" s="681"/>
      <c r="Q605" s="669"/>
    </row>
    <row r="606" spans="1:17" ht="14.4" customHeight="1" x14ac:dyDescent="0.3">
      <c r="A606" s="664" t="s">
        <v>548</v>
      </c>
      <c r="B606" s="665" t="s">
        <v>7280</v>
      </c>
      <c r="C606" s="665" t="s">
        <v>6449</v>
      </c>
      <c r="D606" s="665" t="s">
        <v>7297</v>
      </c>
      <c r="E606" s="665" t="s">
        <v>7298</v>
      </c>
      <c r="F606" s="668"/>
      <c r="G606" s="668"/>
      <c r="H606" s="668"/>
      <c r="I606" s="668"/>
      <c r="J606" s="668">
        <v>4</v>
      </c>
      <c r="K606" s="668">
        <v>135147.84</v>
      </c>
      <c r="L606" s="668"/>
      <c r="M606" s="668">
        <v>33786.959999999999</v>
      </c>
      <c r="N606" s="668"/>
      <c r="O606" s="668"/>
      <c r="P606" s="681"/>
      <c r="Q606" s="669"/>
    </row>
    <row r="607" spans="1:17" ht="14.4" customHeight="1" x14ac:dyDescent="0.3">
      <c r="A607" s="664" t="s">
        <v>548</v>
      </c>
      <c r="B607" s="665" t="s">
        <v>7280</v>
      </c>
      <c r="C607" s="665" t="s">
        <v>6449</v>
      </c>
      <c r="D607" s="665" t="s">
        <v>6766</v>
      </c>
      <c r="E607" s="665" t="s">
        <v>6767</v>
      </c>
      <c r="F607" s="668"/>
      <c r="G607" s="668"/>
      <c r="H607" s="668"/>
      <c r="I607" s="668"/>
      <c r="J607" s="668"/>
      <c r="K607" s="668"/>
      <c r="L607" s="668"/>
      <c r="M607" s="668"/>
      <c r="N607" s="668">
        <v>39</v>
      </c>
      <c r="O607" s="668">
        <v>43489.329999999994</v>
      </c>
      <c r="P607" s="681"/>
      <c r="Q607" s="669">
        <v>1115.1110256410254</v>
      </c>
    </row>
    <row r="608" spans="1:17" ht="14.4" customHeight="1" x14ac:dyDescent="0.3">
      <c r="A608" s="664" t="s">
        <v>548</v>
      </c>
      <c r="B608" s="665" t="s">
        <v>7280</v>
      </c>
      <c r="C608" s="665" t="s">
        <v>6449</v>
      </c>
      <c r="D608" s="665" t="s">
        <v>6768</v>
      </c>
      <c r="E608" s="665" t="s">
        <v>2168</v>
      </c>
      <c r="F608" s="668"/>
      <c r="G608" s="668"/>
      <c r="H608" s="668"/>
      <c r="I608" s="668"/>
      <c r="J608" s="668"/>
      <c r="K608" s="668"/>
      <c r="L608" s="668"/>
      <c r="M608" s="668"/>
      <c r="N608" s="668">
        <v>0.3</v>
      </c>
      <c r="O608" s="668">
        <v>979.12</v>
      </c>
      <c r="P608" s="681"/>
      <c r="Q608" s="669">
        <v>3263.7333333333336</v>
      </c>
    </row>
    <row r="609" spans="1:17" ht="14.4" customHeight="1" x14ac:dyDescent="0.3">
      <c r="A609" s="664" t="s">
        <v>548</v>
      </c>
      <c r="B609" s="665" t="s">
        <v>7280</v>
      </c>
      <c r="C609" s="665" t="s">
        <v>6449</v>
      </c>
      <c r="D609" s="665" t="s">
        <v>7299</v>
      </c>
      <c r="E609" s="665" t="s">
        <v>2144</v>
      </c>
      <c r="F609" s="668"/>
      <c r="G609" s="668"/>
      <c r="H609" s="668"/>
      <c r="I609" s="668"/>
      <c r="J609" s="668"/>
      <c r="K609" s="668"/>
      <c r="L609" s="668"/>
      <c r="M609" s="668"/>
      <c r="N609" s="668">
        <v>3.3</v>
      </c>
      <c r="O609" s="668">
        <v>1952.61</v>
      </c>
      <c r="P609" s="681"/>
      <c r="Q609" s="669">
        <v>591.70000000000005</v>
      </c>
    </row>
    <row r="610" spans="1:17" ht="14.4" customHeight="1" x14ac:dyDescent="0.3">
      <c r="A610" s="664" t="s">
        <v>548</v>
      </c>
      <c r="B610" s="665" t="s">
        <v>7280</v>
      </c>
      <c r="C610" s="665" t="s">
        <v>6449</v>
      </c>
      <c r="D610" s="665" t="s">
        <v>7300</v>
      </c>
      <c r="E610" s="665" t="s">
        <v>2694</v>
      </c>
      <c r="F610" s="668"/>
      <c r="G610" s="668"/>
      <c r="H610" s="668"/>
      <c r="I610" s="668"/>
      <c r="J610" s="668"/>
      <c r="K610" s="668"/>
      <c r="L610" s="668"/>
      <c r="M610" s="668"/>
      <c r="N610" s="668">
        <v>10</v>
      </c>
      <c r="O610" s="668">
        <v>33501.300000000003</v>
      </c>
      <c r="P610" s="681"/>
      <c r="Q610" s="669">
        <v>3350.13</v>
      </c>
    </row>
    <row r="611" spans="1:17" ht="14.4" customHeight="1" x14ac:dyDescent="0.3">
      <c r="A611" s="664" t="s">
        <v>548</v>
      </c>
      <c r="B611" s="665" t="s">
        <v>7280</v>
      </c>
      <c r="C611" s="665" t="s">
        <v>6449</v>
      </c>
      <c r="D611" s="665" t="s">
        <v>7301</v>
      </c>
      <c r="E611" s="665" t="s">
        <v>6759</v>
      </c>
      <c r="F611" s="668"/>
      <c r="G611" s="668"/>
      <c r="H611" s="668"/>
      <c r="I611" s="668"/>
      <c r="J611" s="668"/>
      <c r="K611" s="668"/>
      <c r="L611" s="668"/>
      <c r="M611" s="668"/>
      <c r="N611" s="668">
        <v>2</v>
      </c>
      <c r="O611" s="668">
        <v>12691.14</v>
      </c>
      <c r="P611" s="681"/>
      <c r="Q611" s="669">
        <v>6345.57</v>
      </c>
    </row>
    <row r="612" spans="1:17" ht="14.4" customHeight="1" x14ac:dyDescent="0.3">
      <c r="A612" s="664" t="s">
        <v>548</v>
      </c>
      <c r="B612" s="665" t="s">
        <v>7280</v>
      </c>
      <c r="C612" s="665" t="s">
        <v>6449</v>
      </c>
      <c r="D612" s="665" t="s">
        <v>6769</v>
      </c>
      <c r="E612" s="665"/>
      <c r="F612" s="668"/>
      <c r="G612" s="668"/>
      <c r="H612" s="668"/>
      <c r="I612" s="668"/>
      <c r="J612" s="668">
        <v>1.4</v>
      </c>
      <c r="K612" s="668">
        <v>817.52</v>
      </c>
      <c r="L612" s="668"/>
      <c r="M612" s="668">
        <v>583.94285714285718</v>
      </c>
      <c r="N612" s="668"/>
      <c r="O612" s="668"/>
      <c r="P612" s="681"/>
      <c r="Q612" s="669"/>
    </row>
    <row r="613" spans="1:17" ht="14.4" customHeight="1" x14ac:dyDescent="0.3">
      <c r="A613" s="664" t="s">
        <v>548</v>
      </c>
      <c r="B613" s="665" t="s">
        <v>7280</v>
      </c>
      <c r="C613" s="665" t="s">
        <v>6449</v>
      </c>
      <c r="D613" s="665" t="s">
        <v>7302</v>
      </c>
      <c r="E613" s="665" t="s">
        <v>7303</v>
      </c>
      <c r="F613" s="668"/>
      <c r="G613" s="668"/>
      <c r="H613" s="668"/>
      <c r="I613" s="668"/>
      <c r="J613" s="668"/>
      <c r="K613" s="668"/>
      <c r="L613" s="668"/>
      <c r="M613" s="668"/>
      <c r="N613" s="668">
        <v>5</v>
      </c>
      <c r="O613" s="668">
        <v>468.15</v>
      </c>
      <c r="P613" s="681"/>
      <c r="Q613" s="669">
        <v>93.63</v>
      </c>
    </row>
    <row r="614" spans="1:17" ht="14.4" customHeight="1" x14ac:dyDescent="0.3">
      <c r="A614" s="664" t="s">
        <v>548</v>
      </c>
      <c r="B614" s="665" t="s">
        <v>7280</v>
      </c>
      <c r="C614" s="665" t="s">
        <v>6772</v>
      </c>
      <c r="D614" s="665" t="s">
        <v>6773</v>
      </c>
      <c r="E614" s="665" t="s">
        <v>6774</v>
      </c>
      <c r="F614" s="668">
        <v>143</v>
      </c>
      <c r="G614" s="668">
        <v>390205.53</v>
      </c>
      <c r="H614" s="668">
        <v>1</v>
      </c>
      <c r="I614" s="668">
        <v>2728.71</v>
      </c>
      <c r="J614" s="668">
        <v>276</v>
      </c>
      <c r="K614" s="668">
        <v>678134.35999999987</v>
      </c>
      <c r="L614" s="668">
        <v>1.7378901831555278</v>
      </c>
      <c r="M614" s="668">
        <v>2457.0085507246372</v>
      </c>
      <c r="N614" s="668">
        <v>255</v>
      </c>
      <c r="O614" s="668">
        <v>628733.1</v>
      </c>
      <c r="P614" s="681">
        <v>1.6112870055942055</v>
      </c>
      <c r="Q614" s="669">
        <v>2465.62</v>
      </c>
    </row>
    <row r="615" spans="1:17" ht="14.4" customHeight="1" x14ac:dyDescent="0.3">
      <c r="A615" s="664" t="s">
        <v>548</v>
      </c>
      <c r="B615" s="665" t="s">
        <v>7280</v>
      </c>
      <c r="C615" s="665" t="s">
        <v>6772</v>
      </c>
      <c r="D615" s="665" t="s">
        <v>6773</v>
      </c>
      <c r="E615" s="665"/>
      <c r="F615" s="668">
        <v>520</v>
      </c>
      <c r="G615" s="668">
        <v>1418929.2</v>
      </c>
      <c r="H615" s="668">
        <v>1</v>
      </c>
      <c r="I615" s="668">
        <v>2728.71</v>
      </c>
      <c r="J615" s="668">
        <v>562</v>
      </c>
      <c r="K615" s="668">
        <v>1487469.98</v>
      </c>
      <c r="L615" s="668">
        <v>1.0483045806654765</v>
      </c>
      <c r="M615" s="668">
        <v>2646.7437366548043</v>
      </c>
      <c r="N615" s="668">
        <v>558</v>
      </c>
      <c r="O615" s="668">
        <v>1375238.9000000001</v>
      </c>
      <c r="P615" s="681">
        <v>0.96920896405543011</v>
      </c>
      <c r="Q615" s="669">
        <v>2464.5858422939073</v>
      </c>
    </row>
    <row r="616" spans="1:17" ht="14.4" customHeight="1" x14ac:dyDescent="0.3">
      <c r="A616" s="664" t="s">
        <v>548</v>
      </c>
      <c r="B616" s="665" t="s">
        <v>7280</v>
      </c>
      <c r="C616" s="665" t="s">
        <v>6772</v>
      </c>
      <c r="D616" s="665" t="s">
        <v>7304</v>
      </c>
      <c r="E616" s="665" t="s">
        <v>7305</v>
      </c>
      <c r="F616" s="668"/>
      <c r="G616" s="668"/>
      <c r="H616" s="668"/>
      <c r="I616" s="668"/>
      <c r="J616" s="668">
        <v>2</v>
      </c>
      <c r="K616" s="668">
        <v>16383.26</v>
      </c>
      <c r="L616" s="668"/>
      <c r="M616" s="668">
        <v>8191.63</v>
      </c>
      <c r="N616" s="668"/>
      <c r="O616" s="668"/>
      <c r="P616" s="681"/>
      <c r="Q616" s="669"/>
    </row>
    <row r="617" spans="1:17" ht="14.4" customHeight="1" x14ac:dyDescent="0.3">
      <c r="A617" s="664" t="s">
        <v>548</v>
      </c>
      <c r="B617" s="665" t="s">
        <v>7280</v>
      </c>
      <c r="C617" s="665" t="s">
        <v>6772</v>
      </c>
      <c r="D617" s="665" t="s">
        <v>6775</v>
      </c>
      <c r="E617" s="665" t="s">
        <v>6776</v>
      </c>
      <c r="F617" s="668">
        <v>1</v>
      </c>
      <c r="G617" s="668">
        <v>9686.1</v>
      </c>
      <c r="H617" s="668">
        <v>1</v>
      </c>
      <c r="I617" s="668">
        <v>9686.1</v>
      </c>
      <c r="J617" s="668">
        <v>16</v>
      </c>
      <c r="K617" s="668">
        <v>154977.60000000001</v>
      </c>
      <c r="L617" s="668">
        <v>16</v>
      </c>
      <c r="M617" s="668">
        <v>9686.1</v>
      </c>
      <c r="N617" s="668">
        <v>7</v>
      </c>
      <c r="O617" s="668">
        <v>69379.31</v>
      </c>
      <c r="P617" s="681">
        <v>7.1627703616522638</v>
      </c>
      <c r="Q617" s="669">
        <v>9911.33</v>
      </c>
    </row>
    <row r="618" spans="1:17" ht="14.4" customHeight="1" x14ac:dyDescent="0.3">
      <c r="A618" s="664" t="s">
        <v>548</v>
      </c>
      <c r="B618" s="665" t="s">
        <v>7280</v>
      </c>
      <c r="C618" s="665" t="s">
        <v>6772</v>
      </c>
      <c r="D618" s="665" t="s">
        <v>6775</v>
      </c>
      <c r="E618" s="665"/>
      <c r="F618" s="668">
        <v>24</v>
      </c>
      <c r="G618" s="668">
        <v>232466.4</v>
      </c>
      <c r="H618" s="668">
        <v>1</v>
      </c>
      <c r="I618" s="668">
        <v>9686.1</v>
      </c>
      <c r="J618" s="668">
        <v>18</v>
      </c>
      <c r="K618" s="668">
        <v>174349.80000000002</v>
      </c>
      <c r="L618" s="668">
        <v>0.75000000000000011</v>
      </c>
      <c r="M618" s="668">
        <v>9686.1</v>
      </c>
      <c r="N618" s="668">
        <v>23</v>
      </c>
      <c r="O618" s="668">
        <v>227941.02999999997</v>
      </c>
      <c r="P618" s="681">
        <v>0.98053322974847112</v>
      </c>
      <c r="Q618" s="669">
        <v>9910.4795652173907</v>
      </c>
    </row>
    <row r="619" spans="1:17" ht="14.4" customHeight="1" x14ac:dyDescent="0.3">
      <c r="A619" s="664" t="s">
        <v>548</v>
      </c>
      <c r="B619" s="665" t="s">
        <v>7280</v>
      </c>
      <c r="C619" s="665" t="s">
        <v>6772</v>
      </c>
      <c r="D619" s="665" t="s">
        <v>6777</v>
      </c>
      <c r="E619" s="665"/>
      <c r="F619" s="668">
        <v>347</v>
      </c>
      <c r="G619" s="668">
        <v>321172.79000000004</v>
      </c>
      <c r="H619" s="668">
        <v>1</v>
      </c>
      <c r="I619" s="668">
        <v>925.57000000000016</v>
      </c>
      <c r="J619" s="668">
        <v>328</v>
      </c>
      <c r="K619" s="668">
        <v>303586.96000000002</v>
      </c>
      <c r="L619" s="668">
        <v>0.94524495677233422</v>
      </c>
      <c r="M619" s="668">
        <v>925.57</v>
      </c>
      <c r="N619" s="668">
        <v>315</v>
      </c>
      <c r="O619" s="668">
        <v>334794</v>
      </c>
      <c r="P619" s="681">
        <v>1.0424108468217372</v>
      </c>
      <c r="Q619" s="669">
        <v>1062.8380952380953</v>
      </c>
    </row>
    <row r="620" spans="1:17" ht="14.4" customHeight="1" x14ac:dyDescent="0.3">
      <c r="A620" s="664" t="s">
        <v>548</v>
      </c>
      <c r="B620" s="665" t="s">
        <v>7280</v>
      </c>
      <c r="C620" s="665" t="s">
        <v>6772</v>
      </c>
      <c r="D620" s="665" t="s">
        <v>6777</v>
      </c>
      <c r="E620" s="665" t="s">
        <v>6778</v>
      </c>
      <c r="F620" s="668">
        <v>66</v>
      </c>
      <c r="G620" s="668">
        <v>61087.619999999995</v>
      </c>
      <c r="H620" s="668">
        <v>1</v>
      </c>
      <c r="I620" s="668">
        <v>925.56999999999994</v>
      </c>
      <c r="J620" s="668">
        <v>189</v>
      </c>
      <c r="K620" s="668">
        <v>174932.72999999998</v>
      </c>
      <c r="L620" s="668">
        <v>2.8636363636363638</v>
      </c>
      <c r="M620" s="668">
        <v>925.56999999999994</v>
      </c>
      <c r="N620" s="668">
        <v>187</v>
      </c>
      <c r="O620" s="668">
        <v>198786.61000000002</v>
      </c>
      <c r="P620" s="681">
        <v>3.2541226847600222</v>
      </c>
      <c r="Q620" s="669">
        <v>1063.03</v>
      </c>
    </row>
    <row r="621" spans="1:17" ht="14.4" customHeight="1" x14ac:dyDescent="0.3">
      <c r="A621" s="664" t="s">
        <v>548</v>
      </c>
      <c r="B621" s="665" t="s">
        <v>7280</v>
      </c>
      <c r="C621" s="665" t="s">
        <v>6772</v>
      </c>
      <c r="D621" s="665" t="s">
        <v>7306</v>
      </c>
      <c r="E621" s="665"/>
      <c r="F621" s="668">
        <v>1</v>
      </c>
      <c r="G621" s="668">
        <v>925.57</v>
      </c>
      <c r="H621" s="668">
        <v>1</v>
      </c>
      <c r="I621" s="668">
        <v>925.57</v>
      </c>
      <c r="J621" s="668"/>
      <c r="K621" s="668"/>
      <c r="L621" s="668"/>
      <c r="M621" s="668"/>
      <c r="N621" s="668"/>
      <c r="O621" s="668"/>
      <c r="P621" s="681"/>
      <c r="Q621" s="669"/>
    </row>
    <row r="622" spans="1:17" ht="14.4" customHeight="1" x14ac:dyDescent="0.3">
      <c r="A622" s="664" t="s">
        <v>548</v>
      </c>
      <c r="B622" s="665" t="s">
        <v>7280</v>
      </c>
      <c r="C622" s="665" t="s">
        <v>6503</v>
      </c>
      <c r="D622" s="665" t="s">
        <v>7307</v>
      </c>
      <c r="E622" s="665" t="s">
        <v>7308</v>
      </c>
      <c r="F622" s="668"/>
      <c r="G622" s="668"/>
      <c r="H622" s="668"/>
      <c r="I622" s="668"/>
      <c r="J622" s="668">
        <v>0.6</v>
      </c>
      <c r="K622" s="668">
        <v>377.74</v>
      </c>
      <c r="L622" s="668"/>
      <c r="M622" s="668">
        <v>629.56666666666672</v>
      </c>
      <c r="N622" s="668"/>
      <c r="O622" s="668"/>
      <c r="P622" s="681"/>
      <c r="Q622" s="669"/>
    </row>
    <row r="623" spans="1:17" ht="14.4" customHeight="1" x14ac:dyDescent="0.3">
      <c r="A623" s="664" t="s">
        <v>548</v>
      </c>
      <c r="B623" s="665" t="s">
        <v>7280</v>
      </c>
      <c r="C623" s="665" t="s">
        <v>6503</v>
      </c>
      <c r="D623" s="665" t="s">
        <v>7309</v>
      </c>
      <c r="E623" s="665" t="s">
        <v>7310</v>
      </c>
      <c r="F623" s="668">
        <v>1</v>
      </c>
      <c r="G623" s="668">
        <v>687</v>
      </c>
      <c r="H623" s="668">
        <v>1</v>
      </c>
      <c r="I623" s="668">
        <v>687</v>
      </c>
      <c r="J623" s="668"/>
      <c r="K623" s="668"/>
      <c r="L623" s="668"/>
      <c r="M623" s="668"/>
      <c r="N623" s="668"/>
      <c r="O623" s="668"/>
      <c r="P623" s="681"/>
      <c r="Q623" s="669"/>
    </row>
    <row r="624" spans="1:17" ht="14.4" customHeight="1" x14ac:dyDescent="0.3">
      <c r="A624" s="664" t="s">
        <v>548</v>
      </c>
      <c r="B624" s="665" t="s">
        <v>7280</v>
      </c>
      <c r="C624" s="665" t="s">
        <v>6503</v>
      </c>
      <c r="D624" s="665" t="s">
        <v>6781</v>
      </c>
      <c r="E624" s="665" t="s">
        <v>6782</v>
      </c>
      <c r="F624" s="668">
        <v>1</v>
      </c>
      <c r="G624" s="668">
        <v>2310</v>
      </c>
      <c r="H624" s="668">
        <v>1</v>
      </c>
      <c r="I624" s="668">
        <v>2310</v>
      </c>
      <c r="J624" s="668"/>
      <c r="K624" s="668"/>
      <c r="L624" s="668"/>
      <c r="M624" s="668"/>
      <c r="N624" s="668"/>
      <c r="O624" s="668"/>
      <c r="P624" s="681"/>
      <c r="Q624" s="669"/>
    </row>
    <row r="625" spans="1:17" ht="14.4" customHeight="1" x14ac:dyDescent="0.3">
      <c r="A625" s="664" t="s">
        <v>548</v>
      </c>
      <c r="B625" s="665" t="s">
        <v>7280</v>
      </c>
      <c r="C625" s="665" t="s">
        <v>6503</v>
      </c>
      <c r="D625" s="665" t="s">
        <v>7311</v>
      </c>
      <c r="E625" s="665" t="s">
        <v>7312</v>
      </c>
      <c r="F625" s="668">
        <v>15</v>
      </c>
      <c r="G625" s="668">
        <v>11466</v>
      </c>
      <c r="H625" s="668">
        <v>1</v>
      </c>
      <c r="I625" s="668">
        <v>764.4</v>
      </c>
      <c r="J625" s="668">
        <v>22</v>
      </c>
      <c r="K625" s="668">
        <v>16816.8</v>
      </c>
      <c r="L625" s="668">
        <v>1.4666666666666666</v>
      </c>
      <c r="M625" s="668">
        <v>764.4</v>
      </c>
      <c r="N625" s="668">
        <v>16</v>
      </c>
      <c r="O625" s="668">
        <v>12230.4</v>
      </c>
      <c r="P625" s="681">
        <v>1.0666666666666667</v>
      </c>
      <c r="Q625" s="669">
        <v>764.4</v>
      </c>
    </row>
    <row r="626" spans="1:17" ht="14.4" customHeight="1" x14ac:dyDescent="0.3">
      <c r="A626" s="664" t="s">
        <v>548</v>
      </c>
      <c r="B626" s="665" t="s">
        <v>7280</v>
      </c>
      <c r="C626" s="665" t="s">
        <v>6503</v>
      </c>
      <c r="D626" s="665" t="s">
        <v>7313</v>
      </c>
      <c r="E626" s="665" t="s">
        <v>7314</v>
      </c>
      <c r="F626" s="668">
        <v>1</v>
      </c>
      <c r="G626" s="668">
        <v>789.29</v>
      </c>
      <c r="H626" s="668">
        <v>1</v>
      </c>
      <c r="I626" s="668">
        <v>789.29</v>
      </c>
      <c r="J626" s="668"/>
      <c r="K626" s="668"/>
      <c r="L626" s="668"/>
      <c r="M626" s="668"/>
      <c r="N626" s="668"/>
      <c r="O626" s="668"/>
      <c r="P626" s="681"/>
      <c r="Q626" s="669"/>
    </row>
    <row r="627" spans="1:17" ht="14.4" customHeight="1" x14ac:dyDescent="0.3">
      <c r="A627" s="664" t="s">
        <v>548</v>
      </c>
      <c r="B627" s="665" t="s">
        <v>7280</v>
      </c>
      <c r="C627" s="665" t="s">
        <v>6503</v>
      </c>
      <c r="D627" s="665" t="s">
        <v>7315</v>
      </c>
      <c r="E627" s="665" t="s">
        <v>6784</v>
      </c>
      <c r="F627" s="668"/>
      <c r="G627" s="668"/>
      <c r="H627" s="668"/>
      <c r="I627" s="668"/>
      <c r="J627" s="668"/>
      <c r="K627" s="668"/>
      <c r="L627" s="668"/>
      <c r="M627" s="668"/>
      <c r="N627" s="668">
        <v>1</v>
      </c>
      <c r="O627" s="668">
        <v>28950</v>
      </c>
      <c r="P627" s="681"/>
      <c r="Q627" s="669">
        <v>28950</v>
      </c>
    </row>
    <row r="628" spans="1:17" ht="14.4" customHeight="1" x14ac:dyDescent="0.3">
      <c r="A628" s="664" t="s">
        <v>548</v>
      </c>
      <c r="B628" s="665" t="s">
        <v>7280</v>
      </c>
      <c r="C628" s="665" t="s">
        <v>6503</v>
      </c>
      <c r="D628" s="665" t="s">
        <v>6785</v>
      </c>
      <c r="E628" s="665" t="s">
        <v>6786</v>
      </c>
      <c r="F628" s="668"/>
      <c r="G628" s="668"/>
      <c r="H628" s="668"/>
      <c r="I628" s="668"/>
      <c r="J628" s="668"/>
      <c r="K628" s="668"/>
      <c r="L628" s="668"/>
      <c r="M628" s="668"/>
      <c r="N628" s="668">
        <v>1</v>
      </c>
      <c r="O628" s="668">
        <v>45021.47</v>
      </c>
      <c r="P628" s="681"/>
      <c r="Q628" s="669">
        <v>45021.47</v>
      </c>
    </row>
    <row r="629" spans="1:17" ht="14.4" customHeight="1" x14ac:dyDescent="0.3">
      <c r="A629" s="664" t="s">
        <v>548</v>
      </c>
      <c r="B629" s="665" t="s">
        <v>7280</v>
      </c>
      <c r="C629" s="665" t="s">
        <v>6503</v>
      </c>
      <c r="D629" s="665" t="s">
        <v>6787</v>
      </c>
      <c r="E629" s="665" t="s">
        <v>6788</v>
      </c>
      <c r="F629" s="668">
        <v>173</v>
      </c>
      <c r="G629" s="668">
        <v>14186</v>
      </c>
      <c r="H629" s="668">
        <v>1</v>
      </c>
      <c r="I629" s="668">
        <v>82</v>
      </c>
      <c r="J629" s="668">
        <v>108</v>
      </c>
      <c r="K629" s="668">
        <v>8856</v>
      </c>
      <c r="L629" s="668">
        <v>0.62427745664739887</v>
      </c>
      <c r="M629" s="668">
        <v>82</v>
      </c>
      <c r="N629" s="668">
        <v>417</v>
      </c>
      <c r="O629" s="668">
        <v>34194</v>
      </c>
      <c r="P629" s="681">
        <v>2.4104046242774566</v>
      </c>
      <c r="Q629" s="669">
        <v>82</v>
      </c>
    </row>
    <row r="630" spans="1:17" ht="14.4" customHeight="1" x14ac:dyDescent="0.3">
      <c r="A630" s="664" t="s">
        <v>548</v>
      </c>
      <c r="B630" s="665" t="s">
        <v>7280</v>
      </c>
      <c r="C630" s="665" t="s">
        <v>6503</v>
      </c>
      <c r="D630" s="665" t="s">
        <v>6790</v>
      </c>
      <c r="E630" s="665" t="s">
        <v>6791</v>
      </c>
      <c r="F630" s="668"/>
      <c r="G630" s="668"/>
      <c r="H630" s="668"/>
      <c r="I630" s="668"/>
      <c r="J630" s="668">
        <v>1</v>
      </c>
      <c r="K630" s="668">
        <v>42250</v>
      </c>
      <c r="L630" s="668"/>
      <c r="M630" s="668">
        <v>42250</v>
      </c>
      <c r="N630" s="668"/>
      <c r="O630" s="668"/>
      <c r="P630" s="681"/>
      <c r="Q630" s="669"/>
    </row>
    <row r="631" spans="1:17" ht="14.4" customHeight="1" x14ac:dyDescent="0.3">
      <c r="A631" s="664" t="s">
        <v>548</v>
      </c>
      <c r="B631" s="665" t="s">
        <v>7280</v>
      </c>
      <c r="C631" s="665" t="s">
        <v>6503</v>
      </c>
      <c r="D631" s="665" t="s">
        <v>6792</v>
      </c>
      <c r="E631" s="665" t="s">
        <v>6793</v>
      </c>
      <c r="F631" s="668">
        <v>1</v>
      </c>
      <c r="G631" s="668">
        <v>44581.25</v>
      </c>
      <c r="H631" s="668">
        <v>1</v>
      </c>
      <c r="I631" s="668">
        <v>44581.25</v>
      </c>
      <c r="J631" s="668">
        <v>1</v>
      </c>
      <c r="K631" s="668">
        <v>44581.25</v>
      </c>
      <c r="L631" s="668">
        <v>1</v>
      </c>
      <c r="M631" s="668">
        <v>44581.25</v>
      </c>
      <c r="N631" s="668"/>
      <c r="O631" s="668"/>
      <c r="P631" s="681"/>
      <c r="Q631" s="669"/>
    </row>
    <row r="632" spans="1:17" ht="14.4" customHeight="1" x14ac:dyDescent="0.3">
      <c r="A632" s="664" t="s">
        <v>548</v>
      </c>
      <c r="B632" s="665" t="s">
        <v>7280</v>
      </c>
      <c r="C632" s="665" t="s">
        <v>6503</v>
      </c>
      <c r="D632" s="665" t="s">
        <v>6794</v>
      </c>
      <c r="E632" s="665" t="s">
        <v>6795</v>
      </c>
      <c r="F632" s="668"/>
      <c r="G632" s="668"/>
      <c r="H632" s="668"/>
      <c r="I632" s="668"/>
      <c r="J632" s="668">
        <v>1</v>
      </c>
      <c r="K632" s="668">
        <v>129657</v>
      </c>
      <c r="L632" s="668"/>
      <c r="M632" s="668">
        <v>129657</v>
      </c>
      <c r="N632" s="668"/>
      <c r="O632" s="668"/>
      <c r="P632" s="681"/>
      <c r="Q632" s="669"/>
    </row>
    <row r="633" spans="1:17" ht="14.4" customHeight="1" x14ac:dyDescent="0.3">
      <c r="A633" s="664" t="s">
        <v>548</v>
      </c>
      <c r="B633" s="665" t="s">
        <v>7280</v>
      </c>
      <c r="C633" s="665" t="s">
        <v>6503</v>
      </c>
      <c r="D633" s="665" t="s">
        <v>7316</v>
      </c>
      <c r="E633" s="665" t="s">
        <v>7317</v>
      </c>
      <c r="F633" s="668"/>
      <c r="G633" s="668"/>
      <c r="H633" s="668"/>
      <c r="I633" s="668"/>
      <c r="J633" s="668"/>
      <c r="K633" s="668"/>
      <c r="L633" s="668"/>
      <c r="M633" s="668"/>
      <c r="N633" s="668">
        <v>1</v>
      </c>
      <c r="O633" s="668">
        <v>8159.29</v>
      </c>
      <c r="P633" s="681"/>
      <c r="Q633" s="669">
        <v>8159.29</v>
      </c>
    </row>
    <row r="634" spans="1:17" ht="14.4" customHeight="1" x14ac:dyDescent="0.3">
      <c r="A634" s="664" t="s">
        <v>548</v>
      </c>
      <c r="B634" s="665" t="s">
        <v>7280</v>
      </c>
      <c r="C634" s="665" t="s">
        <v>6503</v>
      </c>
      <c r="D634" s="665" t="s">
        <v>6798</v>
      </c>
      <c r="E634" s="665" t="s">
        <v>6799</v>
      </c>
      <c r="F634" s="668">
        <v>53</v>
      </c>
      <c r="G634" s="668">
        <v>935556</v>
      </c>
      <c r="H634" s="668">
        <v>1</v>
      </c>
      <c r="I634" s="668">
        <v>17652</v>
      </c>
      <c r="J634" s="668">
        <v>75</v>
      </c>
      <c r="K634" s="668">
        <v>1323900</v>
      </c>
      <c r="L634" s="668">
        <v>1.4150943396226414</v>
      </c>
      <c r="M634" s="668">
        <v>17652</v>
      </c>
      <c r="N634" s="668">
        <v>21</v>
      </c>
      <c r="O634" s="668">
        <v>370692</v>
      </c>
      <c r="P634" s="681">
        <v>0.39622641509433965</v>
      </c>
      <c r="Q634" s="669">
        <v>17652</v>
      </c>
    </row>
    <row r="635" spans="1:17" ht="14.4" customHeight="1" x14ac:dyDescent="0.3">
      <c r="A635" s="664" t="s">
        <v>548</v>
      </c>
      <c r="B635" s="665" t="s">
        <v>7280</v>
      </c>
      <c r="C635" s="665" t="s">
        <v>6503</v>
      </c>
      <c r="D635" s="665" t="s">
        <v>6800</v>
      </c>
      <c r="E635" s="665" t="s">
        <v>6801</v>
      </c>
      <c r="F635" s="668">
        <v>53</v>
      </c>
      <c r="G635" s="668">
        <v>354305</v>
      </c>
      <c r="H635" s="668">
        <v>1</v>
      </c>
      <c r="I635" s="668">
        <v>6685</v>
      </c>
      <c r="J635" s="668">
        <v>75</v>
      </c>
      <c r="K635" s="668">
        <v>501375</v>
      </c>
      <c r="L635" s="668">
        <v>1.4150943396226414</v>
      </c>
      <c r="M635" s="668">
        <v>6685</v>
      </c>
      <c r="N635" s="668">
        <v>21</v>
      </c>
      <c r="O635" s="668">
        <v>140385</v>
      </c>
      <c r="P635" s="681">
        <v>0.39622641509433965</v>
      </c>
      <c r="Q635" s="669">
        <v>6685</v>
      </c>
    </row>
    <row r="636" spans="1:17" ht="14.4" customHeight="1" x14ac:dyDescent="0.3">
      <c r="A636" s="664" t="s">
        <v>548</v>
      </c>
      <c r="B636" s="665" t="s">
        <v>7280</v>
      </c>
      <c r="C636" s="665" t="s">
        <v>6503</v>
      </c>
      <c r="D636" s="665" t="s">
        <v>6802</v>
      </c>
      <c r="E636" s="665" t="s">
        <v>6803</v>
      </c>
      <c r="F636" s="668">
        <v>19</v>
      </c>
      <c r="G636" s="668">
        <v>339815</v>
      </c>
      <c r="H636" s="668">
        <v>1</v>
      </c>
      <c r="I636" s="668">
        <v>17885</v>
      </c>
      <c r="J636" s="668">
        <v>26</v>
      </c>
      <c r="K636" s="668">
        <v>455173.25</v>
      </c>
      <c r="L636" s="668">
        <v>1.3394736842105264</v>
      </c>
      <c r="M636" s="668">
        <v>17506.663461538461</v>
      </c>
      <c r="N636" s="668">
        <v>26</v>
      </c>
      <c r="O636" s="668">
        <v>413858.9</v>
      </c>
      <c r="P636" s="681">
        <v>1.2178947368421054</v>
      </c>
      <c r="Q636" s="669">
        <v>15917.650000000001</v>
      </c>
    </row>
    <row r="637" spans="1:17" ht="14.4" customHeight="1" x14ac:dyDescent="0.3">
      <c r="A637" s="664" t="s">
        <v>548</v>
      </c>
      <c r="B637" s="665" t="s">
        <v>7280</v>
      </c>
      <c r="C637" s="665" t="s">
        <v>6503</v>
      </c>
      <c r="D637" s="665" t="s">
        <v>6804</v>
      </c>
      <c r="E637" s="665" t="s">
        <v>6805</v>
      </c>
      <c r="F637" s="668">
        <v>19</v>
      </c>
      <c r="G637" s="668">
        <v>129580</v>
      </c>
      <c r="H637" s="668">
        <v>1</v>
      </c>
      <c r="I637" s="668">
        <v>6820</v>
      </c>
      <c r="J637" s="668">
        <v>25</v>
      </c>
      <c r="K637" s="668">
        <v>170500</v>
      </c>
      <c r="L637" s="668">
        <v>1.3157894736842106</v>
      </c>
      <c r="M637" s="668">
        <v>6820</v>
      </c>
      <c r="N637" s="668">
        <v>26</v>
      </c>
      <c r="O637" s="668">
        <v>177320</v>
      </c>
      <c r="P637" s="681">
        <v>1.368421052631579</v>
      </c>
      <c r="Q637" s="669">
        <v>6820</v>
      </c>
    </row>
    <row r="638" spans="1:17" ht="14.4" customHeight="1" x14ac:dyDescent="0.3">
      <c r="A638" s="664" t="s">
        <v>548</v>
      </c>
      <c r="B638" s="665" t="s">
        <v>7280</v>
      </c>
      <c r="C638" s="665" t="s">
        <v>6503</v>
      </c>
      <c r="D638" s="665" t="s">
        <v>6806</v>
      </c>
      <c r="E638" s="665" t="s">
        <v>6807</v>
      </c>
      <c r="F638" s="668">
        <v>70</v>
      </c>
      <c r="G638" s="668">
        <v>497000</v>
      </c>
      <c r="H638" s="668">
        <v>1</v>
      </c>
      <c r="I638" s="668">
        <v>7100</v>
      </c>
      <c r="J638" s="668">
        <v>97</v>
      </c>
      <c r="K638" s="668">
        <v>688700</v>
      </c>
      <c r="L638" s="668">
        <v>1.3857142857142857</v>
      </c>
      <c r="M638" s="668">
        <v>7100</v>
      </c>
      <c r="N638" s="668">
        <v>64</v>
      </c>
      <c r="O638" s="668">
        <v>454400</v>
      </c>
      <c r="P638" s="681">
        <v>0.91428571428571426</v>
      </c>
      <c r="Q638" s="669">
        <v>7100</v>
      </c>
    </row>
    <row r="639" spans="1:17" ht="14.4" customHeight="1" x14ac:dyDescent="0.3">
      <c r="A639" s="664" t="s">
        <v>548</v>
      </c>
      <c r="B639" s="665" t="s">
        <v>7280</v>
      </c>
      <c r="C639" s="665" t="s">
        <v>6503</v>
      </c>
      <c r="D639" s="665" t="s">
        <v>6808</v>
      </c>
      <c r="E639" s="665" t="s">
        <v>6809</v>
      </c>
      <c r="F639" s="668">
        <v>19</v>
      </c>
      <c r="G639" s="668">
        <v>167200</v>
      </c>
      <c r="H639" s="668">
        <v>1</v>
      </c>
      <c r="I639" s="668">
        <v>8800</v>
      </c>
      <c r="J639" s="668">
        <v>26</v>
      </c>
      <c r="K639" s="668">
        <v>228800</v>
      </c>
      <c r="L639" s="668">
        <v>1.368421052631579</v>
      </c>
      <c r="M639" s="668">
        <v>8800</v>
      </c>
      <c r="N639" s="668">
        <v>26</v>
      </c>
      <c r="O639" s="668">
        <v>228800</v>
      </c>
      <c r="P639" s="681">
        <v>1.368421052631579</v>
      </c>
      <c r="Q639" s="669">
        <v>8800</v>
      </c>
    </row>
    <row r="640" spans="1:17" ht="14.4" customHeight="1" x14ac:dyDescent="0.3">
      <c r="A640" s="664" t="s">
        <v>548</v>
      </c>
      <c r="B640" s="665" t="s">
        <v>7280</v>
      </c>
      <c r="C640" s="665" t="s">
        <v>6503</v>
      </c>
      <c r="D640" s="665" t="s">
        <v>6810</v>
      </c>
      <c r="E640" s="665" t="s">
        <v>6811</v>
      </c>
      <c r="F640" s="668">
        <v>68</v>
      </c>
      <c r="G640" s="668">
        <v>79220</v>
      </c>
      <c r="H640" s="668">
        <v>1</v>
      </c>
      <c r="I640" s="668">
        <v>1165</v>
      </c>
      <c r="J640" s="668">
        <v>91</v>
      </c>
      <c r="K640" s="668">
        <v>106015</v>
      </c>
      <c r="L640" s="668">
        <v>1.338235294117647</v>
      </c>
      <c r="M640" s="668">
        <v>1165</v>
      </c>
      <c r="N640" s="668">
        <v>64</v>
      </c>
      <c r="O640" s="668">
        <v>74560</v>
      </c>
      <c r="P640" s="681">
        <v>0.94117647058823528</v>
      </c>
      <c r="Q640" s="669">
        <v>1165</v>
      </c>
    </row>
    <row r="641" spans="1:17" ht="14.4" customHeight="1" x14ac:dyDescent="0.3">
      <c r="A641" s="664" t="s">
        <v>548</v>
      </c>
      <c r="B641" s="665" t="s">
        <v>7280</v>
      </c>
      <c r="C641" s="665" t="s">
        <v>6503</v>
      </c>
      <c r="D641" s="665" t="s">
        <v>6812</v>
      </c>
      <c r="E641" s="665" t="s">
        <v>6813</v>
      </c>
      <c r="F641" s="668">
        <v>14</v>
      </c>
      <c r="G641" s="668">
        <v>10388</v>
      </c>
      <c r="H641" s="668">
        <v>1</v>
      </c>
      <c r="I641" s="668">
        <v>742</v>
      </c>
      <c r="J641" s="668">
        <v>40</v>
      </c>
      <c r="K641" s="668">
        <v>29680</v>
      </c>
      <c r="L641" s="668">
        <v>2.8571428571428572</v>
      </c>
      <c r="M641" s="668">
        <v>742</v>
      </c>
      <c r="N641" s="668">
        <v>19</v>
      </c>
      <c r="O641" s="668">
        <v>14098</v>
      </c>
      <c r="P641" s="681">
        <v>1.3571428571428572</v>
      </c>
      <c r="Q641" s="669">
        <v>742</v>
      </c>
    </row>
    <row r="642" spans="1:17" ht="14.4" customHeight="1" x14ac:dyDescent="0.3">
      <c r="A642" s="664" t="s">
        <v>548</v>
      </c>
      <c r="B642" s="665" t="s">
        <v>7280</v>
      </c>
      <c r="C642" s="665" t="s">
        <v>6503</v>
      </c>
      <c r="D642" s="665" t="s">
        <v>6814</v>
      </c>
      <c r="E642" s="665" t="s">
        <v>6815</v>
      </c>
      <c r="F642" s="668">
        <v>82</v>
      </c>
      <c r="G642" s="668">
        <v>43132</v>
      </c>
      <c r="H642" s="668">
        <v>1</v>
      </c>
      <c r="I642" s="668">
        <v>526</v>
      </c>
      <c r="J642" s="668">
        <v>101</v>
      </c>
      <c r="K642" s="668">
        <v>53126</v>
      </c>
      <c r="L642" s="668">
        <v>1.2317073170731707</v>
      </c>
      <c r="M642" s="668">
        <v>526</v>
      </c>
      <c r="N642" s="668">
        <v>64</v>
      </c>
      <c r="O642" s="668">
        <v>33664</v>
      </c>
      <c r="P642" s="681">
        <v>0.78048780487804881</v>
      </c>
      <c r="Q642" s="669">
        <v>526</v>
      </c>
    </row>
    <row r="643" spans="1:17" ht="14.4" customHeight="1" x14ac:dyDescent="0.3">
      <c r="A643" s="664" t="s">
        <v>548</v>
      </c>
      <c r="B643" s="665" t="s">
        <v>7280</v>
      </c>
      <c r="C643" s="665" t="s">
        <v>6503</v>
      </c>
      <c r="D643" s="665" t="s">
        <v>6818</v>
      </c>
      <c r="E643" s="665" t="s">
        <v>6819</v>
      </c>
      <c r="F643" s="668">
        <v>60</v>
      </c>
      <c r="G643" s="668">
        <v>56150.399999999994</v>
      </c>
      <c r="H643" s="668">
        <v>1</v>
      </c>
      <c r="I643" s="668">
        <v>935.83999999999992</v>
      </c>
      <c r="J643" s="668">
        <v>91</v>
      </c>
      <c r="K643" s="668">
        <v>85161.44</v>
      </c>
      <c r="L643" s="668">
        <v>1.5166666666666668</v>
      </c>
      <c r="M643" s="668">
        <v>935.84</v>
      </c>
      <c r="N643" s="668">
        <v>60</v>
      </c>
      <c r="O643" s="668">
        <v>56150.399999999994</v>
      </c>
      <c r="P643" s="681">
        <v>1</v>
      </c>
      <c r="Q643" s="669">
        <v>935.83999999999992</v>
      </c>
    </row>
    <row r="644" spans="1:17" ht="14.4" customHeight="1" x14ac:dyDescent="0.3">
      <c r="A644" s="664" t="s">
        <v>548</v>
      </c>
      <c r="B644" s="665" t="s">
        <v>7280</v>
      </c>
      <c r="C644" s="665" t="s">
        <v>6503</v>
      </c>
      <c r="D644" s="665" t="s">
        <v>6820</v>
      </c>
      <c r="E644" s="665" t="s">
        <v>6821</v>
      </c>
      <c r="F644" s="668">
        <v>7</v>
      </c>
      <c r="G644" s="668">
        <v>50781.850000000006</v>
      </c>
      <c r="H644" s="668">
        <v>1</v>
      </c>
      <c r="I644" s="668">
        <v>7254.5500000000011</v>
      </c>
      <c r="J644" s="668">
        <v>11</v>
      </c>
      <c r="K644" s="668">
        <v>79800.05</v>
      </c>
      <c r="L644" s="668">
        <v>1.5714285714285714</v>
      </c>
      <c r="M644" s="668">
        <v>7254.55</v>
      </c>
      <c r="N644" s="668">
        <v>3</v>
      </c>
      <c r="O644" s="668">
        <v>21763.65</v>
      </c>
      <c r="P644" s="681">
        <v>0.42857142857142855</v>
      </c>
      <c r="Q644" s="669">
        <v>7254.55</v>
      </c>
    </row>
    <row r="645" spans="1:17" ht="14.4" customHeight="1" x14ac:dyDescent="0.3">
      <c r="A645" s="664" t="s">
        <v>548</v>
      </c>
      <c r="B645" s="665" t="s">
        <v>7280</v>
      </c>
      <c r="C645" s="665" t="s">
        <v>6503</v>
      </c>
      <c r="D645" s="665" t="s">
        <v>7318</v>
      </c>
      <c r="E645" s="665" t="s">
        <v>7319</v>
      </c>
      <c r="F645" s="668"/>
      <c r="G645" s="668"/>
      <c r="H645" s="668"/>
      <c r="I645" s="668"/>
      <c r="J645" s="668">
        <v>2</v>
      </c>
      <c r="K645" s="668">
        <v>2154.6</v>
      </c>
      <c r="L645" s="668"/>
      <c r="M645" s="668">
        <v>1077.3</v>
      </c>
      <c r="N645" s="668"/>
      <c r="O645" s="668"/>
      <c r="P645" s="681"/>
      <c r="Q645" s="669"/>
    </row>
    <row r="646" spans="1:17" ht="14.4" customHeight="1" x14ac:dyDescent="0.3">
      <c r="A646" s="664" t="s">
        <v>548</v>
      </c>
      <c r="B646" s="665" t="s">
        <v>7280</v>
      </c>
      <c r="C646" s="665" t="s">
        <v>6503</v>
      </c>
      <c r="D646" s="665" t="s">
        <v>6822</v>
      </c>
      <c r="E646" s="665" t="s">
        <v>6823</v>
      </c>
      <c r="F646" s="668">
        <v>4</v>
      </c>
      <c r="G646" s="668">
        <v>34576</v>
      </c>
      <c r="H646" s="668">
        <v>1</v>
      </c>
      <c r="I646" s="668">
        <v>8644</v>
      </c>
      <c r="J646" s="668">
        <v>1</v>
      </c>
      <c r="K646" s="668">
        <v>8644</v>
      </c>
      <c r="L646" s="668">
        <v>0.25</v>
      </c>
      <c r="M646" s="668">
        <v>8644</v>
      </c>
      <c r="N646" s="668"/>
      <c r="O646" s="668"/>
      <c r="P646" s="681"/>
      <c r="Q646" s="669"/>
    </row>
    <row r="647" spans="1:17" ht="14.4" customHeight="1" x14ac:dyDescent="0.3">
      <c r="A647" s="664" t="s">
        <v>548</v>
      </c>
      <c r="B647" s="665" t="s">
        <v>7280</v>
      </c>
      <c r="C647" s="665" t="s">
        <v>6503</v>
      </c>
      <c r="D647" s="665" t="s">
        <v>6824</v>
      </c>
      <c r="E647" s="665" t="s">
        <v>6825</v>
      </c>
      <c r="F647" s="668">
        <v>1</v>
      </c>
      <c r="G647" s="668">
        <v>38853.269999999997</v>
      </c>
      <c r="H647" s="668">
        <v>1</v>
      </c>
      <c r="I647" s="668">
        <v>38853.269999999997</v>
      </c>
      <c r="J647" s="668"/>
      <c r="K647" s="668"/>
      <c r="L647" s="668"/>
      <c r="M647" s="668"/>
      <c r="N647" s="668">
        <v>1</v>
      </c>
      <c r="O647" s="668">
        <v>38853.269999999997</v>
      </c>
      <c r="P647" s="681">
        <v>1</v>
      </c>
      <c r="Q647" s="669">
        <v>38853.269999999997</v>
      </c>
    </row>
    <row r="648" spans="1:17" ht="14.4" customHeight="1" x14ac:dyDescent="0.3">
      <c r="A648" s="664" t="s">
        <v>548</v>
      </c>
      <c r="B648" s="665" t="s">
        <v>7280</v>
      </c>
      <c r="C648" s="665" t="s">
        <v>6503</v>
      </c>
      <c r="D648" s="665" t="s">
        <v>7320</v>
      </c>
      <c r="E648" s="665" t="s">
        <v>7321</v>
      </c>
      <c r="F648" s="668"/>
      <c r="G648" s="668"/>
      <c r="H648" s="668"/>
      <c r="I648" s="668"/>
      <c r="J648" s="668">
        <v>1</v>
      </c>
      <c r="K648" s="668">
        <v>52000</v>
      </c>
      <c r="L648" s="668"/>
      <c r="M648" s="668">
        <v>52000</v>
      </c>
      <c r="N648" s="668"/>
      <c r="O648" s="668"/>
      <c r="P648" s="681"/>
      <c r="Q648" s="669"/>
    </row>
    <row r="649" spans="1:17" ht="14.4" customHeight="1" x14ac:dyDescent="0.3">
      <c r="A649" s="664" t="s">
        <v>548</v>
      </c>
      <c r="B649" s="665" t="s">
        <v>7280</v>
      </c>
      <c r="C649" s="665" t="s">
        <v>6503</v>
      </c>
      <c r="D649" s="665" t="s">
        <v>6828</v>
      </c>
      <c r="E649" s="665" t="s">
        <v>6829</v>
      </c>
      <c r="F649" s="668">
        <v>11</v>
      </c>
      <c r="G649" s="668">
        <v>14968.25</v>
      </c>
      <c r="H649" s="668">
        <v>1</v>
      </c>
      <c r="I649" s="668">
        <v>1360.75</v>
      </c>
      <c r="J649" s="668">
        <v>29</v>
      </c>
      <c r="K649" s="668">
        <v>39461.75</v>
      </c>
      <c r="L649" s="668">
        <v>2.6363636363636362</v>
      </c>
      <c r="M649" s="668">
        <v>1360.75</v>
      </c>
      <c r="N649" s="668">
        <v>17</v>
      </c>
      <c r="O649" s="668">
        <v>23132.75</v>
      </c>
      <c r="P649" s="681">
        <v>1.5454545454545454</v>
      </c>
      <c r="Q649" s="669">
        <v>1360.75</v>
      </c>
    </row>
    <row r="650" spans="1:17" ht="14.4" customHeight="1" x14ac:dyDescent="0.3">
      <c r="A650" s="664" t="s">
        <v>548</v>
      </c>
      <c r="B650" s="665" t="s">
        <v>7280</v>
      </c>
      <c r="C650" s="665" t="s">
        <v>6503</v>
      </c>
      <c r="D650" s="665" t="s">
        <v>6830</v>
      </c>
      <c r="E650" s="665" t="s">
        <v>6831</v>
      </c>
      <c r="F650" s="668">
        <v>11</v>
      </c>
      <c r="G650" s="668">
        <v>51452.5</v>
      </c>
      <c r="H650" s="668">
        <v>1</v>
      </c>
      <c r="I650" s="668">
        <v>4677.5</v>
      </c>
      <c r="J650" s="668">
        <v>15</v>
      </c>
      <c r="K650" s="668">
        <v>70162.5</v>
      </c>
      <c r="L650" s="668">
        <v>1.3636363636363635</v>
      </c>
      <c r="M650" s="668">
        <v>4677.5</v>
      </c>
      <c r="N650" s="668">
        <v>2</v>
      </c>
      <c r="O650" s="668">
        <v>9355</v>
      </c>
      <c r="P650" s="681">
        <v>0.18181818181818182</v>
      </c>
      <c r="Q650" s="669">
        <v>4677.5</v>
      </c>
    </row>
    <row r="651" spans="1:17" ht="14.4" customHeight="1" x14ac:dyDescent="0.3">
      <c r="A651" s="664" t="s">
        <v>548</v>
      </c>
      <c r="B651" s="665" t="s">
        <v>7280</v>
      </c>
      <c r="C651" s="665" t="s">
        <v>6503</v>
      </c>
      <c r="D651" s="665" t="s">
        <v>6832</v>
      </c>
      <c r="E651" s="665" t="s">
        <v>6833</v>
      </c>
      <c r="F651" s="668">
        <v>5</v>
      </c>
      <c r="G651" s="668">
        <v>94764.799999999988</v>
      </c>
      <c r="H651" s="668">
        <v>1</v>
      </c>
      <c r="I651" s="668">
        <v>18952.96</v>
      </c>
      <c r="J651" s="668">
        <v>3</v>
      </c>
      <c r="K651" s="668">
        <v>56858.879999999997</v>
      </c>
      <c r="L651" s="668">
        <v>0.60000000000000009</v>
      </c>
      <c r="M651" s="668">
        <v>18952.96</v>
      </c>
      <c r="N651" s="668"/>
      <c r="O651" s="668"/>
      <c r="P651" s="681"/>
      <c r="Q651" s="669"/>
    </row>
    <row r="652" spans="1:17" ht="14.4" customHeight="1" x14ac:dyDescent="0.3">
      <c r="A652" s="664" t="s">
        <v>548</v>
      </c>
      <c r="B652" s="665" t="s">
        <v>7280</v>
      </c>
      <c r="C652" s="665" t="s">
        <v>6503</v>
      </c>
      <c r="D652" s="665" t="s">
        <v>6836</v>
      </c>
      <c r="E652" s="665" t="s">
        <v>6837</v>
      </c>
      <c r="F652" s="668"/>
      <c r="G652" s="668"/>
      <c r="H652" s="668"/>
      <c r="I652" s="668"/>
      <c r="J652" s="668">
        <v>4</v>
      </c>
      <c r="K652" s="668">
        <v>177008</v>
      </c>
      <c r="L652" s="668"/>
      <c r="M652" s="668">
        <v>44252</v>
      </c>
      <c r="N652" s="668"/>
      <c r="O652" s="668"/>
      <c r="P652" s="681"/>
      <c r="Q652" s="669"/>
    </row>
    <row r="653" spans="1:17" ht="14.4" customHeight="1" x14ac:dyDescent="0.3">
      <c r="A653" s="664" t="s">
        <v>548</v>
      </c>
      <c r="B653" s="665" t="s">
        <v>7280</v>
      </c>
      <c r="C653" s="665" t="s">
        <v>6503</v>
      </c>
      <c r="D653" s="665" t="s">
        <v>6838</v>
      </c>
      <c r="E653" s="665" t="s">
        <v>6839</v>
      </c>
      <c r="F653" s="668"/>
      <c r="G653" s="668"/>
      <c r="H653" s="668"/>
      <c r="I653" s="668"/>
      <c r="J653" s="668">
        <v>2</v>
      </c>
      <c r="K653" s="668">
        <v>9596</v>
      </c>
      <c r="L653" s="668"/>
      <c r="M653" s="668">
        <v>4798</v>
      </c>
      <c r="N653" s="668">
        <v>2</v>
      </c>
      <c r="O653" s="668">
        <v>9596</v>
      </c>
      <c r="P653" s="681"/>
      <c r="Q653" s="669">
        <v>4798</v>
      </c>
    </row>
    <row r="654" spans="1:17" ht="14.4" customHeight="1" x14ac:dyDescent="0.3">
      <c r="A654" s="664" t="s">
        <v>548</v>
      </c>
      <c r="B654" s="665" t="s">
        <v>7280</v>
      </c>
      <c r="C654" s="665" t="s">
        <v>6503</v>
      </c>
      <c r="D654" s="665" t="s">
        <v>6840</v>
      </c>
      <c r="E654" s="665" t="s">
        <v>6841</v>
      </c>
      <c r="F654" s="668"/>
      <c r="G654" s="668"/>
      <c r="H654" s="668"/>
      <c r="I654" s="668"/>
      <c r="J654" s="668">
        <v>1</v>
      </c>
      <c r="K654" s="668">
        <v>46843</v>
      </c>
      <c r="L654" s="668"/>
      <c r="M654" s="668">
        <v>46843</v>
      </c>
      <c r="N654" s="668">
        <v>1</v>
      </c>
      <c r="O654" s="668">
        <v>46843</v>
      </c>
      <c r="P654" s="681"/>
      <c r="Q654" s="669">
        <v>46843</v>
      </c>
    </row>
    <row r="655" spans="1:17" ht="14.4" customHeight="1" x14ac:dyDescent="0.3">
      <c r="A655" s="664" t="s">
        <v>548</v>
      </c>
      <c r="B655" s="665" t="s">
        <v>7280</v>
      </c>
      <c r="C655" s="665" t="s">
        <v>6503</v>
      </c>
      <c r="D655" s="665" t="s">
        <v>6842</v>
      </c>
      <c r="E655" s="665" t="s">
        <v>6843</v>
      </c>
      <c r="F655" s="668">
        <v>10</v>
      </c>
      <c r="G655" s="668">
        <v>18380</v>
      </c>
      <c r="H655" s="668">
        <v>1</v>
      </c>
      <c r="I655" s="668">
        <v>1838</v>
      </c>
      <c r="J655" s="668">
        <v>13</v>
      </c>
      <c r="K655" s="668">
        <v>23894</v>
      </c>
      <c r="L655" s="668">
        <v>1.3</v>
      </c>
      <c r="M655" s="668">
        <v>1838</v>
      </c>
      <c r="N655" s="668">
        <v>7</v>
      </c>
      <c r="O655" s="668">
        <v>12866</v>
      </c>
      <c r="P655" s="681">
        <v>0.7</v>
      </c>
      <c r="Q655" s="669">
        <v>1838</v>
      </c>
    </row>
    <row r="656" spans="1:17" ht="14.4" customHeight="1" x14ac:dyDescent="0.3">
      <c r="A656" s="664" t="s">
        <v>548</v>
      </c>
      <c r="B656" s="665" t="s">
        <v>7280</v>
      </c>
      <c r="C656" s="665" t="s">
        <v>6503</v>
      </c>
      <c r="D656" s="665" t="s">
        <v>6504</v>
      </c>
      <c r="E656" s="665" t="s">
        <v>6505</v>
      </c>
      <c r="F656" s="668">
        <v>6</v>
      </c>
      <c r="G656" s="668">
        <v>415373.94</v>
      </c>
      <c r="H656" s="668">
        <v>1</v>
      </c>
      <c r="I656" s="668">
        <v>69228.990000000005</v>
      </c>
      <c r="J656" s="668">
        <v>7</v>
      </c>
      <c r="K656" s="668">
        <v>484602.93000000005</v>
      </c>
      <c r="L656" s="668">
        <v>1.1666666666666667</v>
      </c>
      <c r="M656" s="668">
        <v>69228.990000000005</v>
      </c>
      <c r="N656" s="668">
        <v>9</v>
      </c>
      <c r="O656" s="668">
        <v>623060.91</v>
      </c>
      <c r="P656" s="681">
        <v>1.5</v>
      </c>
      <c r="Q656" s="669">
        <v>69228.990000000005</v>
      </c>
    </row>
    <row r="657" spans="1:17" ht="14.4" customHeight="1" x14ac:dyDescent="0.3">
      <c r="A657" s="664" t="s">
        <v>548</v>
      </c>
      <c r="B657" s="665" t="s">
        <v>7280</v>
      </c>
      <c r="C657" s="665" t="s">
        <v>6503</v>
      </c>
      <c r="D657" s="665" t="s">
        <v>7322</v>
      </c>
      <c r="E657" s="665" t="s">
        <v>7323</v>
      </c>
      <c r="F657" s="668"/>
      <c r="G657" s="668"/>
      <c r="H657" s="668"/>
      <c r="I657" s="668"/>
      <c r="J657" s="668">
        <v>1</v>
      </c>
      <c r="K657" s="668">
        <v>1796</v>
      </c>
      <c r="L657" s="668"/>
      <c r="M657" s="668">
        <v>1796</v>
      </c>
      <c r="N657" s="668"/>
      <c r="O657" s="668"/>
      <c r="P657" s="681"/>
      <c r="Q657" s="669"/>
    </row>
    <row r="658" spans="1:17" ht="14.4" customHeight="1" x14ac:dyDescent="0.3">
      <c r="A658" s="664" t="s">
        <v>548</v>
      </c>
      <c r="B658" s="665" t="s">
        <v>7280</v>
      </c>
      <c r="C658" s="665" t="s">
        <v>6503</v>
      </c>
      <c r="D658" s="665" t="s">
        <v>6850</v>
      </c>
      <c r="E658" s="665" t="s">
        <v>6851</v>
      </c>
      <c r="F658" s="668"/>
      <c r="G658" s="668"/>
      <c r="H658" s="668"/>
      <c r="I658" s="668"/>
      <c r="J658" s="668">
        <v>3</v>
      </c>
      <c r="K658" s="668">
        <v>5388</v>
      </c>
      <c r="L658" s="668"/>
      <c r="M658" s="668">
        <v>1796</v>
      </c>
      <c r="N658" s="668"/>
      <c r="O658" s="668"/>
      <c r="P658" s="681"/>
      <c r="Q658" s="669"/>
    </row>
    <row r="659" spans="1:17" ht="14.4" customHeight="1" x14ac:dyDescent="0.3">
      <c r="A659" s="664" t="s">
        <v>548</v>
      </c>
      <c r="B659" s="665" t="s">
        <v>7280</v>
      </c>
      <c r="C659" s="665" t="s">
        <v>6503</v>
      </c>
      <c r="D659" s="665" t="s">
        <v>6852</v>
      </c>
      <c r="E659" s="665" t="s">
        <v>6853</v>
      </c>
      <c r="F659" s="668"/>
      <c r="G659" s="668"/>
      <c r="H659" s="668"/>
      <c r="I659" s="668"/>
      <c r="J659" s="668">
        <v>1</v>
      </c>
      <c r="K659" s="668">
        <v>1796</v>
      </c>
      <c r="L659" s="668"/>
      <c r="M659" s="668">
        <v>1796</v>
      </c>
      <c r="N659" s="668">
        <v>1</v>
      </c>
      <c r="O659" s="668">
        <v>1796</v>
      </c>
      <c r="P659" s="681"/>
      <c r="Q659" s="669">
        <v>1796</v>
      </c>
    </row>
    <row r="660" spans="1:17" ht="14.4" customHeight="1" x14ac:dyDescent="0.3">
      <c r="A660" s="664" t="s">
        <v>548</v>
      </c>
      <c r="B660" s="665" t="s">
        <v>7280</v>
      </c>
      <c r="C660" s="665" t="s">
        <v>6503</v>
      </c>
      <c r="D660" s="665" t="s">
        <v>7324</v>
      </c>
      <c r="E660" s="665" t="s">
        <v>7325</v>
      </c>
      <c r="F660" s="668"/>
      <c r="G660" s="668"/>
      <c r="H660" s="668"/>
      <c r="I660" s="668"/>
      <c r="J660" s="668">
        <v>1</v>
      </c>
      <c r="K660" s="668">
        <v>1796</v>
      </c>
      <c r="L660" s="668"/>
      <c r="M660" s="668">
        <v>1796</v>
      </c>
      <c r="N660" s="668"/>
      <c r="O660" s="668"/>
      <c r="P660" s="681"/>
      <c r="Q660" s="669"/>
    </row>
    <row r="661" spans="1:17" ht="14.4" customHeight="1" x14ac:dyDescent="0.3">
      <c r="A661" s="664" t="s">
        <v>548</v>
      </c>
      <c r="B661" s="665" t="s">
        <v>7280</v>
      </c>
      <c r="C661" s="665" t="s">
        <v>6503</v>
      </c>
      <c r="D661" s="665" t="s">
        <v>7326</v>
      </c>
      <c r="E661" s="665" t="s">
        <v>7327</v>
      </c>
      <c r="F661" s="668"/>
      <c r="G661" s="668"/>
      <c r="H661" s="668"/>
      <c r="I661" s="668"/>
      <c r="J661" s="668"/>
      <c r="K661" s="668"/>
      <c r="L661" s="668"/>
      <c r="M661" s="668"/>
      <c r="N661" s="668">
        <v>1</v>
      </c>
      <c r="O661" s="668">
        <v>3360</v>
      </c>
      <c r="P661" s="681"/>
      <c r="Q661" s="669">
        <v>3360</v>
      </c>
    </row>
    <row r="662" spans="1:17" ht="14.4" customHeight="1" x14ac:dyDescent="0.3">
      <c r="A662" s="664" t="s">
        <v>548</v>
      </c>
      <c r="B662" s="665" t="s">
        <v>7280</v>
      </c>
      <c r="C662" s="665" t="s">
        <v>6503</v>
      </c>
      <c r="D662" s="665" t="s">
        <v>6856</v>
      </c>
      <c r="E662" s="665" t="s">
        <v>6857</v>
      </c>
      <c r="F662" s="668">
        <v>1</v>
      </c>
      <c r="G662" s="668">
        <v>17618.18</v>
      </c>
      <c r="H662" s="668">
        <v>1</v>
      </c>
      <c r="I662" s="668">
        <v>17618.18</v>
      </c>
      <c r="J662" s="668">
        <v>1</v>
      </c>
      <c r="K662" s="668">
        <v>17618.18</v>
      </c>
      <c r="L662" s="668">
        <v>1</v>
      </c>
      <c r="M662" s="668">
        <v>17618.18</v>
      </c>
      <c r="N662" s="668"/>
      <c r="O662" s="668"/>
      <c r="P662" s="681"/>
      <c r="Q662" s="669"/>
    </row>
    <row r="663" spans="1:17" ht="14.4" customHeight="1" x14ac:dyDescent="0.3">
      <c r="A663" s="664" t="s">
        <v>548</v>
      </c>
      <c r="B663" s="665" t="s">
        <v>7280</v>
      </c>
      <c r="C663" s="665" t="s">
        <v>6503</v>
      </c>
      <c r="D663" s="665" t="s">
        <v>6858</v>
      </c>
      <c r="E663" s="665" t="s">
        <v>6859</v>
      </c>
      <c r="F663" s="668">
        <v>4</v>
      </c>
      <c r="G663" s="668">
        <v>95345.44</v>
      </c>
      <c r="H663" s="668">
        <v>1</v>
      </c>
      <c r="I663" s="668">
        <v>23836.36</v>
      </c>
      <c r="J663" s="668">
        <v>7</v>
      </c>
      <c r="K663" s="668">
        <v>166854.52000000002</v>
      </c>
      <c r="L663" s="668">
        <v>1.7500000000000002</v>
      </c>
      <c r="M663" s="668">
        <v>23836.360000000004</v>
      </c>
      <c r="N663" s="668">
        <v>5</v>
      </c>
      <c r="O663" s="668">
        <v>119181.8</v>
      </c>
      <c r="P663" s="681">
        <v>1.25</v>
      </c>
      <c r="Q663" s="669">
        <v>23836.36</v>
      </c>
    </row>
    <row r="664" spans="1:17" ht="14.4" customHeight="1" x14ac:dyDescent="0.3">
      <c r="A664" s="664" t="s">
        <v>548</v>
      </c>
      <c r="B664" s="665" t="s">
        <v>7280</v>
      </c>
      <c r="C664" s="665" t="s">
        <v>6503</v>
      </c>
      <c r="D664" s="665" t="s">
        <v>6860</v>
      </c>
      <c r="E664" s="665" t="s">
        <v>6861</v>
      </c>
      <c r="F664" s="668">
        <v>7</v>
      </c>
      <c r="G664" s="668">
        <v>34649.160000000003</v>
      </c>
      <c r="H664" s="668">
        <v>1</v>
      </c>
      <c r="I664" s="668">
        <v>4949.88</v>
      </c>
      <c r="J664" s="668">
        <v>9</v>
      </c>
      <c r="K664" s="668">
        <v>44548.92</v>
      </c>
      <c r="L664" s="668">
        <v>1.2857142857142856</v>
      </c>
      <c r="M664" s="668">
        <v>4949.88</v>
      </c>
      <c r="N664" s="668">
        <v>9</v>
      </c>
      <c r="O664" s="668">
        <v>44548.92</v>
      </c>
      <c r="P664" s="681">
        <v>1.2857142857142856</v>
      </c>
      <c r="Q664" s="669">
        <v>4949.88</v>
      </c>
    </row>
    <row r="665" spans="1:17" ht="14.4" customHeight="1" x14ac:dyDescent="0.3">
      <c r="A665" s="664" t="s">
        <v>548</v>
      </c>
      <c r="B665" s="665" t="s">
        <v>7280</v>
      </c>
      <c r="C665" s="665" t="s">
        <v>6503</v>
      </c>
      <c r="D665" s="665" t="s">
        <v>6862</v>
      </c>
      <c r="E665" s="665" t="s">
        <v>6863</v>
      </c>
      <c r="F665" s="668">
        <v>4</v>
      </c>
      <c r="G665" s="668">
        <v>81764.12</v>
      </c>
      <c r="H665" s="668">
        <v>1</v>
      </c>
      <c r="I665" s="668">
        <v>20441.03</v>
      </c>
      <c r="J665" s="668">
        <v>4</v>
      </c>
      <c r="K665" s="668">
        <v>81764.12</v>
      </c>
      <c r="L665" s="668">
        <v>1</v>
      </c>
      <c r="M665" s="668">
        <v>20441.03</v>
      </c>
      <c r="N665" s="668">
        <v>2</v>
      </c>
      <c r="O665" s="668">
        <v>40882.06</v>
      </c>
      <c r="P665" s="681">
        <v>0.5</v>
      </c>
      <c r="Q665" s="669">
        <v>20441.03</v>
      </c>
    </row>
    <row r="666" spans="1:17" ht="14.4" customHeight="1" x14ac:dyDescent="0.3">
      <c r="A666" s="664" t="s">
        <v>548</v>
      </c>
      <c r="B666" s="665" t="s">
        <v>7280</v>
      </c>
      <c r="C666" s="665" t="s">
        <v>6503</v>
      </c>
      <c r="D666" s="665" t="s">
        <v>6864</v>
      </c>
      <c r="E666" s="665" t="s">
        <v>6865</v>
      </c>
      <c r="F666" s="668">
        <v>23</v>
      </c>
      <c r="G666" s="668">
        <v>593866.21</v>
      </c>
      <c r="H666" s="668">
        <v>1</v>
      </c>
      <c r="I666" s="668">
        <v>25820.269999999997</v>
      </c>
      <c r="J666" s="668">
        <v>10</v>
      </c>
      <c r="K666" s="668">
        <v>258202.7</v>
      </c>
      <c r="L666" s="668">
        <v>0.43478260869565222</v>
      </c>
      <c r="M666" s="668">
        <v>25820.27</v>
      </c>
      <c r="N666" s="668">
        <v>8</v>
      </c>
      <c r="O666" s="668">
        <v>206562.16</v>
      </c>
      <c r="P666" s="681">
        <v>0.34782608695652178</v>
      </c>
      <c r="Q666" s="669">
        <v>25820.27</v>
      </c>
    </row>
    <row r="667" spans="1:17" ht="14.4" customHeight="1" x14ac:dyDescent="0.3">
      <c r="A667" s="664" t="s">
        <v>548</v>
      </c>
      <c r="B667" s="665" t="s">
        <v>7280</v>
      </c>
      <c r="C667" s="665" t="s">
        <v>6503</v>
      </c>
      <c r="D667" s="665" t="s">
        <v>6866</v>
      </c>
      <c r="E667" s="665" t="s">
        <v>6867</v>
      </c>
      <c r="F667" s="668">
        <v>1</v>
      </c>
      <c r="G667" s="668">
        <v>14509.09</v>
      </c>
      <c r="H667" s="668">
        <v>1</v>
      </c>
      <c r="I667" s="668">
        <v>14509.09</v>
      </c>
      <c r="J667" s="668">
        <v>1</v>
      </c>
      <c r="K667" s="668">
        <v>14509.09</v>
      </c>
      <c r="L667" s="668">
        <v>1</v>
      </c>
      <c r="M667" s="668">
        <v>14509.09</v>
      </c>
      <c r="N667" s="668">
        <v>1</v>
      </c>
      <c r="O667" s="668">
        <v>14509.09</v>
      </c>
      <c r="P667" s="681">
        <v>1</v>
      </c>
      <c r="Q667" s="669">
        <v>14509.09</v>
      </c>
    </row>
    <row r="668" spans="1:17" ht="14.4" customHeight="1" x14ac:dyDescent="0.3">
      <c r="A668" s="664" t="s">
        <v>548</v>
      </c>
      <c r="B668" s="665" t="s">
        <v>7280</v>
      </c>
      <c r="C668" s="665" t="s">
        <v>6503</v>
      </c>
      <c r="D668" s="665" t="s">
        <v>6874</v>
      </c>
      <c r="E668" s="665" t="s">
        <v>6875</v>
      </c>
      <c r="F668" s="668">
        <v>8</v>
      </c>
      <c r="G668" s="668">
        <v>130688</v>
      </c>
      <c r="H668" s="668">
        <v>1</v>
      </c>
      <c r="I668" s="668">
        <v>16336</v>
      </c>
      <c r="J668" s="668">
        <v>4</v>
      </c>
      <c r="K668" s="668">
        <v>65344</v>
      </c>
      <c r="L668" s="668">
        <v>0.5</v>
      </c>
      <c r="M668" s="668">
        <v>16336</v>
      </c>
      <c r="N668" s="668">
        <v>10</v>
      </c>
      <c r="O668" s="668">
        <v>163360</v>
      </c>
      <c r="P668" s="681">
        <v>1.25</v>
      </c>
      <c r="Q668" s="669">
        <v>16336</v>
      </c>
    </row>
    <row r="669" spans="1:17" ht="14.4" customHeight="1" x14ac:dyDescent="0.3">
      <c r="A669" s="664" t="s">
        <v>548</v>
      </c>
      <c r="B669" s="665" t="s">
        <v>7280</v>
      </c>
      <c r="C669" s="665" t="s">
        <v>6503</v>
      </c>
      <c r="D669" s="665" t="s">
        <v>6876</v>
      </c>
      <c r="E669" s="665" t="s">
        <v>6877</v>
      </c>
      <c r="F669" s="668">
        <v>65</v>
      </c>
      <c r="G669" s="668">
        <v>84825</v>
      </c>
      <c r="H669" s="668">
        <v>1</v>
      </c>
      <c r="I669" s="668">
        <v>1305</v>
      </c>
      <c r="J669" s="668">
        <v>94</v>
      </c>
      <c r="K669" s="668">
        <v>122670</v>
      </c>
      <c r="L669" s="668">
        <v>1.4461538461538461</v>
      </c>
      <c r="M669" s="668">
        <v>1305</v>
      </c>
      <c r="N669" s="668">
        <v>58</v>
      </c>
      <c r="O669" s="668">
        <v>75690</v>
      </c>
      <c r="P669" s="681">
        <v>0.89230769230769236</v>
      </c>
      <c r="Q669" s="669">
        <v>1305</v>
      </c>
    </row>
    <row r="670" spans="1:17" ht="14.4" customHeight="1" x14ac:dyDescent="0.3">
      <c r="A670" s="664" t="s">
        <v>548</v>
      </c>
      <c r="B670" s="665" t="s">
        <v>7280</v>
      </c>
      <c r="C670" s="665" t="s">
        <v>6503</v>
      </c>
      <c r="D670" s="665" t="s">
        <v>6878</v>
      </c>
      <c r="E670" s="665" t="s">
        <v>6879</v>
      </c>
      <c r="F670" s="668">
        <v>66</v>
      </c>
      <c r="G670" s="668">
        <v>71148</v>
      </c>
      <c r="H670" s="668">
        <v>1</v>
      </c>
      <c r="I670" s="668">
        <v>1078</v>
      </c>
      <c r="J670" s="668">
        <v>90</v>
      </c>
      <c r="K670" s="668">
        <v>97020</v>
      </c>
      <c r="L670" s="668">
        <v>1.3636363636363635</v>
      </c>
      <c r="M670" s="668">
        <v>1078</v>
      </c>
      <c r="N670" s="668">
        <v>63</v>
      </c>
      <c r="O670" s="668">
        <v>67914</v>
      </c>
      <c r="P670" s="681">
        <v>0.95454545454545459</v>
      </c>
      <c r="Q670" s="669">
        <v>1078</v>
      </c>
    </row>
    <row r="671" spans="1:17" ht="14.4" customHeight="1" x14ac:dyDescent="0.3">
      <c r="A671" s="664" t="s">
        <v>548</v>
      </c>
      <c r="B671" s="665" t="s">
        <v>7280</v>
      </c>
      <c r="C671" s="665" t="s">
        <v>6503</v>
      </c>
      <c r="D671" s="665" t="s">
        <v>6880</v>
      </c>
      <c r="E671" s="665" t="s">
        <v>6881</v>
      </c>
      <c r="F671" s="668">
        <v>3</v>
      </c>
      <c r="G671" s="668">
        <v>25527</v>
      </c>
      <c r="H671" s="668">
        <v>1</v>
      </c>
      <c r="I671" s="668">
        <v>8509</v>
      </c>
      <c r="J671" s="668"/>
      <c r="K671" s="668"/>
      <c r="L671" s="668"/>
      <c r="M671" s="668"/>
      <c r="N671" s="668">
        <v>2</v>
      </c>
      <c r="O671" s="668">
        <v>16206</v>
      </c>
      <c r="P671" s="681">
        <v>0.6348572100129275</v>
      </c>
      <c r="Q671" s="669">
        <v>8103</v>
      </c>
    </row>
    <row r="672" spans="1:17" ht="14.4" customHeight="1" x14ac:dyDescent="0.3">
      <c r="A672" s="664" t="s">
        <v>548</v>
      </c>
      <c r="B672" s="665" t="s">
        <v>7280</v>
      </c>
      <c r="C672" s="665" t="s">
        <v>6503</v>
      </c>
      <c r="D672" s="665" t="s">
        <v>6882</v>
      </c>
      <c r="E672" s="665" t="s">
        <v>6883</v>
      </c>
      <c r="F672" s="668">
        <v>9</v>
      </c>
      <c r="G672" s="668">
        <v>51048</v>
      </c>
      <c r="H672" s="668">
        <v>1</v>
      </c>
      <c r="I672" s="668">
        <v>5672</v>
      </c>
      <c r="J672" s="668">
        <v>20</v>
      </c>
      <c r="K672" s="668">
        <v>113440</v>
      </c>
      <c r="L672" s="668">
        <v>2.2222222222222223</v>
      </c>
      <c r="M672" s="668">
        <v>5672</v>
      </c>
      <c r="N672" s="668">
        <v>5</v>
      </c>
      <c r="O672" s="668">
        <v>28360</v>
      </c>
      <c r="P672" s="681">
        <v>0.55555555555555558</v>
      </c>
      <c r="Q672" s="669">
        <v>5672</v>
      </c>
    </row>
    <row r="673" spans="1:17" ht="14.4" customHeight="1" x14ac:dyDescent="0.3">
      <c r="A673" s="664" t="s">
        <v>548</v>
      </c>
      <c r="B673" s="665" t="s">
        <v>7280</v>
      </c>
      <c r="C673" s="665" t="s">
        <v>6503</v>
      </c>
      <c r="D673" s="665" t="s">
        <v>6884</v>
      </c>
      <c r="E673" s="665" t="s">
        <v>6885</v>
      </c>
      <c r="F673" s="668">
        <v>130</v>
      </c>
      <c r="G673" s="668">
        <v>27560</v>
      </c>
      <c r="H673" s="668">
        <v>1</v>
      </c>
      <c r="I673" s="668">
        <v>212</v>
      </c>
      <c r="J673" s="668">
        <v>146</v>
      </c>
      <c r="K673" s="668">
        <v>30952</v>
      </c>
      <c r="L673" s="668">
        <v>1.1230769230769231</v>
      </c>
      <c r="M673" s="668">
        <v>212</v>
      </c>
      <c r="N673" s="668">
        <v>98</v>
      </c>
      <c r="O673" s="668">
        <v>20776</v>
      </c>
      <c r="P673" s="681">
        <v>0.75384615384615383</v>
      </c>
      <c r="Q673" s="669">
        <v>212</v>
      </c>
    </row>
    <row r="674" spans="1:17" ht="14.4" customHeight="1" x14ac:dyDescent="0.3">
      <c r="A674" s="664" t="s">
        <v>548</v>
      </c>
      <c r="B674" s="665" t="s">
        <v>7280</v>
      </c>
      <c r="C674" s="665" t="s">
        <v>6503</v>
      </c>
      <c r="D674" s="665" t="s">
        <v>7328</v>
      </c>
      <c r="E674" s="665" t="s">
        <v>7329</v>
      </c>
      <c r="F674" s="668">
        <v>2</v>
      </c>
      <c r="G674" s="668">
        <v>26182</v>
      </c>
      <c r="H674" s="668">
        <v>1</v>
      </c>
      <c r="I674" s="668">
        <v>13091</v>
      </c>
      <c r="J674" s="668"/>
      <c r="K674" s="668"/>
      <c r="L674" s="668"/>
      <c r="M674" s="668"/>
      <c r="N674" s="668"/>
      <c r="O674" s="668"/>
      <c r="P674" s="681"/>
      <c r="Q674" s="669"/>
    </row>
    <row r="675" spans="1:17" ht="14.4" customHeight="1" x14ac:dyDescent="0.3">
      <c r="A675" s="664" t="s">
        <v>548</v>
      </c>
      <c r="B675" s="665" t="s">
        <v>7280</v>
      </c>
      <c r="C675" s="665" t="s">
        <v>6503</v>
      </c>
      <c r="D675" s="665" t="s">
        <v>7330</v>
      </c>
      <c r="E675" s="665" t="s">
        <v>7331</v>
      </c>
      <c r="F675" s="668">
        <v>1</v>
      </c>
      <c r="G675" s="668">
        <v>8286.76</v>
      </c>
      <c r="H675" s="668">
        <v>1</v>
      </c>
      <c r="I675" s="668">
        <v>8286.76</v>
      </c>
      <c r="J675" s="668"/>
      <c r="K675" s="668"/>
      <c r="L675" s="668"/>
      <c r="M675" s="668"/>
      <c r="N675" s="668"/>
      <c r="O675" s="668"/>
      <c r="P675" s="681"/>
      <c r="Q675" s="669"/>
    </row>
    <row r="676" spans="1:17" ht="14.4" customHeight="1" x14ac:dyDescent="0.3">
      <c r="A676" s="664" t="s">
        <v>548</v>
      </c>
      <c r="B676" s="665" t="s">
        <v>7280</v>
      </c>
      <c r="C676" s="665" t="s">
        <v>6503</v>
      </c>
      <c r="D676" s="665" t="s">
        <v>7332</v>
      </c>
      <c r="E676" s="665" t="s">
        <v>7331</v>
      </c>
      <c r="F676" s="668">
        <v>6</v>
      </c>
      <c r="G676" s="668">
        <v>17323.86</v>
      </c>
      <c r="H676" s="668">
        <v>1</v>
      </c>
      <c r="I676" s="668">
        <v>2887.31</v>
      </c>
      <c r="J676" s="668"/>
      <c r="K676" s="668"/>
      <c r="L676" s="668"/>
      <c r="M676" s="668"/>
      <c r="N676" s="668"/>
      <c r="O676" s="668"/>
      <c r="P676" s="681"/>
      <c r="Q676" s="669"/>
    </row>
    <row r="677" spans="1:17" ht="14.4" customHeight="1" x14ac:dyDescent="0.3">
      <c r="A677" s="664" t="s">
        <v>548</v>
      </c>
      <c r="B677" s="665" t="s">
        <v>7280</v>
      </c>
      <c r="C677" s="665" t="s">
        <v>6503</v>
      </c>
      <c r="D677" s="665" t="s">
        <v>7333</v>
      </c>
      <c r="E677" s="665" t="s">
        <v>7334</v>
      </c>
      <c r="F677" s="668"/>
      <c r="G677" s="668"/>
      <c r="H677" s="668"/>
      <c r="I677" s="668"/>
      <c r="J677" s="668"/>
      <c r="K677" s="668"/>
      <c r="L677" s="668"/>
      <c r="M677" s="668"/>
      <c r="N677" s="668">
        <v>1</v>
      </c>
      <c r="O677" s="668">
        <v>556.5</v>
      </c>
      <c r="P677" s="681"/>
      <c r="Q677" s="669">
        <v>556.5</v>
      </c>
    </row>
    <row r="678" spans="1:17" ht="14.4" customHeight="1" x14ac:dyDescent="0.3">
      <c r="A678" s="664" t="s">
        <v>548</v>
      </c>
      <c r="B678" s="665" t="s">
        <v>7280</v>
      </c>
      <c r="C678" s="665" t="s">
        <v>6503</v>
      </c>
      <c r="D678" s="665" t="s">
        <v>7335</v>
      </c>
      <c r="E678" s="665" t="s">
        <v>7308</v>
      </c>
      <c r="F678" s="668"/>
      <c r="G678" s="668"/>
      <c r="H678" s="668"/>
      <c r="I678" s="668"/>
      <c r="J678" s="668">
        <v>0.5</v>
      </c>
      <c r="K678" s="668">
        <v>126.02</v>
      </c>
      <c r="L678" s="668"/>
      <c r="M678" s="668">
        <v>252.04</v>
      </c>
      <c r="N678" s="668"/>
      <c r="O678" s="668"/>
      <c r="P678" s="681"/>
      <c r="Q678" s="669"/>
    </row>
    <row r="679" spans="1:17" ht="14.4" customHeight="1" x14ac:dyDescent="0.3">
      <c r="A679" s="664" t="s">
        <v>548</v>
      </c>
      <c r="B679" s="665" t="s">
        <v>7280</v>
      </c>
      <c r="C679" s="665" t="s">
        <v>6503</v>
      </c>
      <c r="D679" s="665" t="s">
        <v>7336</v>
      </c>
      <c r="E679" s="665" t="s">
        <v>7308</v>
      </c>
      <c r="F679" s="668"/>
      <c r="G679" s="668"/>
      <c r="H679" s="668"/>
      <c r="I679" s="668"/>
      <c r="J679" s="668">
        <v>4</v>
      </c>
      <c r="K679" s="668">
        <v>7395.48</v>
      </c>
      <c r="L679" s="668"/>
      <c r="M679" s="668">
        <v>1848.87</v>
      </c>
      <c r="N679" s="668"/>
      <c r="O679" s="668"/>
      <c r="P679" s="681"/>
      <c r="Q679" s="669"/>
    </row>
    <row r="680" spans="1:17" ht="14.4" customHeight="1" x14ac:dyDescent="0.3">
      <c r="A680" s="664" t="s">
        <v>548</v>
      </c>
      <c r="B680" s="665" t="s">
        <v>7280</v>
      </c>
      <c r="C680" s="665" t="s">
        <v>6503</v>
      </c>
      <c r="D680" s="665" t="s">
        <v>6886</v>
      </c>
      <c r="E680" s="665" t="s">
        <v>6887</v>
      </c>
      <c r="F680" s="668">
        <v>6</v>
      </c>
      <c r="G680" s="668">
        <v>8280</v>
      </c>
      <c r="H680" s="668">
        <v>1</v>
      </c>
      <c r="I680" s="668">
        <v>1380</v>
      </c>
      <c r="J680" s="668">
        <v>16</v>
      </c>
      <c r="K680" s="668">
        <v>22080</v>
      </c>
      <c r="L680" s="668">
        <v>2.6666666666666665</v>
      </c>
      <c r="M680" s="668">
        <v>1380</v>
      </c>
      <c r="N680" s="668">
        <v>24</v>
      </c>
      <c r="O680" s="668">
        <v>33120</v>
      </c>
      <c r="P680" s="681">
        <v>4</v>
      </c>
      <c r="Q680" s="669">
        <v>1380</v>
      </c>
    </row>
    <row r="681" spans="1:17" ht="14.4" customHeight="1" x14ac:dyDescent="0.3">
      <c r="A681" s="664" t="s">
        <v>548</v>
      </c>
      <c r="B681" s="665" t="s">
        <v>7280</v>
      </c>
      <c r="C681" s="665" t="s">
        <v>6503</v>
      </c>
      <c r="D681" s="665" t="s">
        <v>6890</v>
      </c>
      <c r="E681" s="665" t="s">
        <v>6891</v>
      </c>
      <c r="F681" s="668"/>
      <c r="G681" s="668"/>
      <c r="H681" s="668"/>
      <c r="I681" s="668"/>
      <c r="J681" s="668"/>
      <c r="K681" s="668"/>
      <c r="L681" s="668"/>
      <c r="M681" s="668"/>
      <c r="N681" s="668">
        <v>1</v>
      </c>
      <c r="O681" s="668">
        <v>1038</v>
      </c>
      <c r="P681" s="681"/>
      <c r="Q681" s="669">
        <v>1038</v>
      </c>
    </row>
    <row r="682" spans="1:17" ht="14.4" customHeight="1" x14ac:dyDescent="0.3">
      <c r="A682" s="664" t="s">
        <v>548</v>
      </c>
      <c r="B682" s="665" t="s">
        <v>7280</v>
      </c>
      <c r="C682" s="665" t="s">
        <v>6503</v>
      </c>
      <c r="D682" s="665" t="s">
        <v>6892</v>
      </c>
      <c r="E682" s="665" t="s">
        <v>6893</v>
      </c>
      <c r="F682" s="668">
        <v>4</v>
      </c>
      <c r="G682" s="668">
        <v>5248</v>
      </c>
      <c r="H682" s="668">
        <v>1</v>
      </c>
      <c r="I682" s="668">
        <v>1312</v>
      </c>
      <c r="J682" s="668">
        <v>13</v>
      </c>
      <c r="K682" s="668">
        <v>17056</v>
      </c>
      <c r="L682" s="668">
        <v>3.25</v>
      </c>
      <c r="M682" s="668">
        <v>1312</v>
      </c>
      <c r="N682" s="668">
        <v>3</v>
      </c>
      <c r="O682" s="668">
        <v>3936</v>
      </c>
      <c r="P682" s="681">
        <v>0.75</v>
      </c>
      <c r="Q682" s="669">
        <v>1312</v>
      </c>
    </row>
    <row r="683" spans="1:17" ht="14.4" customHeight="1" x14ac:dyDescent="0.3">
      <c r="A683" s="664" t="s">
        <v>548</v>
      </c>
      <c r="B683" s="665" t="s">
        <v>7280</v>
      </c>
      <c r="C683" s="665" t="s">
        <v>6503</v>
      </c>
      <c r="D683" s="665" t="s">
        <v>6894</v>
      </c>
      <c r="E683" s="665" t="s">
        <v>6895</v>
      </c>
      <c r="F683" s="668">
        <v>11</v>
      </c>
      <c r="G683" s="668">
        <v>17160</v>
      </c>
      <c r="H683" s="668">
        <v>1</v>
      </c>
      <c r="I683" s="668">
        <v>1560</v>
      </c>
      <c r="J683" s="668">
        <v>7</v>
      </c>
      <c r="K683" s="668">
        <v>10920</v>
      </c>
      <c r="L683" s="668">
        <v>0.63636363636363635</v>
      </c>
      <c r="M683" s="668">
        <v>1560</v>
      </c>
      <c r="N683" s="668">
        <v>24</v>
      </c>
      <c r="O683" s="668">
        <v>37440</v>
      </c>
      <c r="P683" s="681">
        <v>2.1818181818181817</v>
      </c>
      <c r="Q683" s="669">
        <v>1560</v>
      </c>
    </row>
    <row r="684" spans="1:17" ht="14.4" customHeight="1" x14ac:dyDescent="0.3">
      <c r="A684" s="664" t="s">
        <v>548</v>
      </c>
      <c r="B684" s="665" t="s">
        <v>7280</v>
      </c>
      <c r="C684" s="665" t="s">
        <v>6503</v>
      </c>
      <c r="D684" s="665" t="s">
        <v>6896</v>
      </c>
      <c r="E684" s="665" t="s">
        <v>6897</v>
      </c>
      <c r="F684" s="668">
        <v>8</v>
      </c>
      <c r="G684" s="668">
        <v>46470.559999999998</v>
      </c>
      <c r="H684" s="668">
        <v>1</v>
      </c>
      <c r="I684" s="668">
        <v>5808.82</v>
      </c>
      <c r="J684" s="668">
        <v>22</v>
      </c>
      <c r="K684" s="668">
        <v>127794.04</v>
      </c>
      <c r="L684" s="668">
        <v>2.75</v>
      </c>
      <c r="M684" s="668">
        <v>5808.82</v>
      </c>
      <c r="N684" s="668">
        <v>8</v>
      </c>
      <c r="O684" s="668">
        <v>46470.559999999998</v>
      </c>
      <c r="P684" s="681">
        <v>1</v>
      </c>
      <c r="Q684" s="669">
        <v>5808.82</v>
      </c>
    </row>
    <row r="685" spans="1:17" ht="14.4" customHeight="1" x14ac:dyDescent="0.3">
      <c r="A685" s="664" t="s">
        <v>548</v>
      </c>
      <c r="B685" s="665" t="s">
        <v>7280</v>
      </c>
      <c r="C685" s="665" t="s">
        <v>6503</v>
      </c>
      <c r="D685" s="665" t="s">
        <v>6898</v>
      </c>
      <c r="E685" s="665" t="s">
        <v>6899</v>
      </c>
      <c r="F685" s="668">
        <v>5</v>
      </c>
      <c r="G685" s="668">
        <v>41122.9</v>
      </c>
      <c r="H685" s="668">
        <v>1</v>
      </c>
      <c r="I685" s="668">
        <v>8224.58</v>
      </c>
      <c r="J685" s="668">
        <v>22</v>
      </c>
      <c r="K685" s="668">
        <v>180940.76</v>
      </c>
      <c r="L685" s="668">
        <v>4.4000000000000004</v>
      </c>
      <c r="M685" s="668">
        <v>8224.58</v>
      </c>
      <c r="N685" s="668">
        <v>12</v>
      </c>
      <c r="O685" s="668">
        <v>98694.96</v>
      </c>
      <c r="P685" s="681">
        <v>2.4</v>
      </c>
      <c r="Q685" s="669">
        <v>8224.58</v>
      </c>
    </row>
    <row r="686" spans="1:17" ht="14.4" customHeight="1" x14ac:dyDescent="0.3">
      <c r="A686" s="664" t="s">
        <v>548</v>
      </c>
      <c r="B686" s="665" t="s">
        <v>7280</v>
      </c>
      <c r="C686" s="665" t="s">
        <v>6503</v>
      </c>
      <c r="D686" s="665" t="s">
        <v>6900</v>
      </c>
      <c r="E686" s="665" t="s">
        <v>6901</v>
      </c>
      <c r="F686" s="668">
        <v>2</v>
      </c>
      <c r="G686" s="668">
        <v>18318.759999999998</v>
      </c>
      <c r="H686" s="668">
        <v>1</v>
      </c>
      <c r="I686" s="668">
        <v>9159.3799999999992</v>
      </c>
      <c r="J686" s="668">
        <v>3</v>
      </c>
      <c r="K686" s="668">
        <v>27478.14</v>
      </c>
      <c r="L686" s="668">
        <v>1.5</v>
      </c>
      <c r="M686" s="668">
        <v>9159.3799999999992</v>
      </c>
      <c r="N686" s="668">
        <v>8</v>
      </c>
      <c r="O686" s="668">
        <v>73275.040000000008</v>
      </c>
      <c r="P686" s="681">
        <v>4.0000000000000009</v>
      </c>
      <c r="Q686" s="669">
        <v>9159.380000000001</v>
      </c>
    </row>
    <row r="687" spans="1:17" ht="14.4" customHeight="1" x14ac:dyDescent="0.3">
      <c r="A687" s="664" t="s">
        <v>548</v>
      </c>
      <c r="B687" s="665" t="s">
        <v>7280</v>
      </c>
      <c r="C687" s="665" t="s">
        <v>6503</v>
      </c>
      <c r="D687" s="665" t="s">
        <v>6902</v>
      </c>
      <c r="E687" s="665" t="s">
        <v>6901</v>
      </c>
      <c r="F687" s="668">
        <v>3</v>
      </c>
      <c r="G687" s="668">
        <v>41298.06</v>
      </c>
      <c r="H687" s="668">
        <v>1</v>
      </c>
      <c r="I687" s="668">
        <v>13766.019999999999</v>
      </c>
      <c r="J687" s="668">
        <v>1</v>
      </c>
      <c r="K687" s="668">
        <v>13766.02</v>
      </c>
      <c r="L687" s="668">
        <v>0.33333333333333337</v>
      </c>
      <c r="M687" s="668">
        <v>13766.02</v>
      </c>
      <c r="N687" s="668">
        <v>5</v>
      </c>
      <c r="O687" s="668">
        <v>68830.100000000006</v>
      </c>
      <c r="P687" s="681">
        <v>1.666666666666667</v>
      </c>
      <c r="Q687" s="669">
        <v>13766.02</v>
      </c>
    </row>
    <row r="688" spans="1:17" ht="14.4" customHeight="1" x14ac:dyDescent="0.3">
      <c r="A688" s="664" t="s">
        <v>548</v>
      </c>
      <c r="B688" s="665" t="s">
        <v>7280</v>
      </c>
      <c r="C688" s="665" t="s">
        <v>6503</v>
      </c>
      <c r="D688" s="665" t="s">
        <v>6903</v>
      </c>
      <c r="E688" s="665" t="s">
        <v>6904</v>
      </c>
      <c r="F688" s="668">
        <v>88</v>
      </c>
      <c r="G688" s="668">
        <v>109440.32000000001</v>
      </c>
      <c r="H688" s="668">
        <v>1</v>
      </c>
      <c r="I688" s="668">
        <v>1243.6400000000001</v>
      </c>
      <c r="J688" s="668">
        <v>90</v>
      </c>
      <c r="K688" s="668">
        <v>111927.6</v>
      </c>
      <c r="L688" s="668">
        <v>1.0227272727272727</v>
      </c>
      <c r="M688" s="668">
        <v>1243.6400000000001</v>
      </c>
      <c r="N688" s="668">
        <v>64</v>
      </c>
      <c r="O688" s="668">
        <v>79592.959999999992</v>
      </c>
      <c r="P688" s="681">
        <v>0.72727272727272718</v>
      </c>
      <c r="Q688" s="669">
        <v>1243.6399999999999</v>
      </c>
    </row>
    <row r="689" spans="1:17" ht="14.4" customHeight="1" x14ac:dyDescent="0.3">
      <c r="A689" s="664" t="s">
        <v>548</v>
      </c>
      <c r="B689" s="665" t="s">
        <v>7280</v>
      </c>
      <c r="C689" s="665" t="s">
        <v>6503</v>
      </c>
      <c r="D689" s="665" t="s">
        <v>6905</v>
      </c>
      <c r="E689" s="665" t="s">
        <v>6906</v>
      </c>
      <c r="F689" s="668">
        <v>3</v>
      </c>
      <c r="G689" s="668">
        <v>48411.659999999996</v>
      </c>
      <c r="H689" s="668">
        <v>1</v>
      </c>
      <c r="I689" s="668">
        <v>16137.22</v>
      </c>
      <c r="J689" s="668">
        <v>2</v>
      </c>
      <c r="K689" s="668">
        <v>32274.44</v>
      </c>
      <c r="L689" s="668">
        <v>0.66666666666666674</v>
      </c>
      <c r="M689" s="668">
        <v>16137.22</v>
      </c>
      <c r="N689" s="668">
        <v>1</v>
      </c>
      <c r="O689" s="668">
        <v>16137.22</v>
      </c>
      <c r="P689" s="681">
        <v>0.33333333333333337</v>
      </c>
      <c r="Q689" s="669">
        <v>16137.22</v>
      </c>
    </row>
    <row r="690" spans="1:17" ht="14.4" customHeight="1" x14ac:dyDescent="0.3">
      <c r="A690" s="664" t="s">
        <v>548</v>
      </c>
      <c r="B690" s="665" t="s">
        <v>7280</v>
      </c>
      <c r="C690" s="665" t="s">
        <v>6503</v>
      </c>
      <c r="D690" s="665" t="s">
        <v>6907</v>
      </c>
      <c r="E690" s="665" t="s">
        <v>6908</v>
      </c>
      <c r="F690" s="668">
        <v>10</v>
      </c>
      <c r="G690" s="668">
        <v>16580</v>
      </c>
      <c r="H690" s="668">
        <v>1</v>
      </c>
      <c r="I690" s="668">
        <v>1658</v>
      </c>
      <c r="J690" s="668">
        <v>21</v>
      </c>
      <c r="K690" s="668">
        <v>34818</v>
      </c>
      <c r="L690" s="668">
        <v>2.1</v>
      </c>
      <c r="M690" s="668">
        <v>1658</v>
      </c>
      <c r="N690" s="668">
        <v>10</v>
      </c>
      <c r="O690" s="668">
        <v>16580</v>
      </c>
      <c r="P690" s="681">
        <v>1</v>
      </c>
      <c r="Q690" s="669">
        <v>1658</v>
      </c>
    </row>
    <row r="691" spans="1:17" ht="14.4" customHeight="1" x14ac:dyDescent="0.3">
      <c r="A691" s="664" t="s">
        <v>548</v>
      </c>
      <c r="B691" s="665" t="s">
        <v>7280</v>
      </c>
      <c r="C691" s="665" t="s">
        <v>6503</v>
      </c>
      <c r="D691" s="665" t="s">
        <v>7337</v>
      </c>
      <c r="E691" s="665" t="s">
        <v>7338</v>
      </c>
      <c r="F691" s="668"/>
      <c r="G691" s="668"/>
      <c r="H691" s="668"/>
      <c r="I691" s="668"/>
      <c r="J691" s="668">
        <v>6</v>
      </c>
      <c r="K691" s="668">
        <v>8563.68</v>
      </c>
      <c r="L691" s="668"/>
      <c r="M691" s="668">
        <v>1427.28</v>
      </c>
      <c r="N691" s="668"/>
      <c r="O691" s="668"/>
      <c r="P691" s="681"/>
      <c r="Q691" s="669"/>
    </row>
    <row r="692" spans="1:17" ht="14.4" customHeight="1" x14ac:dyDescent="0.3">
      <c r="A692" s="664" t="s">
        <v>548</v>
      </c>
      <c r="B692" s="665" t="s">
        <v>7280</v>
      </c>
      <c r="C692" s="665" t="s">
        <v>6503</v>
      </c>
      <c r="D692" s="665" t="s">
        <v>6909</v>
      </c>
      <c r="E692" s="665" t="s">
        <v>6910</v>
      </c>
      <c r="F692" s="668">
        <v>2</v>
      </c>
      <c r="G692" s="668">
        <v>16898.939999999999</v>
      </c>
      <c r="H692" s="668">
        <v>1</v>
      </c>
      <c r="I692" s="668">
        <v>8449.4699999999993</v>
      </c>
      <c r="J692" s="668">
        <v>4</v>
      </c>
      <c r="K692" s="668">
        <v>33797.879999999997</v>
      </c>
      <c r="L692" s="668">
        <v>2</v>
      </c>
      <c r="M692" s="668">
        <v>8449.4699999999993</v>
      </c>
      <c r="N692" s="668">
        <v>4</v>
      </c>
      <c r="O692" s="668">
        <v>33797.879999999997</v>
      </c>
      <c r="P692" s="681">
        <v>2</v>
      </c>
      <c r="Q692" s="669">
        <v>8449.4699999999993</v>
      </c>
    </row>
    <row r="693" spans="1:17" ht="14.4" customHeight="1" x14ac:dyDescent="0.3">
      <c r="A693" s="664" t="s">
        <v>548</v>
      </c>
      <c r="B693" s="665" t="s">
        <v>7280</v>
      </c>
      <c r="C693" s="665" t="s">
        <v>6503</v>
      </c>
      <c r="D693" s="665" t="s">
        <v>6911</v>
      </c>
      <c r="E693" s="665" t="s">
        <v>6901</v>
      </c>
      <c r="F693" s="668">
        <v>2</v>
      </c>
      <c r="G693" s="668">
        <v>16051.2</v>
      </c>
      <c r="H693" s="668">
        <v>1</v>
      </c>
      <c r="I693" s="668">
        <v>8025.6</v>
      </c>
      <c r="J693" s="668">
        <v>1</v>
      </c>
      <c r="K693" s="668">
        <v>8025.6</v>
      </c>
      <c r="L693" s="668">
        <v>0.5</v>
      </c>
      <c r="M693" s="668">
        <v>8025.6</v>
      </c>
      <c r="N693" s="668"/>
      <c r="O693" s="668"/>
      <c r="P693" s="681"/>
      <c r="Q693" s="669"/>
    </row>
    <row r="694" spans="1:17" ht="14.4" customHeight="1" x14ac:dyDescent="0.3">
      <c r="A694" s="664" t="s">
        <v>548</v>
      </c>
      <c r="B694" s="665" t="s">
        <v>7280</v>
      </c>
      <c r="C694" s="665" t="s">
        <v>6503</v>
      </c>
      <c r="D694" s="665" t="s">
        <v>6912</v>
      </c>
      <c r="E694" s="665" t="s">
        <v>6913</v>
      </c>
      <c r="F694" s="668">
        <v>88</v>
      </c>
      <c r="G694" s="668">
        <v>98769.44</v>
      </c>
      <c r="H694" s="668">
        <v>1</v>
      </c>
      <c r="I694" s="668">
        <v>1122.3800000000001</v>
      </c>
      <c r="J694" s="668">
        <v>83</v>
      </c>
      <c r="K694" s="668">
        <v>93157.54</v>
      </c>
      <c r="L694" s="668">
        <v>0.94318181818181812</v>
      </c>
      <c r="M694" s="668">
        <v>1122.3799999999999</v>
      </c>
      <c r="N694" s="668">
        <v>139</v>
      </c>
      <c r="O694" s="668">
        <v>156010.82</v>
      </c>
      <c r="P694" s="681">
        <v>1.5795454545454546</v>
      </c>
      <c r="Q694" s="669">
        <v>1122.3800000000001</v>
      </c>
    </row>
    <row r="695" spans="1:17" ht="14.4" customHeight="1" x14ac:dyDescent="0.3">
      <c r="A695" s="664" t="s">
        <v>548</v>
      </c>
      <c r="B695" s="665" t="s">
        <v>7280</v>
      </c>
      <c r="C695" s="665" t="s">
        <v>6503</v>
      </c>
      <c r="D695" s="665" t="s">
        <v>6914</v>
      </c>
      <c r="E695" s="665" t="s">
        <v>6915</v>
      </c>
      <c r="F695" s="668">
        <v>116</v>
      </c>
      <c r="G695" s="668">
        <v>207361.6</v>
      </c>
      <c r="H695" s="668">
        <v>1</v>
      </c>
      <c r="I695" s="668">
        <v>1787.6000000000001</v>
      </c>
      <c r="J695" s="668">
        <v>111</v>
      </c>
      <c r="K695" s="668">
        <v>198423.6</v>
      </c>
      <c r="L695" s="668">
        <v>0.9568965517241379</v>
      </c>
      <c r="M695" s="668">
        <v>1787.6000000000001</v>
      </c>
      <c r="N695" s="668">
        <v>76</v>
      </c>
      <c r="O695" s="668">
        <v>135857.60000000001</v>
      </c>
      <c r="P695" s="681">
        <v>0.65517241379310343</v>
      </c>
      <c r="Q695" s="669">
        <v>1787.6000000000001</v>
      </c>
    </row>
    <row r="696" spans="1:17" ht="14.4" customHeight="1" x14ac:dyDescent="0.3">
      <c r="A696" s="664" t="s">
        <v>548</v>
      </c>
      <c r="B696" s="665" t="s">
        <v>7280</v>
      </c>
      <c r="C696" s="665" t="s">
        <v>6503</v>
      </c>
      <c r="D696" s="665" t="s">
        <v>6916</v>
      </c>
      <c r="E696" s="665" t="s">
        <v>6917</v>
      </c>
      <c r="F696" s="668">
        <v>1</v>
      </c>
      <c r="G696" s="668">
        <v>72421.09</v>
      </c>
      <c r="H696" s="668">
        <v>1</v>
      </c>
      <c r="I696" s="668">
        <v>72421.09</v>
      </c>
      <c r="J696" s="668">
        <v>3</v>
      </c>
      <c r="K696" s="668">
        <v>212181.09</v>
      </c>
      <c r="L696" s="668">
        <v>2.9298245856283027</v>
      </c>
      <c r="M696" s="668">
        <v>70727.03</v>
      </c>
      <c r="N696" s="668">
        <v>4</v>
      </c>
      <c r="O696" s="668">
        <v>273929.59999999998</v>
      </c>
      <c r="P696" s="681">
        <v>3.7824561878314729</v>
      </c>
      <c r="Q696" s="669">
        <v>68482.399999999994</v>
      </c>
    </row>
    <row r="697" spans="1:17" ht="14.4" customHeight="1" x14ac:dyDescent="0.3">
      <c r="A697" s="664" t="s">
        <v>548</v>
      </c>
      <c r="B697" s="665" t="s">
        <v>7280</v>
      </c>
      <c r="C697" s="665" t="s">
        <v>6503</v>
      </c>
      <c r="D697" s="665" t="s">
        <v>6920</v>
      </c>
      <c r="E697" s="665" t="s">
        <v>6921</v>
      </c>
      <c r="F697" s="668"/>
      <c r="G697" s="668"/>
      <c r="H697" s="668"/>
      <c r="I697" s="668"/>
      <c r="J697" s="668">
        <v>1</v>
      </c>
      <c r="K697" s="668">
        <v>71300</v>
      </c>
      <c r="L697" s="668"/>
      <c r="M697" s="668">
        <v>71300</v>
      </c>
      <c r="N697" s="668"/>
      <c r="O697" s="668"/>
      <c r="P697" s="681"/>
      <c r="Q697" s="669"/>
    </row>
    <row r="698" spans="1:17" ht="14.4" customHeight="1" x14ac:dyDescent="0.3">
      <c r="A698" s="664" t="s">
        <v>548</v>
      </c>
      <c r="B698" s="665" t="s">
        <v>7280</v>
      </c>
      <c r="C698" s="665" t="s">
        <v>6503</v>
      </c>
      <c r="D698" s="665" t="s">
        <v>6929</v>
      </c>
      <c r="E698" s="665" t="s">
        <v>6930</v>
      </c>
      <c r="F698" s="668">
        <v>3</v>
      </c>
      <c r="G698" s="668">
        <v>37500</v>
      </c>
      <c r="H698" s="668">
        <v>1</v>
      </c>
      <c r="I698" s="668">
        <v>12500</v>
      </c>
      <c r="J698" s="668">
        <v>3</v>
      </c>
      <c r="K698" s="668">
        <v>37500</v>
      </c>
      <c r="L698" s="668">
        <v>1</v>
      </c>
      <c r="M698" s="668">
        <v>12500</v>
      </c>
      <c r="N698" s="668"/>
      <c r="O698" s="668"/>
      <c r="P698" s="681"/>
      <c r="Q698" s="669"/>
    </row>
    <row r="699" spans="1:17" ht="14.4" customHeight="1" x14ac:dyDescent="0.3">
      <c r="A699" s="664" t="s">
        <v>548</v>
      </c>
      <c r="B699" s="665" t="s">
        <v>7280</v>
      </c>
      <c r="C699" s="665" t="s">
        <v>6503</v>
      </c>
      <c r="D699" s="665" t="s">
        <v>6929</v>
      </c>
      <c r="E699" s="665" t="s">
        <v>6931</v>
      </c>
      <c r="F699" s="668">
        <v>1</v>
      </c>
      <c r="G699" s="668">
        <v>12500</v>
      </c>
      <c r="H699" s="668">
        <v>1</v>
      </c>
      <c r="I699" s="668">
        <v>12500</v>
      </c>
      <c r="J699" s="668">
        <v>4</v>
      </c>
      <c r="K699" s="668">
        <v>50000</v>
      </c>
      <c r="L699" s="668">
        <v>4</v>
      </c>
      <c r="M699" s="668">
        <v>12500</v>
      </c>
      <c r="N699" s="668"/>
      <c r="O699" s="668"/>
      <c r="P699" s="681"/>
      <c r="Q699" s="669"/>
    </row>
    <row r="700" spans="1:17" ht="14.4" customHeight="1" x14ac:dyDescent="0.3">
      <c r="A700" s="664" t="s">
        <v>548</v>
      </c>
      <c r="B700" s="665" t="s">
        <v>7280</v>
      </c>
      <c r="C700" s="665" t="s">
        <v>6503</v>
      </c>
      <c r="D700" s="665" t="s">
        <v>6932</v>
      </c>
      <c r="E700" s="665" t="s">
        <v>6933</v>
      </c>
      <c r="F700" s="668">
        <v>1</v>
      </c>
      <c r="G700" s="668">
        <v>57507</v>
      </c>
      <c r="H700" s="668">
        <v>1</v>
      </c>
      <c r="I700" s="668">
        <v>57507</v>
      </c>
      <c r="J700" s="668">
        <v>5</v>
      </c>
      <c r="K700" s="668">
        <v>287535</v>
      </c>
      <c r="L700" s="668">
        <v>5</v>
      </c>
      <c r="M700" s="668">
        <v>57507</v>
      </c>
      <c r="N700" s="668"/>
      <c r="O700" s="668"/>
      <c r="P700" s="681"/>
      <c r="Q700" s="669"/>
    </row>
    <row r="701" spans="1:17" ht="14.4" customHeight="1" x14ac:dyDescent="0.3">
      <c r="A701" s="664" t="s">
        <v>548</v>
      </c>
      <c r="B701" s="665" t="s">
        <v>7280</v>
      </c>
      <c r="C701" s="665" t="s">
        <v>6503</v>
      </c>
      <c r="D701" s="665" t="s">
        <v>6936</v>
      </c>
      <c r="E701" s="665" t="s">
        <v>6937</v>
      </c>
      <c r="F701" s="668">
        <v>9</v>
      </c>
      <c r="G701" s="668">
        <v>123213.24</v>
      </c>
      <c r="H701" s="668">
        <v>1</v>
      </c>
      <c r="I701" s="668">
        <v>13690.36</v>
      </c>
      <c r="J701" s="668">
        <v>14</v>
      </c>
      <c r="K701" s="668">
        <v>191665.04</v>
      </c>
      <c r="L701" s="668">
        <v>1.5555555555555556</v>
      </c>
      <c r="M701" s="668">
        <v>13690.36</v>
      </c>
      <c r="N701" s="668">
        <v>5</v>
      </c>
      <c r="O701" s="668">
        <v>68451.8</v>
      </c>
      <c r="P701" s="681">
        <v>0.55555555555555558</v>
      </c>
      <c r="Q701" s="669">
        <v>13690.36</v>
      </c>
    </row>
    <row r="702" spans="1:17" ht="14.4" customHeight="1" x14ac:dyDescent="0.3">
      <c r="A702" s="664" t="s">
        <v>548</v>
      </c>
      <c r="B702" s="665" t="s">
        <v>7280</v>
      </c>
      <c r="C702" s="665" t="s">
        <v>6503</v>
      </c>
      <c r="D702" s="665" t="s">
        <v>6938</v>
      </c>
      <c r="E702" s="665" t="s">
        <v>6939</v>
      </c>
      <c r="F702" s="668">
        <v>3</v>
      </c>
      <c r="G702" s="668">
        <v>58200</v>
      </c>
      <c r="H702" s="668">
        <v>1</v>
      </c>
      <c r="I702" s="668">
        <v>19400</v>
      </c>
      <c r="J702" s="668">
        <v>5</v>
      </c>
      <c r="K702" s="668">
        <v>97000</v>
      </c>
      <c r="L702" s="668">
        <v>1.6666666666666667</v>
      </c>
      <c r="M702" s="668">
        <v>19400</v>
      </c>
      <c r="N702" s="668">
        <v>1</v>
      </c>
      <c r="O702" s="668">
        <v>19400</v>
      </c>
      <c r="P702" s="681">
        <v>0.33333333333333331</v>
      </c>
      <c r="Q702" s="669">
        <v>19400</v>
      </c>
    </row>
    <row r="703" spans="1:17" ht="14.4" customHeight="1" x14ac:dyDescent="0.3">
      <c r="A703" s="664" t="s">
        <v>548</v>
      </c>
      <c r="B703" s="665" t="s">
        <v>7280</v>
      </c>
      <c r="C703" s="665" t="s">
        <v>6503</v>
      </c>
      <c r="D703" s="665" t="s">
        <v>6938</v>
      </c>
      <c r="E703" s="665" t="s">
        <v>6931</v>
      </c>
      <c r="F703" s="668">
        <v>4</v>
      </c>
      <c r="G703" s="668">
        <v>77600</v>
      </c>
      <c r="H703" s="668">
        <v>1</v>
      </c>
      <c r="I703" s="668">
        <v>19400</v>
      </c>
      <c r="J703" s="668">
        <v>1</v>
      </c>
      <c r="K703" s="668">
        <v>19400</v>
      </c>
      <c r="L703" s="668">
        <v>0.25</v>
      </c>
      <c r="M703" s="668">
        <v>19400</v>
      </c>
      <c r="N703" s="668">
        <v>1</v>
      </c>
      <c r="O703" s="668">
        <v>18950</v>
      </c>
      <c r="P703" s="681">
        <v>0.24420103092783504</v>
      </c>
      <c r="Q703" s="669">
        <v>18950</v>
      </c>
    </row>
    <row r="704" spans="1:17" ht="14.4" customHeight="1" x14ac:dyDescent="0.3">
      <c r="A704" s="664" t="s">
        <v>548</v>
      </c>
      <c r="B704" s="665" t="s">
        <v>7280</v>
      </c>
      <c r="C704" s="665" t="s">
        <v>6503</v>
      </c>
      <c r="D704" s="665" t="s">
        <v>6940</v>
      </c>
      <c r="E704" s="665" t="s">
        <v>6941</v>
      </c>
      <c r="F704" s="668">
        <v>1</v>
      </c>
      <c r="G704" s="668">
        <v>59800</v>
      </c>
      <c r="H704" s="668">
        <v>1</v>
      </c>
      <c r="I704" s="668">
        <v>59800</v>
      </c>
      <c r="J704" s="668"/>
      <c r="K704" s="668"/>
      <c r="L704" s="668"/>
      <c r="M704" s="668"/>
      <c r="N704" s="668"/>
      <c r="O704" s="668"/>
      <c r="P704" s="681"/>
      <c r="Q704" s="669"/>
    </row>
    <row r="705" spans="1:17" ht="14.4" customHeight="1" x14ac:dyDescent="0.3">
      <c r="A705" s="664" t="s">
        <v>548</v>
      </c>
      <c r="B705" s="665" t="s">
        <v>7280</v>
      </c>
      <c r="C705" s="665" t="s">
        <v>6503</v>
      </c>
      <c r="D705" s="665" t="s">
        <v>6942</v>
      </c>
      <c r="E705" s="665" t="s">
        <v>6943</v>
      </c>
      <c r="F705" s="668">
        <v>2</v>
      </c>
      <c r="G705" s="668">
        <v>4974.54</v>
      </c>
      <c r="H705" s="668">
        <v>1</v>
      </c>
      <c r="I705" s="668">
        <v>2487.27</v>
      </c>
      <c r="J705" s="668">
        <v>2</v>
      </c>
      <c r="K705" s="668">
        <v>4974.54</v>
      </c>
      <c r="L705" s="668">
        <v>1</v>
      </c>
      <c r="M705" s="668">
        <v>2487.27</v>
      </c>
      <c r="N705" s="668">
        <v>1</v>
      </c>
      <c r="O705" s="668">
        <v>2487.27</v>
      </c>
      <c r="P705" s="681">
        <v>0.5</v>
      </c>
      <c r="Q705" s="669">
        <v>2487.27</v>
      </c>
    </row>
    <row r="706" spans="1:17" ht="14.4" customHeight="1" x14ac:dyDescent="0.3">
      <c r="A706" s="664" t="s">
        <v>548</v>
      </c>
      <c r="B706" s="665" t="s">
        <v>7280</v>
      </c>
      <c r="C706" s="665" t="s">
        <v>6503</v>
      </c>
      <c r="D706" s="665" t="s">
        <v>6946</v>
      </c>
      <c r="E706" s="665" t="s">
        <v>6947</v>
      </c>
      <c r="F706" s="668">
        <v>1</v>
      </c>
      <c r="G706" s="668">
        <v>52000</v>
      </c>
      <c r="H706" s="668">
        <v>1</v>
      </c>
      <c r="I706" s="668">
        <v>52000</v>
      </c>
      <c r="J706" s="668"/>
      <c r="K706" s="668"/>
      <c r="L706" s="668"/>
      <c r="M706" s="668"/>
      <c r="N706" s="668"/>
      <c r="O706" s="668"/>
      <c r="P706" s="681"/>
      <c r="Q706" s="669"/>
    </row>
    <row r="707" spans="1:17" ht="14.4" customHeight="1" x14ac:dyDescent="0.3">
      <c r="A707" s="664" t="s">
        <v>548</v>
      </c>
      <c r="B707" s="665" t="s">
        <v>7280</v>
      </c>
      <c r="C707" s="665" t="s">
        <v>6503</v>
      </c>
      <c r="D707" s="665" t="s">
        <v>6948</v>
      </c>
      <c r="E707" s="665" t="s">
        <v>6949</v>
      </c>
      <c r="F707" s="668">
        <v>5</v>
      </c>
      <c r="G707" s="668">
        <v>43418.450000000004</v>
      </c>
      <c r="H707" s="668">
        <v>1</v>
      </c>
      <c r="I707" s="668">
        <v>8683.69</v>
      </c>
      <c r="J707" s="668">
        <v>8</v>
      </c>
      <c r="K707" s="668">
        <v>69469.51999999999</v>
      </c>
      <c r="L707" s="668">
        <v>1.5999999999999996</v>
      </c>
      <c r="M707" s="668">
        <v>8683.6899999999987</v>
      </c>
      <c r="N707" s="668">
        <v>4</v>
      </c>
      <c r="O707" s="668">
        <v>34734.76</v>
      </c>
      <c r="P707" s="681">
        <v>0.79999999999999993</v>
      </c>
      <c r="Q707" s="669">
        <v>8683.69</v>
      </c>
    </row>
    <row r="708" spans="1:17" ht="14.4" customHeight="1" x14ac:dyDescent="0.3">
      <c r="A708" s="664" t="s">
        <v>548</v>
      </c>
      <c r="B708" s="665" t="s">
        <v>7280</v>
      </c>
      <c r="C708" s="665" t="s">
        <v>6503</v>
      </c>
      <c r="D708" s="665" t="s">
        <v>6952</v>
      </c>
      <c r="E708" s="665" t="s">
        <v>6953</v>
      </c>
      <c r="F708" s="668"/>
      <c r="G708" s="668"/>
      <c r="H708" s="668"/>
      <c r="I708" s="668"/>
      <c r="J708" s="668"/>
      <c r="K708" s="668"/>
      <c r="L708" s="668"/>
      <c r="M708" s="668"/>
      <c r="N708" s="668">
        <v>3</v>
      </c>
      <c r="O708" s="668">
        <v>3161.13</v>
      </c>
      <c r="P708" s="681"/>
      <c r="Q708" s="669">
        <v>1053.71</v>
      </c>
    </row>
    <row r="709" spans="1:17" ht="14.4" customHeight="1" x14ac:dyDescent="0.3">
      <c r="A709" s="664" t="s">
        <v>548</v>
      </c>
      <c r="B709" s="665" t="s">
        <v>7280</v>
      </c>
      <c r="C709" s="665" t="s">
        <v>6503</v>
      </c>
      <c r="D709" s="665" t="s">
        <v>6954</v>
      </c>
      <c r="E709" s="665" t="s">
        <v>6955</v>
      </c>
      <c r="F709" s="668"/>
      <c r="G709" s="668"/>
      <c r="H709" s="668"/>
      <c r="I709" s="668"/>
      <c r="J709" s="668"/>
      <c r="K709" s="668"/>
      <c r="L709" s="668"/>
      <c r="M709" s="668"/>
      <c r="N709" s="668">
        <v>2</v>
      </c>
      <c r="O709" s="668">
        <v>2425.1</v>
      </c>
      <c r="P709" s="681"/>
      <c r="Q709" s="669">
        <v>1212.55</v>
      </c>
    </row>
    <row r="710" spans="1:17" ht="14.4" customHeight="1" x14ac:dyDescent="0.3">
      <c r="A710" s="664" t="s">
        <v>548</v>
      </c>
      <c r="B710" s="665" t="s">
        <v>7280</v>
      </c>
      <c r="C710" s="665" t="s">
        <v>6503</v>
      </c>
      <c r="D710" s="665" t="s">
        <v>6956</v>
      </c>
      <c r="E710" s="665" t="s">
        <v>6957</v>
      </c>
      <c r="F710" s="668">
        <v>1</v>
      </c>
      <c r="G710" s="668">
        <v>1430.18</v>
      </c>
      <c r="H710" s="668">
        <v>1</v>
      </c>
      <c r="I710" s="668">
        <v>1430.18</v>
      </c>
      <c r="J710" s="668"/>
      <c r="K710" s="668"/>
      <c r="L710" s="668"/>
      <c r="M710" s="668"/>
      <c r="N710" s="668">
        <v>4</v>
      </c>
      <c r="O710" s="668">
        <v>5720.72</v>
      </c>
      <c r="P710" s="681">
        <v>4</v>
      </c>
      <c r="Q710" s="669">
        <v>1430.18</v>
      </c>
    </row>
    <row r="711" spans="1:17" ht="14.4" customHeight="1" x14ac:dyDescent="0.3">
      <c r="A711" s="664" t="s">
        <v>548</v>
      </c>
      <c r="B711" s="665" t="s">
        <v>7280</v>
      </c>
      <c r="C711" s="665" t="s">
        <v>6503</v>
      </c>
      <c r="D711" s="665" t="s">
        <v>6958</v>
      </c>
      <c r="E711" s="665" t="s">
        <v>6959</v>
      </c>
      <c r="F711" s="668"/>
      <c r="G711" s="668"/>
      <c r="H711" s="668"/>
      <c r="I711" s="668"/>
      <c r="J711" s="668"/>
      <c r="K711" s="668"/>
      <c r="L711" s="668"/>
      <c r="M711" s="668"/>
      <c r="N711" s="668">
        <v>1</v>
      </c>
      <c r="O711" s="668">
        <v>1359.71</v>
      </c>
      <c r="P711" s="681"/>
      <c r="Q711" s="669">
        <v>1359.71</v>
      </c>
    </row>
    <row r="712" spans="1:17" ht="14.4" customHeight="1" x14ac:dyDescent="0.3">
      <c r="A712" s="664" t="s">
        <v>548</v>
      </c>
      <c r="B712" s="665" t="s">
        <v>7280</v>
      </c>
      <c r="C712" s="665" t="s">
        <v>6503</v>
      </c>
      <c r="D712" s="665" t="s">
        <v>6506</v>
      </c>
      <c r="E712" s="665" t="s">
        <v>6507</v>
      </c>
      <c r="F712" s="668">
        <v>8</v>
      </c>
      <c r="G712" s="668">
        <v>56722.240000000005</v>
      </c>
      <c r="H712" s="668">
        <v>1</v>
      </c>
      <c r="I712" s="668">
        <v>7090.2800000000007</v>
      </c>
      <c r="J712" s="668">
        <v>12</v>
      </c>
      <c r="K712" s="668">
        <v>85083.36</v>
      </c>
      <c r="L712" s="668">
        <v>1.4999999999999998</v>
      </c>
      <c r="M712" s="668">
        <v>7090.28</v>
      </c>
      <c r="N712" s="668">
        <v>19</v>
      </c>
      <c r="O712" s="668">
        <v>134715.32</v>
      </c>
      <c r="P712" s="681">
        <v>2.375</v>
      </c>
      <c r="Q712" s="669">
        <v>7090.2800000000007</v>
      </c>
    </row>
    <row r="713" spans="1:17" ht="14.4" customHeight="1" x14ac:dyDescent="0.3">
      <c r="A713" s="664" t="s">
        <v>548</v>
      </c>
      <c r="B713" s="665" t="s">
        <v>7280</v>
      </c>
      <c r="C713" s="665" t="s">
        <v>6503</v>
      </c>
      <c r="D713" s="665" t="s">
        <v>7339</v>
      </c>
      <c r="E713" s="665" t="s">
        <v>7340</v>
      </c>
      <c r="F713" s="668"/>
      <c r="G713" s="668"/>
      <c r="H713" s="668"/>
      <c r="I713" s="668"/>
      <c r="J713" s="668">
        <v>1</v>
      </c>
      <c r="K713" s="668">
        <v>52000</v>
      </c>
      <c r="L713" s="668"/>
      <c r="M713" s="668">
        <v>52000</v>
      </c>
      <c r="N713" s="668"/>
      <c r="O713" s="668"/>
      <c r="P713" s="681"/>
      <c r="Q713" s="669"/>
    </row>
    <row r="714" spans="1:17" ht="14.4" customHeight="1" x14ac:dyDescent="0.3">
      <c r="A714" s="664" t="s">
        <v>548</v>
      </c>
      <c r="B714" s="665" t="s">
        <v>7280</v>
      </c>
      <c r="C714" s="665" t="s">
        <v>6503</v>
      </c>
      <c r="D714" s="665" t="s">
        <v>6966</v>
      </c>
      <c r="E714" s="665" t="s">
        <v>6967</v>
      </c>
      <c r="F714" s="668"/>
      <c r="G714" s="668"/>
      <c r="H714" s="668"/>
      <c r="I714" s="668"/>
      <c r="J714" s="668"/>
      <c r="K714" s="668"/>
      <c r="L714" s="668"/>
      <c r="M714" s="668"/>
      <c r="N714" s="668">
        <v>4</v>
      </c>
      <c r="O714" s="668">
        <v>6466.92</v>
      </c>
      <c r="P714" s="681"/>
      <c r="Q714" s="669">
        <v>1616.73</v>
      </c>
    </row>
    <row r="715" spans="1:17" ht="14.4" customHeight="1" x14ac:dyDescent="0.3">
      <c r="A715" s="664" t="s">
        <v>548</v>
      </c>
      <c r="B715" s="665" t="s">
        <v>7280</v>
      </c>
      <c r="C715" s="665" t="s">
        <v>6503</v>
      </c>
      <c r="D715" s="665" t="s">
        <v>6970</v>
      </c>
      <c r="E715" s="665" t="s">
        <v>6971</v>
      </c>
      <c r="F715" s="668"/>
      <c r="G715" s="668"/>
      <c r="H715" s="668"/>
      <c r="I715" s="668"/>
      <c r="J715" s="668">
        <v>1</v>
      </c>
      <c r="K715" s="668">
        <v>17825</v>
      </c>
      <c r="L715" s="668"/>
      <c r="M715" s="668">
        <v>17825</v>
      </c>
      <c r="N715" s="668">
        <v>1</v>
      </c>
      <c r="O715" s="668">
        <v>17825</v>
      </c>
      <c r="P715" s="681"/>
      <c r="Q715" s="669">
        <v>17825</v>
      </c>
    </row>
    <row r="716" spans="1:17" ht="14.4" customHeight="1" x14ac:dyDescent="0.3">
      <c r="A716" s="664" t="s">
        <v>548</v>
      </c>
      <c r="B716" s="665" t="s">
        <v>7280</v>
      </c>
      <c r="C716" s="665" t="s">
        <v>6503</v>
      </c>
      <c r="D716" s="665" t="s">
        <v>6972</v>
      </c>
      <c r="E716" s="665" t="s">
        <v>6973</v>
      </c>
      <c r="F716" s="668"/>
      <c r="G716" s="668"/>
      <c r="H716" s="668"/>
      <c r="I716" s="668"/>
      <c r="J716" s="668">
        <v>6</v>
      </c>
      <c r="K716" s="668">
        <v>30683.22</v>
      </c>
      <c r="L716" s="668"/>
      <c r="M716" s="668">
        <v>5113.87</v>
      </c>
      <c r="N716" s="668">
        <v>3</v>
      </c>
      <c r="O716" s="668">
        <v>15341.61</v>
      </c>
      <c r="P716" s="681"/>
      <c r="Q716" s="669">
        <v>5113.87</v>
      </c>
    </row>
    <row r="717" spans="1:17" ht="14.4" customHeight="1" x14ac:dyDescent="0.3">
      <c r="A717" s="664" t="s">
        <v>548</v>
      </c>
      <c r="B717" s="665" t="s">
        <v>7280</v>
      </c>
      <c r="C717" s="665" t="s">
        <v>6503</v>
      </c>
      <c r="D717" s="665" t="s">
        <v>6974</v>
      </c>
      <c r="E717" s="665" t="s">
        <v>6975</v>
      </c>
      <c r="F717" s="668"/>
      <c r="G717" s="668"/>
      <c r="H717" s="668"/>
      <c r="I717" s="668"/>
      <c r="J717" s="668">
        <v>1</v>
      </c>
      <c r="K717" s="668">
        <v>16063</v>
      </c>
      <c r="L717" s="668"/>
      <c r="M717" s="668">
        <v>16063</v>
      </c>
      <c r="N717" s="668"/>
      <c r="O717" s="668"/>
      <c r="P717" s="681"/>
      <c r="Q717" s="669"/>
    </row>
    <row r="718" spans="1:17" ht="14.4" customHeight="1" x14ac:dyDescent="0.3">
      <c r="A718" s="664" t="s">
        <v>548</v>
      </c>
      <c r="B718" s="665" t="s">
        <v>7280</v>
      </c>
      <c r="C718" s="665" t="s">
        <v>6503</v>
      </c>
      <c r="D718" s="665" t="s">
        <v>7341</v>
      </c>
      <c r="E718" s="665" t="s">
        <v>7342</v>
      </c>
      <c r="F718" s="668"/>
      <c r="G718" s="668"/>
      <c r="H718" s="668"/>
      <c r="I718" s="668"/>
      <c r="J718" s="668">
        <v>1</v>
      </c>
      <c r="K718" s="668">
        <v>20508.599999999999</v>
      </c>
      <c r="L718" s="668"/>
      <c r="M718" s="668">
        <v>20508.599999999999</v>
      </c>
      <c r="N718" s="668"/>
      <c r="O718" s="668"/>
      <c r="P718" s="681"/>
      <c r="Q718" s="669"/>
    </row>
    <row r="719" spans="1:17" ht="14.4" customHeight="1" x14ac:dyDescent="0.3">
      <c r="A719" s="664" t="s">
        <v>548</v>
      </c>
      <c r="B719" s="665" t="s">
        <v>7280</v>
      </c>
      <c r="C719" s="665" t="s">
        <v>6503</v>
      </c>
      <c r="D719" s="665" t="s">
        <v>7343</v>
      </c>
      <c r="E719" s="665" t="s">
        <v>7344</v>
      </c>
      <c r="F719" s="668"/>
      <c r="G719" s="668"/>
      <c r="H719" s="668"/>
      <c r="I719" s="668"/>
      <c r="J719" s="668">
        <v>0.3</v>
      </c>
      <c r="K719" s="668">
        <v>20.100000000000001</v>
      </c>
      <c r="L719" s="668"/>
      <c r="M719" s="668">
        <v>67.000000000000014</v>
      </c>
      <c r="N719" s="668"/>
      <c r="O719" s="668"/>
      <c r="P719" s="681"/>
      <c r="Q719" s="669"/>
    </row>
    <row r="720" spans="1:17" ht="14.4" customHeight="1" x14ac:dyDescent="0.3">
      <c r="A720" s="664" t="s">
        <v>548</v>
      </c>
      <c r="B720" s="665" t="s">
        <v>7280</v>
      </c>
      <c r="C720" s="665" t="s">
        <v>6503</v>
      </c>
      <c r="D720" s="665" t="s">
        <v>6982</v>
      </c>
      <c r="E720" s="665" t="s">
        <v>6983</v>
      </c>
      <c r="F720" s="668"/>
      <c r="G720" s="668"/>
      <c r="H720" s="668"/>
      <c r="I720" s="668"/>
      <c r="J720" s="668">
        <v>1</v>
      </c>
      <c r="K720" s="668">
        <v>44520</v>
      </c>
      <c r="L720" s="668"/>
      <c r="M720" s="668">
        <v>44520</v>
      </c>
      <c r="N720" s="668"/>
      <c r="O720" s="668"/>
      <c r="P720" s="681"/>
      <c r="Q720" s="669"/>
    </row>
    <row r="721" spans="1:17" ht="14.4" customHeight="1" x14ac:dyDescent="0.3">
      <c r="A721" s="664" t="s">
        <v>548</v>
      </c>
      <c r="B721" s="665" t="s">
        <v>7280</v>
      </c>
      <c r="C721" s="665" t="s">
        <v>6503</v>
      </c>
      <c r="D721" s="665" t="s">
        <v>7000</v>
      </c>
      <c r="E721" s="665" t="s">
        <v>6788</v>
      </c>
      <c r="F721" s="668">
        <v>1</v>
      </c>
      <c r="G721" s="668">
        <v>12900</v>
      </c>
      <c r="H721" s="668">
        <v>1</v>
      </c>
      <c r="I721" s="668">
        <v>12900</v>
      </c>
      <c r="J721" s="668">
        <v>1</v>
      </c>
      <c r="K721" s="668">
        <v>12900</v>
      </c>
      <c r="L721" s="668">
        <v>1</v>
      </c>
      <c r="M721" s="668">
        <v>12900</v>
      </c>
      <c r="N721" s="668">
        <v>2</v>
      </c>
      <c r="O721" s="668">
        <v>25800</v>
      </c>
      <c r="P721" s="681">
        <v>2</v>
      </c>
      <c r="Q721" s="669">
        <v>12900</v>
      </c>
    </row>
    <row r="722" spans="1:17" ht="14.4" customHeight="1" x14ac:dyDescent="0.3">
      <c r="A722" s="664" t="s">
        <v>548</v>
      </c>
      <c r="B722" s="665" t="s">
        <v>7280</v>
      </c>
      <c r="C722" s="665" t="s">
        <v>6503</v>
      </c>
      <c r="D722" s="665" t="s">
        <v>7001</v>
      </c>
      <c r="E722" s="665" t="s">
        <v>7002</v>
      </c>
      <c r="F722" s="668"/>
      <c r="G722" s="668"/>
      <c r="H722" s="668"/>
      <c r="I722" s="668"/>
      <c r="J722" s="668"/>
      <c r="K722" s="668"/>
      <c r="L722" s="668"/>
      <c r="M722" s="668"/>
      <c r="N722" s="668">
        <v>19</v>
      </c>
      <c r="O722" s="668">
        <v>503386</v>
      </c>
      <c r="P722" s="681"/>
      <c r="Q722" s="669">
        <v>26494</v>
      </c>
    </row>
    <row r="723" spans="1:17" ht="14.4" customHeight="1" x14ac:dyDescent="0.3">
      <c r="A723" s="664" t="s">
        <v>548</v>
      </c>
      <c r="B723" s="665" t="s">
        <v>7280</v>
      </c>
      <c r="C723" s="665" t="s">
        <v>6503</v>
      </c>
      <c r="D723" s="665" t="s">
        <v>7345</v>
      </c>
      <c r="E723" s="665" t="s">
        <v>7346</v>
      </c>
      <c r="F723" s="668">
        <v>1</v>
      </c>
      <c r="G723" s="668">
        <v>236</v>
      </c>
      <c r="H723" s="668">
        <v>1</v>
      </c>
      <c r="I723" s="668">
        <v>236</v>
      </c>
      <c r="J723" s="668"/>
      <c r="K723" s="668"/>
      <c r="L723" s="668"/>
      <c r="M723" s="668"/>
      <c r="N723" s="668"/>
      <c r="O723" s="668"/>
      <c r="P723" s="681"/>
      <c r="Q723" s="669"/>
    </row>
    <row r="724" spans="1:17" ht="14.4" customHeight="1" x14ac:dyDescent="0.3">
      <c r="A724" s="664" t="s">
        <v>548</v>
      </c>
      <c r="B724" s="665" t="s">
        <v>7280</v>
      </c>
      <c r="C724" s="665" t="s">
        <v>6503</v>
      </c>
      <c r="D724" s="665" t="s">
        <v>7347</v>
      </c>
      <c r="E724" s="665" t="s">
        <v>7348</v>
      </c>
      <c r="F724" s="668"/>
      <c r="G724" s="668"/>
      <c r="H724" s="668"/>
      <c r="I724" s="668"/>
      <c r="J724" s="668"/>
      <c r="K724" s="668"/>
      <c r="L724" s="668"/>
      <c r="M724" s="668"/>
      <c r="N724" s="668">
        <v>1</v>
      </c>
      <c r="O724" s="668">
        <v>447.3</v>
      </c>
      <c r="P724" s="681"/>
      <c r="Q724" s="669">
        <v>447.3</v>
      </c>
    </row>
    <row r="725" spans="1:17" ht="14.4" customHeight="1" x14ac:dyDescent="0.3">
      <c r="A725" s="664" t="s">
        <v>548</v>
      </c>
      <c r="B725" s="665" t="s">
        <v>7280</v>
      </c>
      <c r="C725" s="665" t="s">
        <v>6503</v>
      </c>
      <c r="D725" s="665" t="s">
        <v>7349</v>
      </c>
      <c r="E725" s="665" t="s">
        <v>7350</v>
      </c>
      <c r="F725" s="668">
        <v>2</v>
      </c>
      <c r="G725" s="668">
        <v>1983.66</v>
      </c>
      <c r="H725" s="668">
        <v>1</v>
      </c>
      <c r="I725" s="668">
        <v>991.83</v>
      </c>
      <c r="J725" s="668"/>
      <c r="K725" s="668"/>
      <c r="L725" s="668"/>
      <c r="M725" s="668"/>
      <c r="N725" s="668"/>
      <c r="O725" s="668"/>
      <c r="P725" s="681"/>
      <c r="Q725" s="669"/>
    </row>
    <row r="726" spans="1:17" ht="14.4" customHeight="1" x14ac:dyDescent="0.3">
      <c r="A726" s="664" t="s">
        <v>548</v>
      </c>
      <c r="B726" s="665" t="s">
        <v>7280</v>
      </c>
      <c r="C726" s="665" t="s">
        <v>6404</v>
      </c>
      <c r="D726" s="665" t="s">
        <v>7351</v>
      </c>
      <c r="E726" s="665" t="s">
        <v>7352</v>
      </c>
      <c r="F726" s="668">
        <v>1211</v>
      </c>
      <c r="G726" s="668">
        <v>38710826</v>
      </c>
      <c r="H726" s="668">
        <v>1</v>
      </c>
      <c r="I726" s="668">
        <v>31966</v>
      </c>
      <c r="J726" s="668">
        <v>1327</v>
      </c>
      <c r="K726" s="668">
        <v>42418882</v>
      </c>
      <c r="L726" s="668">
        <v>1.0957886044591247</v>
      </c>
      <c r="M726" s="668">
        <v>31966</v>
      </c>
      <c r="N726" s="668">
        <v>1237</v>
      </c>
      <c r="O726" s="668">
        <v>39541942</v>
      </c>
      <c r="P726" s="681">
        <v>1.0214698596201486</v>
      </c>
      <c r="Q726" s="669">
        <v>31966</v>
      </c>
    </row>
    <row r="727" spans="1:17" ht="14.4" customHeight="1" x14ac:dyDescent="0.3">
      <c r="A727" s="664" t="s">
        <v>548</v>
      </c>
      <c r="B727" s="665" t="s">
        <v>7280</v>
      </c>
      <c r="C727" s="665" t="s">
        <v>6404</v>
      </c>
      <c r="D727" s="665" t="s">
        <v>7353</v>
      </c>
      <c r="E727" s="665" t="s">
        <v>7354</v>
      </c>
      <c r="F727" s="668">
        <v>37</v>
      </c>
      <c r="G727" s="668">
        <v>440189</v>
      </c>
      <c r="H727" s="668">
        <v>1</v>
      </c>
      <c r="I727" s="668">
        <v>11897</v>
      </c>
      <c r="J727" s="668">
        <v>22</v>
      </c>
      <c r="K727" s="668">
        <v>261734</v>
      </c>
      <c r="L727" s="668">
        <v>0.59459459459459463</v>
      </c>
      <c r="M727" s="668">
        <v>11897</v>
      </c>
      <c r="N727" s="668">
        <v>26</v>
      </c>
      <c r="O727" s="668">
        <v>309322</v>
      </c>
      <c r="P727" s="681">
        <v>0.70270270270270274</v>
      </c>
      <c r="Q727" s="669">
        <v>11897</v>
      </c>
    </row>
    <row r="728" spans="1:17" ht="14.4" customHeight="1" x14ac:dyDescent="0.3">
      <c r="A728" s="664" t="s">
        <v>548</v>
      </c>
      <c r="B728" s="665" t="s">
        <v>7280</v>
      </c>
      <c r="C728" s="665" t="s">
        <v>6404</v>
      </c>
      <c r="D728" s="665" t="s">
        <v>7014</v>
      </c>
      <c r="E728" s="665" t="s">
        <v>7015</v>
      </c>
      <c r="F728" s="668">
        <v>1</v>
      </c>
      <c r="G728" s="668">
        <v>815</v>
      </c>
      <c r="H728" s="668">
        <v>1</v>
      </c>
      <c r="I728" s="668">
        <v>815</v>
      </c>
      <c r="J728" s="668"/>
      <c r="K728" s="668"/>
      <c r="L728" s="668"/>
      <c r="M728" s="668"/>
      <c r="N728" s="668"/>
      <c r="O728" s="668"/>
      <c r="P728" s="681"/>
      <c r="Q728" s="669"/>
    </row>
    <row r="729" spans="1:17" ht="14.4" customHeight="1" x14ac:dyDescent="0.3">
      <c r="A729" s="664" t="s">
        <v>548</v>
      </c>
      <c r="B729" s="665" t="s">
        <v>7280</v>
      </c>
      <c r="C729" s="665" t="s">
        <v>6404</v>
      </c>
      <c r="D729" s="665" t="s">
        <v>7355</v>
      </c>
      <c r="E729" s="665" t="s">
        <v>7356</v>
      </c>
      <c r="F729" s="668">
        <v>60</v>
      </c>
      <c r="G729" s="668">
        <v>559200</v>
      </c>
      <c r="H729" s="668">
        <v>1</v>
      </c>
      <c r="I729" s="668">
        <v>9320</v>
      </c>
      <c r="J729" s="668">
        <v>99</v>
      </c>
      <c r="K729" s="668">
        <v>922680</v>
      </c>
      <c r="L729" s="668">
        <v>1.65</v>
      </c>
      <c r="M729" s="668">
        <v>9320</v>
      </c>
      <c r="N729" s="668">
        <v>64</v>
      </c>
      <c r="O729" s="668">
        <v>596480</v>
      </c>
      <c r="P729" s="681">
        <v>1.0666666666666667</v>
      </c>
      <c r="Q729" s="669">
        <v>9320</v>
      </c>
    </row>
    <row r="730" spans="1:17" ht="14.4" customHeight="1" x14ac:dyDescent="0.3">
      <c r="A730" s="664" t="s">
        <v>548</v>
      </c>
      <c r="B730" s="665" t="s">
        <v>7280</v>
      </c>
      <c r="C730" s="665" t="s">
        <v>6404</v>
      </c>
      <c r="D730" s="665" t="s">
        <v>7020</v>
      </c>
      <c r="E730" s="665" t="s">
        <v>7021</v>
      </c>
      <c r="F730" s="668">
        <v>0</v>
      </c>
      <c r="G730" s="668">
        <v>0</v>
      </c>
      <c r="H730" s="668"/>
      <c r="I730" s="668"/>
      <c r="J730" s="668">
        <v>0</v>
      </c>
      <c r="K730" s="668">
        <v>0</v>
      </c>
      <c r="L730" s="668"/>
      <c r="M730" s="668"/>
      <c r="N730" s="668">
        <v>0</v>
      </c>
      <c r="O730" s="668">
        <v>0</v>
      </c>
      <c r="P730" s="681"/>
      <c r="Q730" s="669"/>
    </row>
    <row r="731" spans="1:17" ht="14.4" customHeight="1" x14ac:dyDescent="0.3">
      <c r="A731" s="664" t="s">
        <v>548</v>
      </c>
      <c r="B731" s="665" t="s">
        <v>7280</v>
      </c>
      <c r="C731" s="665" t="s">
        <v>6404</v>
      </c>
      <c r="D731" s="665" t="s">
        <v>7022</v>
      </c>
      <c r="E731" s="665" t="s">
        <v>7023</v>
      </c>
      <c r="F731" s="668">
        <v>1654</v>
      </c>
      <c r="G731" s="668">
        <v>0</v>
      </c>
      <c r="H731" s="668"/>
      <c r="I731" s="668">
        <v>0</v>
      </c>
      <c r="J731" s="668">
        <v>1347</v>
      </c>
      <c r="K731" s="668">
        <v>0</v>
      </c>
      <c r="L731" s="668"/>
      <c r="M731" s="668">
        <v>0</v>
      </c>
      <c r="N731" s="668">
        <v>1450</v>
      </c>
      <c r="O731" s="668">
        <v>0</v>
      </c>
      <c r="P731" s="681"/>
      <c r="Q731" s="669">
        <v>0</v>
      </c>
    </row>
    <row r="732" spans="1:17" ht="14.4" customHeight="1" x14ac:dyDescent="0.3">
      <c r="A732" s="664" t="s">
        <v>548</v>
      </c>
      <c r="B732" s="665" t="s">
        <v>7280</v>
      </c>
      <c r="C732" s="665" t="s">
        <v>6404</v>
      </c>
      <c r="D732" s="665" t="s">
        <v>7357</v>
      </c>
      <c r="E732" s="665" t="s">
        <v>7358</v>
      </c>
      <c r="F732" s="668">
        <v>9</v>
      </c>
      <c r="G732" s="668">
        <v>0</v>
      </c>
      <c r="H732" s="668"/>
      <c r="I732" s="668">
        <v>0</v>
      </c>
      <c r="J732" s="668">
        <v>10</v>
      </c>
      <c r="K732" s="668">
        <v>0</v>
      </c>
      <c r="L732" s="668"/>
      <c r="M732" s="668">
        <v>0</v>
      </c>
      <c r="N732" s="668">
        <v>8</v>
      </c>
      <c r="O732" s="668">
        <v>0</v>
      </c>
      <c r="P732" s="681"/>
      <c r="Q732" s="669">
        <v>0</v>
      </c>
    </row>
    <row r="733" spans="1:17" ht="14.4" customHeight="1" x14ac:dyDescent="0.3">
      <c r="A733" s="664" t="s">
        <v>548</v>
      </c>
      <c r="B733" s="665" t="s">
        <v>7280</v>
      </c>
      <c r="C733" s="665" t="s">
        <v>6404</v>
      </c>
      <c r="D733" s="665" t="s">
        <v>7024</v>
      </c>
      <c r="E733" s="665" t="s">
        <v>7025</v>
      </c>
      <c r="F733" s="668"/>
      <c r="G733" s="668"/>
      <c r="H733" s="668"/>
      <c r="I733" s="668"/>
      <c r="J733" s="668"/>
      <c r="K733" s="668"/>
      <c r="L733" s="668"/>
      <c r="M733" s="668"/>
      <c r="N733" s="668">
        <v>1</v>
      </c>
      <c r="O733" s="668">
        <v>0</v>
      </c>
      <c r="P733" s="681"/>
      <c r="Q733" s="669">
        <v>0</v>
      </c>
    </row>
    <row r="734" spans="1:17" ht="14.4" customHeight="1" x14ac:dyDescent="0.3">
      <c r="A734" s="664" t="s">
        <v>548</v>
      </c>
      <c r="B734" s="665" t="s">
        <v>7280</v>
      </c>
      <c r="C734" s="665" t="s">
        <v>6404</v>
      </c>
      <c r="D734" s="665" t="s">
        <v>7359</v>
      </c>
      <c r="E734" s="665" t="s">
        <v>7358</v>
      </c>
      <c r="F734" s="668">
        <v>1</v>
      </c>
      <c r="G734" s="668">
        <v>0</v>
      </c>
      <c r="H734" s="668"/>
      <c r="I734" s="668">
        <v>0</v>
      </c>
      <c r="J734" s="668"/>
      <c r="K734" s="668"/>
      <c r="L734" s="668"/>
      <c r="M734" s="668"/>
      <c r="N734" s="668"/>
      <c r="O734" s="668"/>
      <c r="P734" s="681"/>
      <c r="Q734" s="669"/>
    </row>
    <row r="735" spans="1:17" ht="14.4" customHeight="1" x14ac:dyDescent="0.3">
      <c r="A735" s="664" t="s">
        <v>548</v>
      </c>
      <c r="B735" s="665" t="s">
        <v>7280</v>
      </c>
      <c r="C735" s="665" t="s">
        <v>6404</v>
      </c>
      <c r="D735" s="665" t="s">
        <v>7360</v>
      </c>
      <c r="E735" s="665" t="s">
        <v>7358</v>
      </c>
      <c r="F735" s="668">
        <v>12</v>
      </c>
      <c r="G735" s="668">
        <v>0</v>
      </c>
      <c r="H735" s="668"/>
      <c r="I735" s="668">
        <v>0</v>
      </c>
      <c r="J735" s="668">
        <v>14</v>
      </c>
      <c r="K735" s="668">
        <v>0</v>
      </c>
      <c r="L735" s="668"/>
      <c r="M735" s="668">
        <v>0</v>
      </c>
      <c r="N735" s="668">
        <v>11</v>
      </c>
      <c r="O735" s="668">
        <v>0</v>
      </c>
      <c r="P735" s="681"/>
      <c r="Q735" s="669">
        <v>0</v>
      </c>
    </row>
    <row r="736" spans="1:17" ht="14.4" customHeight="1" x14ac:dyDescent="0.3">
      <c r="A736" s="664" t="s">
        <v>548</v>
      </c>
      <c r="B736" s="665" t="s">
        <v>7280</v>
      </c>
      <c r="C736" s="665" t="s">
        <v>6404</v>
      </c>
      <c r="D736" s="665" t="s">
        <v>7361</v>
      </c>
      <c r="E736" s="665" t="s">
        <v>7362</v>
      </c>
      <c r="F736" s="668">
        <v>238</v>
      </c>
      <c r="G736" s="668">
        <v>5703908</v>
      </c>
      <c r="H736" s="668">
        <v>1</v>
      </c>
      <c r="I736" s="668">
        <v>23966</v>
      </c>
      <c r="J736" s="668">
        <v>150</v>
      </c>
      <c r="K736" s="668">
        <v>3594900</v>
      </c>
      <c r="L736" s="668">
        <v>0.63025210084033612</v>
      </c>
      <c r="M736" s="668">
        <v>23966</v>
      </c>
      <c r="N736" s="668">
        <v>182</v>
      </c>
      <c r="O736" s="668">
        <v>4361812</v>
      </c>
      <c r="P736" s="681">
        <v>0.76470588235294112</v>
      </c>
      <c r="Q736" s="669">
        <v>23966</v>
      </c>
    </row>
    <row r="737" spans="1:17" ht="14.4" customHeight="1" x14ac:dyDescent="0.3">
      <c r="A737" s="664" t="s">
        <v>548</v>
      </c>
      <c r="B737" s="665" t="s">
        <v>7280</v>
      </c>
      <c r="C737" s="665" t="s">
        <v>6404</v>
      </c>
      <c r="D737" s="665" t="s">
        <v>7363</v>
      </c>
      <c r="E737" s="665" t="s">
        <v>7364</v>
      </c>
      <c r="F737" s="668">
        <v>19</v>
      </c>
      <c r="G737" s="668">
        <v>126844</v>
      </c>
      <c r="H737" s="668">
        <v>1</v>
      </c>
      <c r="I737" s="668">
        <v>6676</v>
      </c>
      <c r="J737" s="668"/>
      <c r="K737" s="668"/>
      <c r="L737" s="668"/>
      <c r="M737" s="668"/>
      <c r="N737" s="668"/>
      <c r="O737" s="668"/>
      <c r="P737" s="681"/>
      <c r="Q737" s="669"/>
    </row>
    <row r="738" spans="1:17" ht="14.4" customHeight="1" x14ac:dyDescent="0.3">
      <c r="A738" s="664" t="s">
        <v>548</v>
      </c>
      <c r="B738" s="665" t="s">
        <v>7280</v>
      </c>
      <c r="C738" s="665" t="s">
        <v>6404</v>
      </c>
      <c r="D738" s="665" t="s">
        <v>7365</v>
      </c>
      <c r="E738" s="665" t="s">
        <v>7358</v>
      </c>
      <c r="F738" s="668">
        <v>10</v>
      </c>
      <c r="G738" s="668">
        <v>0</v>
      </c>
      <c r="H738" s="668"/>
      <c r="I738" s="668">
        <v>0</v>
      </c>
      <c r="J738" s="668">
        <v>15</v>
      </c>
      <c r="K738" s="668">
        <v>0</v>
      </c>
      <c r="L738" s="668"/>
      <c r="M738" s="668">
        <v>0</v>
      </c>
      <c r="N738" s="668">
        <v>11</v>
      </c>
      <c r="O738" s="668">
        <v>0</v>
      </c>
      <c r="P738" s="681"/>
      <c r="Q738" s="669">
        <v>0</v>
      </c>
    </row>
    <row r="739" spans="1:17" ht="14.4" customHeight="1" x14ac:dyDescent="0.3">
      <c r="A739" s="664" t="s">
        <v>548</v>
      </c>
      <c r="B739" s="665" t="s">
        <v>7280</v>
      </c>
      <c r="C739" s="665" t="s">
        <v>6404</v>
      </c>
      <c r="D739" s="665" t="s">
        <v>7366</v>
      </c>
      <c r="E739" s="665" t="s">
        <v>7367</v>
      </c>
      <c r="F739" s="668">
        <v>536</v>
      </c>
      <c r="G739" s="668">
        <v>14989776</v>
      </c>
      <c r="H739" s="668">
        <v>1</v>
      </c>
      <c r="I739" s="668">
        <v>27966</v>
      </c>
      <c r="J739" s="668">
        <v>516</v>
      </c>
      <c r="K739" s="668">
        <v>14430456</v>
      </c>
      <c r="L739" s="668">
        <v>0.96268656716417911</v>
      </c>
      <c r="M739" s="668">
        <v>27966</v>
      </c>
      <c r="N739" s="668">
        <v>567</v>
      </c>
      <c r="O739" s="668">
        <v>15856722</v>
      </c>
      <c r="P739" s="681">
        <v>1.0578358208955223</v>
      </c>
      <c r="Q739" s="669">
        <v>27966</v>
      </c>
    </row>
    <row r="740" spans="1:17" ht="14.4" customHeight="1" x14ac:dyDescent="0.3">
      <c r="A740" s="664" t="s">
        <v>548</v>
      </c>
      <c r="B740" s="665" t="s">
        <v>7280</v>
      </c>
      <c r="C740" s="665" t="s">
        <v>6404</v>
      </c>
      <c r="D740" s="665" t="s">
        <v>6470</v>
      </c>
      <c r="E740" s="665" t="s">
        <v>6471</v>
      </c>
      <c r="F740" s="668">
        <v>107</v>
      </c>
      <c r="G740" s="668">
        <v>37176</v>
      </c>
      <c r="H740" s="668">
        <v>1</v>
      </c>
      <c r="I740" s="668">
        <v>347.43925233644859</v>
      </c>
      <c r="J740" s="668">
        <v>133</v>
      </c>
      <c r="K740" s="668">
        <v>46417</v>
      </c>
      <c r="L740" s="668">
        <v>1.2485743490423928</v>
      </c>
      <c r="M740" s="668">
        <v>349</v>
      </c>
      <c r="N740" s="668">
        <v>94</v>
      </c>
      <c r="O740" s="668">
        <v>34876</v>
      </c>
      <c r="P740" s="681">
        <v>0.93813212825478809</v>
      </c>
      <c r="Q740" s="669">
        <v>371.02127659574467</v>
      </c>
    </row>
    <row r="741" spans="1:17" ht="14.4" customHeight="1" x14ac:dyDescent="0.3">
      <c r="A741" s="664" t="s">
        <v>548</v>
      </c>
      <c r="B741" s="665" t="s">
        <v>7280</v>
      </c>
      <c r="C741" s="665" t="s">
        <v>6404</v>
      </c>
      <c r="D741" s="665" t="s">
        <v>7126</v>
      </c>
      <c r="E741" s="665" t="s">
        <v>7127</v>
      </c>
      <c r="F741" s="668"/>
      <c r="G741" s="668"/>
      <c r="H741" s="668"/>
      <c r="I741" s="668"/>
      <c r="J741" s="668">
        <v>2</v>
      </c>
      <c r="K741" s="668">
        <v>0</v>
      </c>
      <c r="L741" s="668"/>
      <c r="M741" s="668">
        <v>0</v>
      </c>
      <c r="N741" s="668"/>
      <c r="O741" s="668"/>
      <c r="P741" s="681"/>
      <c r="Q741" s="669"/>
    </row>
    <row r="742" spans="1:17" ht="14.4" customHeight="1" x14ac:dyDescent="0.3">
      <c r="A742" s="664" t="s">
        <v>548</v>
      </c>
      <c r="B742" s="665" t="s">
        <v>7280</v>
      </c>
      <c r="C742" s="665" t="s">
        <v>6404</v>
      </c>
      <c r="D742" s="665" t="s">
        <v>6472</v>
      </c>
      <c r="E742" s="665" t="s">
        <v>6473</v>
      </c>
      <c r="F742" s="668">
        <v>40</v>
      </c>
      <c r="G742" s="668">
        <v>9340</v>
      </c>
      <c r="H742" s="668">
        <v>1</v>
      </c>
      <c r="I742" s="668">
        <v>233.5</v>
      </c>
      <c r="J742" s="668">
        <v>56</v>
      </c>
      <c r="K742" s="668">
        <v>13160</v>
      </c>
      <c r="L742" s="668">
        <v>1.4089935760171306</v>
      </c>
      <c r="M742" s="668">
        <v>235</v>
      </c>
      <c r="N742" s="668">
        <v>38</v>
      </c>
      <c r="O742" s="668">
        <v>9538</v>
      </c>
      <c r="P742" s="681">
        <v>1.0211991434689507</v>
      </c>
      <c r="Q742" s="669">
        <v>251</v>
      </c>
    </row>
    <row r="743" spans="1:17" ht="14.4" customHeight="1" x14ac:dyDescent="0.3">
      <c r="A743" s="664" t="s">
        <v>548</v>
      </c>
      <c r="B743" s="665" t="s">
        <v>7280</v>
      </c>
      <c r="C743" s="665" t="s">
        <v>6404</v>
      </c>
      <c r="D743" s="665" t="s">
        <v>7368</v>
      </c>
      <c r="E743" s="665" t="s">
        <v>7358</v>
      </c>
      <c r="F743" s="668">
        <v>5</v>
      </c>
      <c r="G743" s="668">
        <v>0</v>
      </c>
      <c r="H743" s="668"/>
      <c r="I743" s="668">
        <v>0</v>
      </c>
      <c r="J743" s="668">
        <v>7</v>
      </c>
      <c r="K743" s="668">
        <v>0</v>
      </c>
      <c r="L743" s="668"/>
      <c r="M743" s="668">
        <v>0</v>
      </c>
      <c r="N743" s="668">
        <v>8</v>
      </c>
      <c r="O743" s="668">
        <v>0</v>
      </c>
      <c r="P743" s="681"/>
      <c r="Q743" s="669">
        <v>0</v>
      </c>
    </row>
    <row r="744" spans="1:17" ht="14.4" customHeight="1" x14ac:dyDescent="0.3">
      <c r="A744" s="664" t="s">
        <v>548</v>
      </c>
      <c r="B744" s="665" t="s">
        <v>7369</v>
      </c>
      <c r="C744" s="665" t="s">
        <v>6404</v>
      </c>
      <c r="D744" s="665" t="s">
        <v>6428</v>
      </c>
      <c r="E744" s="665" t="s">
        <v>6429</v>
      </c>
      <c r="F744" s="668"/>
      <c r="G744" s="668"/>
      <c r="H744" s="668"/>
      <c r="I744" s="668"/>
      <c r="J744" s="668">
        <v>1</v>
      </c>
      <c r="K744" s="668">
        <v>82</v>
      </c>
      <c r="L744" s="668"/>
      <c r="M744" s="668">
        <v>82</v>
      </c>
      <c r="N744" s="668"/>
      <c r="O744" s="668"/>
      <c r="P744" s="681"/>
      <c r="Q744" s="669"/>
    </row>
    <row r="745" spans="1:17" ht="14.4" customHeight="1" x14ac:dyDescent="0.3">
      <c r="A745" s="664" t="s">
        <v>548</v>
      </c>
      <c r="B745" s="665" t="s">
        <v>7369</v>
      </c>
      <c r="C745" s="665" t="s">
        <v>6404</v>
      </c>
      <c r="D745" s="665" t="s">
        <v>6583</v>
      </c>
      <c r="E745" s="665" t="s">
        <v>6584</v>
      </c>
      <c r="F745" s="668">
        <v>1</v>
      </c>
      <c r="G745" s="668">
        <v>845</v>
      </c>
      <c r="H745" s="668">
        <v>1</v>
      </c>
      <c r="I745" s="668">
        <v>845</v>
      </c>
      <c r="J745" s="668">
        <v>2</v>
      </c>
      <c r="K745" s="668">
        <v>1704</v>
      </c>
      <c r="L745" s="668">
        <v>2.016568047337278</v>
      </c>
      <c r="M745" s="668">
        <v>852</v>
      </c>
      <c r="N745" s="668"/>
      <c r="O745" s="668"/>
      <c r="P745" s="681"/>
      <c r="Q745" s="669"/>
    </row>
    <row r="746" spans="1:17" ht="14.4" customHeight="1" x14ac:dyDescent="0.3">
      <c r="A746" s="664" t="s">
        <v>548</v>
      </c>
      <c r="B746" s="665" t="s">
        <v>7369</v>
      </c>
      <c r="C746" s="665" t="s">
        <v>6404</v>
      </c>
      <c r="D746" s="665" t="s">
        <v>7370</v>
      </c>
      <c r="E746" s="665" t="s">
        <v>7371</v>
      </c>
      <c r="F746" s="668"/>
      <c r="G746" s="668"/>
      <c r="H746" s="668"/>
      <c r="I746" s="668"/>
      <c r="J746" s="668">
        <v>2</v>
      </c>
      <c r="K746" s="668">
        <v>3076</v>
      </c>
      <c r="L746" s="668"/>
      <c r="M746" s="668">
        <v>1538</v>
      </c>
      <c r="N746" s="668"/>
      <c r="O746" s="668"/>
      <c r="P746" s="681"/>
      <c r="Q746" s="669"/>
    </row>
    <row r="747" spans="1:17" ht="14.4" customHeight="1" x14ac:dyDescent="0.3">
      <c r="A747" s="664" t="s">
        <v>548</v>
      </c>
      <c r="B747" s="665" t="s">
        <v>7369</v>
      </c>
      <c r="C747" s="665" t="s">
        <v>6404</v>
      </c>
      <c r="D747" s="665" t="s">
        <v>7372</v>
      </c>
      <c r="E747" s="665" t="s">
        <v>7373</v>
      </c>
      <c r="F747" s="668"/>
      <c r="G747" s="668"/>
      <c r="H747" s="668"/>
      <c r="I747" s="668"/>
      <c r="J747" s="668">
        <v>1</v>
      </c>
      <c r="K747" s="668">
        <v>628</v>
      </c>
      <c r="L747" s="668"/>
      <c r="M747" s="668">
        <v>628</v>
      </c>
      <c r="N747" s="668"/>
      <c r="O747" s="668"/>
      <c r="P747" s="681"/>
      <c r="Q747" s="669"/>
    </row>
    <row r="748" spans="1:17" ht="14.4" customHeight="1" x14ac:dyDescent="0.3">
      <c r="A748" s="664" t="s">
        <v>548</v>
      </c>
      <c r="B748" s="665" t="s">
        <v>7369</v>
      </c>
      <c r="C748" s="665" t="s">
        <v>6404</v>
      </c>
      <c r="D748" s="665" t="s">
        <v>7374</v>
      </c>
      <c r="E748" s="665" t="s">
        <v>7375</v>
      </c>
      <c r="F748" s="668"/>
      <c r="G748" s="668"/>
      <c r="H748" s="668"/>
      <c r="I748" s="668"/>
      <c r="J748" s="668">
        <v>1</v>
      </c>
      <c r="K748" s="668">
        <v>243</v>
      </c>
      <c r="L748" s="668"/>
      <c r="M748" s="668">
        <v>243</v>
      </c>
      <c r="N748" s="668"/>
      <c r="O748" s="668"/>
      <c r="P748" s="681"/>
      <c r="Q748" s="669"/>
    </row>
    <row r="749" spans="1:17" ht="14.4" customHeight="1" x14ac:dyDescent="0.3">
      <c r="A749" s="664" t="s">
        <v>548</v>
      </c>
      <c r="B749" s="665" t="s">
        <v>7369</v>
      </c>
      <c r="C749" s="665" t="s">
        <v>6404</v>
      </c>
      <c r="D749" s="665" t="s">
        <v>7376</v>
      </c>
      <c r="E749" s="665" t="s">
        <v>7377</v>
      </c>
      <c r="F749" s="668"/>
      <c r="G749" s="668"/>
      <c r="H749" s="668"/>
      <c r="I749" s="668"/>
      <c r="J749" s="668">
        <v>1</v>
      </c>
      <c r="K749" s="668">
        <v>1667</v>
      </c>
      <c r="L749" s="668"/>
      <c r="M749" s="668">
        <v>1667</v>
      </c>
      <c r="N749" s="668"/>
      <c r="O749" s="668"/>
      <c r="P749" s="681"/>
      <c r="Q749" s="669"/>
    </row>
    <row r="750" spans="1:17" ht="14.4" customHeight="1" x14ac:dyDescent="0.3">
      <c r="A750" s="664" t="s">
        <v>548</v>
      </c>
      <c r="B750" s="665" t="s">
        <v>7369</v>
      </c>
      <c r="C750" s="665" t="s">
        <v>6404</v>
      </c>
      <c r="D750" s="665" t="s">
        <v>2741</v>
      </c>
      <c r="E750" s="665" t="s">
        <v>7378</v>
      </c>
      <c r="F750" s="668"/>
      <c r="G750" s="668"/>
      <c r="H750" s="668"/>
      <c r="I750" s="668"/>
      <c r="J750" s="668">
        <v>1</v>
      </c>
      <c r="K750" s="668">
        <v>1193</v>
      </c>
      <c r="L750" s="668"/>
      <c r="M750" s="668">
        <v>1193</v>
      </c>
      <c r="N750" s="668"/>
      <c r="O750" s="668"/>
      <c r="P750" s="681"/>
      <c r="Q750" s="669"/>
    </row>
    <row r="751" spans="1:17" ht="14.4" customHeight="1" x14ac:dyDescent="0.3">
      <c r="A751" s="664" t="s">
        <v>548</v>
      </c>
      <c r="B751" s="665" t="s">
        <v>7369</v>
      </c>
      <c r="C751" s="665" t="s">
        <v>6404</v>
      </c>
      <c r="D751" s="665" t="s">
        <v>7379</v>
      </c>
      <c r="E751" s="665" t="s">
        <v>7380</v>
      </c>
      <c r="F751" s="668">
        <v>1</v>
      </c>
      <c r="G751" s="668">
        <v>690</v>
      </c>
      <c r="H751" s="668">
        <v>1</v>
      </c>
      <c r="I751" s="668">
        <v>690</v>
      </c>
      <c r="J751" s="668">
        <v>1</v>
      </c>
      <c r="K751" s="668">
        <v>691</v>
      </c>
      <c r="L751" s="668">
        <v>1.0014492753623188</v>
      </c>
      <c r="M751" s="668">
        <v>691</v>
      </c>
      <c r="N751" s="668"/>
      <c r="O751" s="668"/>
      <c r="P751" s="681"/>
      <c r="Q751" s="669"/>
    </row>
    <row r="752" spans="1:17" ht="14.4" customHeight="1" x14ac:dyDescent="0.3">
      <c r="A752" s="664" t="s">
        <v>548</v>
      </c>
      <c r="B752" s="665" t="s">
        <v>7369</v>
      </c>
      <c r="C752" s="665" t="s">
        <v>6404</v>
      </c>
      <c r="D752" s="665" t="s">
        <v>7381</v>
      </c>
      <c r="E752" s="665" t="s">
        <v>7382</v>
      </c>
      <c r="F752" s="668">
        <v>1</v>
      </c>
      <c r="G752" s="668">
        <v>813</v>
      </c>
      <c r="H752" s="668">
        <v>1</v>
      </c>
      <c r="I752" s="668">
        <v>813</v>
      </c>
      <c r="J752" s="668">
        <v>1</v>
      </c>
      <c r="K752" s="668">
        <v>815</v>
      </c>
      <c r="L752" s="668">
        <v>1.002460024600246</v>
      </c>
      <c r="M752" s="668">
        <v>815</v>
      </c>
      <c r="N752" s="668"/>
      <c r="O752" s="668"/>
      <c r="P752" s="681"/>
      <c r="Q752" s="669"/>
    </row>
    <row r="753" spans="1:17" ht="14.4" customHeight="1" x14ac:dyDescent="0.3">
      <c r="A753" s="664" t="s">
        <v>548</v>
      </c>
      <c r="B753" s="665" t="s">
        <v>7369</v>
      </c>
      <c r="C753" s="665" t="s">
        <v>6404</v>
      </c>
      <c r="D753" s="665" t="s">
        <v>7383</v>
      </c>
      <c r="E753" s="665" t="s">
        <v>7384</v>
      </c>
      <c r="F753" s="668"/>
      <c r="G753" s="668"/>
      <c r="H753" s="668"/>
      <c r="I753" s="668"/>
      <c r="J753" s="668">
        <v>1</v>
      </c>
      <c r="K753" s="668">
        <v>1803</v>
      </c>
      <c r="L753" s="668"/>
      <c r="M753" s="668">
        <v>1803</v>
      </c>
      <c r="N753" s="668"/>
      <c r="O753" s="668"/>
      <c r="P753" s="681"/>
      <c r="Q753" s="669"/>
    </row>
    <row r="754" spans="1:17" ht="14.4" customHeight="1" x14ac:dyDescent="0.3">
      <c r="A754" s="664" t="s">
        <v>548</v>
      </c>
      <c r="B754" s="665" t="s">
        <v>7369</v>
      </c>
      <c r="C754" s="665" t="s">
        <v>6404</v>
      </c>
      <c r="D754" s="665" t="s">
        <v>7385</v>
      </c>
      <c r="E754" s="665" t="s">
        <v>7386</v>
      </c>
      <c r="F754" s="668">
        <v>1</v>
      </c>
      <c r="G754" s="668">
        <v>3934</v>
      </c>
      <c r="H754" s="668">
        <v>1</v>
      </c>
      <c r="I754" s="668">
        <v>3934</v>
      </c>
      <c r="J754" s="668"/>
      <c r="K754" s="668"/>
      <c r="L754" s="668"/>
      <c r="M754" s="668"/>
      <c r="N754" s="668"/>
      <c r="O754" s="668"/>
      <c r="P754" s="681"/>
      <c r="Q754" s="669"/>
    </row>
    <row r="755" spans="1:17" ht="14.4" customHeight="1" x14ac:dyDescent="0.3">
      <c r="A755" s="664" t="s">
        <v>548</v>
      </c>
      <c r="B755" s="665" t="s">
        <v>7369</v>
      </c>
      <c r="C755" s="665" t="s">
        <v>6404</v>
      </c>
      <c r="D755" s="665" t="s">
        <v>7387</v>
      </c>
      <c r="E755" s="665" t="s">
        <v>7388</v>
      </c>
      <c r="F755" s="668">
        <v>1</v>
      </c>
      <c r="G755" s="668">
        <v>1981</v>
      </c>
      <c r="H755" s="668">
        <v>1</v>
      </c>
      <c r="I755" s="668">
        <v>1981</v>
      </c>
      <c r="J755" s="668"/>
      <c r="K755" s="668"/>
      <c r="L755" s="668"/>
      <c r="M755" s="668"/>
      <c r="N755" s="668"/>
      <c r="O755" s="668"/>
      <c r="P755" s="681"/>
      <c r="Q755" s="669"/>
    </row>
    <row r="756" spans="1:17" ht="14.4" customHeight="1" x14ac:dyDescent="0.3">
      <c r="A756" s="664" t="s">
        <v>548</v>
      </c>
      <c r="B756" s="665" t="s">
        <v>7389</v>
      </c>
      <c r="C756" s="665" t="s">
        <v>6404</v>
      </c>
      <c r="D756" s="665" t="s">
        <v>7016</v>
      </c>
      <c r="E756" s="665" t="s">
        <v>7017</v>
      </c>
      <c r="F756" s="668">
        <v>673</v>
      </c>
      <c r="G756" s="668">
        <v>157192</v>
      </c>
      <c r="H756" s="668">
        <v>1</v>
      </c>
      <c r="I756" s="668">
        <v>233.56909361069836</v>
      </c>
      <c r="J756" s="668">
        <v>680</v>
      </c>
      <c r="K756" s="668">
        <v>159800</v>
      </c>
      <c r="L756" s="668">
        <v>1.016591175123416</v>
      </c>
      <c r="M756" s="668">
        <v>235</v>
      </c>
      <c r="N756" s="668">
        <v>655</v>
      </c>
      <c r="O756" s="668">
        <v>164341</v>
      </c>
      <c r="P756" s="681">
        <v>1.0454794137106214</v>
      </c>
      <c r="Q756" s="669">
        <v>250.90229007633587</v>
      </c>
    </row>
    <row r="757" spans="1:17" ht="14.4" customHeight="1" x14ac:dyDescent="0.3">
      <c r="A757" s="664" t="s">
        <v>548</v>
      </c>
      <c r="B757" s="665" t="s">
        <v>7389</v>
      </c>
      <c r="C757" s="665" t="s">
        <v>6404</v>
      </c>
      <c r="D757" s="665" t="s">
        <v>7018</v>
      </c>
      <c r="E757" s="665" t="s">
        <v>7019</v>
      </c>
      <c r="F757" s="668">
        <v>678</v>
      </c>
      <c r="G757" s="668">
        <v>79732</v>
      </c>
      <c r="H757" s="668">
        <v>1</v>
      </c>
      <c r="I757" s="668">
        <v>117.59882005899705</v>
      </c>
      <c r="J757" s="668">
        <v>663</v>
      </c>
      <c r="K757" s="668">
        <v>78234</v>
      </c>
      <c r="L757" s="668">
        <v>0.98121206040234787</v>
      </c>
      <c r="M757" s="668">
        <v>118</v>
      </c>
      <c r="N757" s="668">
        <v>713</v>
      </c>
      <c r="O757" s="668">
        <v>89782</v>
      </c>
      <c r="P757" s="681">
        <v>1.1260472583153565</v>
      </c>
      <c r="Q757" s="669">
        <v>125.92145862552594</v>
      </c>
    </row>
    <row r="758" spans="1:17" ht="14.4" customHeight="1" x14ac:dyDescent="0.3">
      <c r="A758" s="664" t="s">
        <v>548</v>
      </c>
      <c r="B758" s="665" t="s">
        <v>7389</v>
      </c>
      <c r="C758" s="665" t="s">
        <v>6404</v>
      </c>
      <c r="D758" s="665" t="s">
        <v>7390</v>
      </c>
      <c r="E758" s="665" t="s">
        <v>7391</v>
      </c>
      <c r="F758" s="668"/>
      <c r="G758" s="668"/>
      <c r="H758" s="668"/>
      <c r="I758" s="668"/>
      <c r="J758" s="668"/>
      <c r="K758" s="668"/>
      <c r="L758" s="668"/>
      <c r="M758" s="668"/>
      <c r="N758" s="668">
        <v>28</v>
      </c>
      <c r="O758" s="668">
        <v>13860</v>
      </c>
      <c r="P758" s="681"/>
      <c r="Q758" s="669">
        <v>495</v>
      </c>
    </row>
    <row r="759" spans="1:17" ht="14.4" customHeight="1" x14ac:dyDescent="0.3">
      <c r="A759" s="664" t="s">
        <v>548</v>
      </c>
      <c r="B759" s="665" t="s">
        <v>7389</v>
      </c>
      <c r="C759" s="665" t="s">
        <v>6404</v>
      </c>
      <c r="D759" s="665" t="s">
        <v>7392</v>
      </c>
      <c r="E759" s="665" t="s">
        <v>7393</v>
      </c>
      <c r="F759" s="668">
        <v>396</v>
      </c>
      <c r="G759" s="668">
        <v>355684</v>
      </c>
      <c r="H759" s="668">
        <v>1</v>
      </c>
      <c r="I759" s="668">
        <v>898.19191919191917</v>
      </c>
      <c r="J759" s="668">
        <v>433</v>
      </c>
      <c r="K759" s="668">
        <v>389700</v>
      </c>
      <c r="L759" s="668">
        <v>1.095635451693076</v>
      </c>
      <c r="M759" s="668">
        <v>900</v>
      </c>
      <c r="N759" s="668">
        <v>426</v>
      </c>
      <c r="O759" s="668">
        <v>388464</v>
      </c>
      <c r="P759" s="681">
        <v>1.0921604570348962</v>
      </c>
      <c r="Q759" s="669">
        <v>911.88732394366195</v>
      </c>
    </row>
    <row r="760" spans="1:17" ht="14.4" customHeight="1" x14ac:dyDescent="0.3">
      <c r="A760" s="664" t="s">
        <v>548</v>
      </c>
      <c r="B760" s="665" t="s">
        <v>7389</v>
      </c>
      <c r="C760" s="665" t="s">
        <v>6404</v>
      </c>
      <c r="D760" s="665" t="s">
        <v>7096</v>
      </c>
      <c r="E760" s="665" t="s">
        <v>7097</v>
      </c>
      <c r="F760" s="668">
        <v>8145</v>
      </c>
      <c r="G760" s="668">
        <v>680800</v>
      </c>
      <c r="H760" s="668">
        <v>1</v>
      </c>
      <c r="I760" s="668">
        <v>83.585021485573975</v>
      </c>
      <c r="J760" s="668">
        <v>8277</v>
      </c>
      <c r="K760" s="668">
        <v>703545</v>
      </c>
      <c r="L760" s="668">
        <v>1.0334092244418331</v>
      </c>
      <c r="M760" s="668">
        <v>85</v>
      </c>
      <c r="N760" s="668">
        <v>8027</v>
      </c>
      <c r="O760" s="668">
        <v>682295</v>
      </c>
      <c r="P760" s="681">
        <v>1.002195945945946</v>
      </c>
      <c r="Q760" s="669">
        <v>85</v>
      </c>
    </row>
    <row r="761" spans="1:17" ht="14.4" customHeight="1" x14ac:dyDescent="0.3">
      <c r="A761" s="664" t="s">
        <v>548</v>
      </c>
      <c r="B761" s="665" t="s">
        <v>7389</v>
      </c>
      <c r="C761" s="665" t="s">
        <v>6404</v>
      </c>
      <c r="D761" s="665" t="s">
        <v>7100</v>
      </c>
      <c r="E761" s="665" t="s">
        <v>7101</v>
      </c>
      <c r="F761" s="668">
        <v>8159</v>
      </c>
      <c r="G761" s="668">
        <v>4288254</v>
      </c>
      <c r="H761" s="668">
        <v>1</v>
      </c>
      <c r="I761" s="668">
        <v>525.58573354577766</v>
      </c>
      <c r="J761" s="668">
        <v>8325</v>
      </c>
      <c r="K761" s="668">
        <v>4387275</v>
      </c>
      <c r="L761" s="668">
        <v>1.0230912161453123</v>
      </c>
      <c r="M761" s="668">
        <v>527</v>
      </c>
      <c r="N761" s="668">
        <v>8062</v>
      </c>
      <c r="O761" s="668">
        <v>4376322</v>
      </c>
      <c r="P761" s="681">
        <v>1.0205370297561664</v>
      </c>
      <c r="Q761" s="669">
        <v>542.83329198709998</v>
      </c>
    </row>
    <row r="762" spans="1:17" ht="14.4" customHeight="1" x14ac:dyDescent="0.3">
      <c r="A762" s="664" t="s">
        <v>548</v>
      </c>
      <c r="B762" s="665" t="s">
        <v>7389</v>
      </c>
      <c r="C762" s="665" t="s">
        <v>6404</v>
      </c>
      <c r="D762" s="665" t="s">
        <v>7394</v>
      </c>
      <c r="E762" s="665" t="s">
        <v>7395</v>
      </c>
      <c r="F762" s="668"/>
      <c r="G762" s="668"/>
      <c r="H762" s="668"/>
      <c r="I762" s="668"/>
      <c r="J762" s="668">
        <v>13</v>
      </c>
      <c r="K762" s="668">
        <v>3887</v>
      </c>
      <c r="L762" s="668"/>
      <c r="M762" s="668">
        <v>299</v>
      </c>
      <c r="N762" s="668">
        <v>16</v>
      </c>
      <c r="O762" s="668">
        <v>4912</v>
      </c>
      <c r="P762" s="681"/>
      <c r="Q762" s="669">
        <v>307</v>
      </c>
    </row>
    <row r="763" spans="1:17" ht="14.4" customHeight="1" x14ac:dyDescent="0.3">
      <c r="A763" s="664" t="s">
        <v>548</v>
      </c>
      <c r="B763" s="665" t="s">
        <v>7389</v>
      </c>
      <c r="C763" s="665" t="s">
        <v>6404</v>
      </c>
      <c r="D763" s="665" t="s">
        <v>7106</v>
      </c>
      <c r="E763" s="665" t="s">
        <v>7107</v>
      </c>
      <c r="F763" s="668">
        <v>690</v>
      </c>
      <c r="G763" s="668">
        <v>119780</v>
      </c>
      <c r="H763" s="668">
        <v>1</v>
      </c>
      <c r="I763" s="668">
        <v>173.59420289855072</v>
      </c>
      <c r="J763" s="668">
        <v>688</v>
      </c>
      <c r="K763" s="668">
        <v>119712</v>
      </c>
      <c r="L763" s="668">
        <v>0.9994322925363166</v>
      </c>
      <c r="M763" s="668">
        <v>174</v>
      </c>
      <c r="N763" s="668">
        <v>681</v>
      </c>
      <c r="O763" s="668">
        <v>121186</v>
      </c>
      <c r="P763" s="681">
        <v>1.0117381866755719</v>
      </c>
      <c r="Q763" s="669">
        <v>177.95301027900146</v>
      </c>
    </row>
    <row r="764" spans="1:17" ht="14.4" customHeight="1" x14ac:dyDescent="0.3">
      <c r="A764" s="664" t="s">
        <v>548</v>
      </c>
      <c r="B764" s="665" t="s">
        <v>7389</v>
      </c>
      <c r="C764" s="665" t="s">
        <v>6404</v>
      </c>
      <c r="D764" s="665" t="s">
        <v>7396</v>
      </c>
      <c r="E764" s="665" t="s">
        <v>7397</v>
      </c>
      <c r="F764" s="668">
        <v>30</v>
      </c>
      <c r="G764" s="668">
        <v>10142</v>
      </c>
      <c r="H764" s="668">
        <v>1</v>
      </c>
      <c r="I764" s="668">
        <v>338.06666666666666</v>
      </c>
      <c r="J764" s="668">
        <v>15</v>
      </c>
      <c r="K764" s="668">
        <v>5100</v>
      </c>
      <c r="L764" s="668">
        <v>0.50285939656872414</v>
      </c>
      <c r="M764" s="668">
        <v>340</v>
      </c>
      <c r="N764" s="668">
        <v>3</v>
      </c>
      <c r="O764" s="668">
        <v>1056</v>
      </c>
      <c r="P764" s="681">
        <v>0.10412147505422993</v>
      </c>
      <c r="Q764" s="669">
        <v>352</v>
      </c>
    </row>
    <row r="765" spans="1:17" ht="14.4" customHeight="1" x14ac:dyDescent="0.3">
      <c r="A765" s="664" t="s">
        <v>548</v>
      </c>
      <c r="B765" s="665" t="s">
        <v>7389</v>
      </c>
      <c r="C765" s="665" t="s">
        <v>6404</v>
      </c>
      <c r="D765" s="665" t="s">
        <v>7398</v>
      </c>
      <c r="E765" s="665" t="s">
        <v>7399</v>
      </c>
      <c r="F765" s="668">
        <v>877</v>
      </c>
      <c r="G765" s="668">
        <v>340101</v>
      </c>
      <c r="H765" s="668">
        <v>1</v>
      </c>
      <c r="I765" s="668">
        <v>387.8004561003421</v>
      </c>
      <c r="J765" s="668">
        <v>896</v>
      </c>
      <c r="K765" s="668">
        <v>348544</v>
      </c>
      <c r="L765" s="668">
        <v>1.0248249784622803</v>
      </c>
      <c r="M765" s="668">
        <v>389</v>
      </c>
      <c r="N765" s="668">
        <v>873</v>
      </c>
      <c r="O765" s="668">
        <v>349977</v>
      </c>
      <c r="P765" s="681">
        <v>1.0290384327008741</v>
      </c>
      <c r="Q765" s="669">
        <v>400.89003436426117</v>
      </c>
    </row>
    <row r="766" spans="1:17" ht="14.4" customHeight="1" x14ac:dyDescent="0.3">
      <c r="A766" s="664" t="s">
        <v>548</v>
      </c>
      <c r="B766" s="665" t="s">
        <v>7389</v>
      </c>
      <c r="C766" s="665" t="s">
        <v>6404</v>
      </c>
      <c r="D766" s="665" t="s">
        <v>7400</v>
      </c>
      <c r="E766" s="665" t="s">
        <v>7119</v>
      </c>
      <c r="F766" s="668">
        <v>362</v>
      </c>
      <c r="G766" s="668">
        <v>311992</v>
      </c>
      <c r="H766" s="668">
        <v>1</v>
      </c>
      <c r="I766" s="668">
        <v>861.8563535911602</v>
      </c>
      <c r="J766" s="668">
        <v>252</v>
      </c>
      <c r="K766" s="668">
        <v>217476</v>
      </c>
      <c r="L766" s="668">
        <v>0.69705633477781481</v>
      </c>
      <c r="M766" s="668">
        <v>863</v>
      </c>
      <c r="N766" s="668">
        <v>434</v>
      </c>
      <c r="O766" s="668">
        <v>381294</v>
      </c>
      <c r="P766" s="681">
        <v>1.2221274904484731</v>
      </c>
      <c r="Q766" s="669">
        <v>878.55760368663596</v>
      </c>
    </row>
    <row r="767" spans="1:17" ht="14.4" customHeight="1" x14ac:dyDescent="0.3">
      <c r="A767" s="664" t="s">
        <v>548</v>
      </c>
      <c r="B767" s="665" t="s">
        <v>7389</v>
      </c>
      <c r="C767" s="665" t="s">
        <v>6404</v>
      </c>
      <c r="D767" s="665" t="s">
        <v>7118</v>
      </c>
      <c r="E767" s="665" t="s">
        <v>7119</v>
      </c>
      <c r="F767" s="668">
        <v>7795</v>
      </c>
      <c r="G767" s="668">
        <v>7362947</v>
      </c>
      <c r="H767" s="668">
        <v>1</v>
      </c>
      <c r="I767" s="668">
        <v>944.57305965362411</v>
      </c>
      <c r="J767" s="668">
        <v>8061</v>
      </c>
      <c r="K767" s="668">
        <v>7625706</v>
      </c>
      <c r="L767" s="668">
        <v>1.0356866618760123</v>
      </c>
      <c r="M767" s="668">
        <v>946</v>
      </c>
      <c r="N767" s="668">
        <v>7616</v>
      </c>
      <c r="O767" s="668">
        <v>7325440</v>
      </c>
      <c r="P767" s="681">
        <v>0.99490597990179752</v>
      </c>
      <c r="Q767" s="669">
        <v>961.84873949579833</v>
      </c>
    </row>
    <row r="768" spans="1:17" ht="14.4" customHeight="1" x14ac:dyDescent="0.3">
      <c r="A768" s="664" t="s">
        <v>548</v>
      </c>
      <c r="B768" s="665" t="s">
        <v>7389</v>
      </c>
      <c r="C768" s="665" t="s">
        <v>6404</v>
      </c>
      <c r="D768" s="665" t="s">
        <v>7130</v>
      </c>
      <c r="E768" s="665" t="s">
        <v>7131</v>
      </c>
      <c r="F768" s="668">
        <v>28</v>
      </c>
      <c r="G768" s="668">
        <v>47272</v>
      </c>
      <c r="H768" s="668">
        <v>1</v>
      </c>
      <c r="I768" s="668">
        <v>1688.2857142857142</v>
      </c>
      <c r="J768" s="668">
        <v>27</v>
      </c>
      <c r="K768" s="668">
        <v>45846</v>
      </c>
      <c r="L768" s="668">
        <v>0.96983415129463535</v>
      </c>
      <c r="M768" s="668">
        <v>1698</v>
      </c>
      <c r="N768" s="668">
        <v>36</v>
      </c>
      <c r="O768" s="668">
        <v>62843</v>
      </c>
      <c r="P768" s="681">
        <v>1.3293916060247082</v>
      </c>
      <c r="Q768" s="669">
        <v>1745.6388888888889</v>
      </c>
    </row>
    <row r="769" spans="1:17" ht="14.4" customHeight="1" x14ac:dyDescent="0.3">
      <c r="A769" s="664" t="s">
        <v>548</v>
      </c>
      <c r="B769" s="665" t="s">
        <v>7389</v>
      </c>
      <c r="C769" s="665" t="s">
        <v>6404</v>
      </c>
      <c r="D769" s="665" t="s">
        <v>7401</v>
      </c>
      <c r="E769" s="665" t="s">
        <v>7402</v>
      </c>
      <c r="F769" s="668">
        <v>2</v>
      </c>
      <c r="G769" s="668">
        <v>1220</v>
      </c>
      <c r="H769" s="668">
        <v>1</v>
      </c>
      <c r="I769" s="668">
        <v>610</v>
      </c>
      <c r="J769" s="668">
        <v>4</v>
      </c>
      <c r="K769" s="668">
        <v>2444</v>
      </c>
      <c r="L769" s="668">
        <v>2.0032786885245901</v>
      </c>
      <c r="M769" s="668">
        <v>611</v>
      </c>
      <c r="N769" s="668">
        <v>2</v>
      </c>
      <c r="O769" s="668">
        <v>1246</v>
      </c>
      <c r="P769" s="681">
        <v>1.021311475409836</v>
      </c>
      <c r="Q769" s="669">
        <v>623</v>
      </c>
    </row>
    <row r="770" spans="1:17" ht="14.4" customHeight="1" x14ac:dyDescent="0.3">
      <c r="A770" s="664" t="s">
        <v>548</v>
      </c>
      <c r="B770" s="665" t="s">
        <v>7389</v>
      </c>
      <c r="C770" s="665" t="s">
        <v>6404</v>
      </c>
      <c r="D770" s="665" t="s">
        <v>7403</v>
      </c>
      <c r="E770" s="665" t="s">
        <v>7402</v>
      </c>
      <c r="F770" s="668">
        <v>2</v>
      </c>
      <c r="G770" s="668">
        <v>1048</v>
      </c>
      <c r="H770" s="668">
        <v>1</v>
      </c>
      <c r="I770" s="668">
        <v>524</v>
      </c>
      <c r="J770" s="668">
        <v>2</v>
      </c>
      <c r="K770" s="668">
        <v>1050</v>
      </c>
      <c r="L770" s="668">
        <v>1.001908396946565</v>
      </c>
      <c r="M770" s="668">
        <v>525</v>
      </c>
      <c r="N770" s="668">
        <v>1</v>
      </c>
      <c r="O770" s="668">
        <v>537</v>
      </c>
      <c r="P770" s="681">
        <v>0.51240458015267176</v>
      </c>
      <c r="Q770" s="669">
        <v>537</v>
      </c>
    </row>
    <row r="771" spans="1:17" ht="14.4" customHeight="1" x14ac:dyDescent="0.3">
      <c r="A771" s="664" t="s">
        <v>7404</v>
      </c>
      <c r="B771" s="665" t="s">
        <v>6403</v>
      </c>
      <c r="C771" s="665" t="s">
        <v>6404</v>
      </c>
      <c r="D771" s="665" t="s">
        <v>6405</v>
      </c>
      <c r="E771" s="665" t="s">
        <v>6406</v>
      </c>
      <c r="F771" s="668"/>
      <c r="G771" s="668"/>
      <c r="H771" s="668"/>
      <c r="I771" s="668"/>
      <c r="J771" s="668">
        <v>1</v>
      </c>
      <c r="K771" s="668">
        <v>35</v>
      </c>
      <c r="L771" s="668"/>
      <c r="M771" s="668">
        <v>35</v>
      </c>
      <c r="N771" s="668"/>
      <c r="O771" s="668"/>
      <c r="P771" s="681"/>
      <c r="Q771" s="669"/>
    </row>
    <row r="772" spans="1:17" ht="14.4" customHeight="1" x14ac:dyDescent="0.3">
      <c r="A772" s="664" t="s">
        <v>7404</v>
      </c>
      <c r="B772" s="665" t="s">
        <v>6403</v>
      </c>
      <c r="C772" s="665" t="s">
        <v>6404</v>
      </c>
      <c r="D772" s="665" t="s">
        <v>6414</v>
      </c>
      <c r="E772" s="665" t="s">
        <v>6415</v>
      </c>
      <c r="F772" s="668">
        <v>13</v>
      </c>
      <c r="G772" s="668">
        <v>12776</v>
      </c>
      <c r="H772" s="668">
        <v>1</v>
      </c>
      <c r="I772" s="668">
        <v>982.76923076923072</v>
      </c>
      <c r="J772" s="668">
        <v>9</v>
      </c>
      <c r="K772" s="668">
        <v>8865</v>
      </c>
      <c r="L772" s="668">
        <v>0.69387914840325615</v>
      </c>
      <c r="M772" s="668">
        <v>985</v>
      </c>
      <c r="N772" s="668">
        <v>8</v>
      </c>
      <c r="O772" s="668">
        <v>8064</v>
      </c>
      <c r="P772" s="681">
        <v>0.63118346900438327</v>
      </c>
      <c r="Q772" s="669">
        <v>1008</v>
      </c>
    </row>
    <row r="773" spans="1:17" ht="14.4" customHeight="1" x14ac:dyDescent="0.3">
      <c r="A773" s="664" t="s">
        <v>7404</v>
      </c>
      <c r="B773" s="665" t="s">
        <v>6403</v>
      </c>
      <c r="C773" s="665" t="s">
        <v>6404</v>
      </c>
      <c r="D773" s="665" t="s">
        <v>6432</v>
      </c>
      <c r="E773" s="665" t="s">
        <v>6433</v>
      </c>
      <c r="F773" s="668"/>
      <c r="G773" s="668"/>
      <c r="H773" s="668"/>
      <c r="I773" s="668"/>
      <c r="J773" s="668">
        <v>1</v>
      </c>
      <c r="K773" s="668">
        <v>1912</v>
      </c>
      <c r="L773" s="668"/>
      <c r="M773" s="668">
        <v>1912</v>
      </c>
      <c r="N773" s="668">
        <v>2</v>
      </c>
      <c r="O773" s="668">
        <v>3858</v>
      </c>
      <c r="P773" s="681"/>
      <c r="Q773" s="669">
        <v>1929</v>
      </c>
    </row>
    <row r="774" spans="1:17" ht="14.4" customHeight="1" x14ac:dyDescent="0.3">
      <c r="A774" s="664" t="s">
        <v>7404</v>
      </c>
      <c r="B774" s="665" t="s">
        <v>6403</v>
      </c>
      <c r="C774" s="665" t="s">
        <v>6404</v>
      </c>
      <c r="D774" s="665" t="s">
        <v>6434</v>
      </c>
      <c r="E774" s="665" t="s">
        <v>6435</v>
      </c>
      <c r="F774" s="668"/>
      <c r="G774" s="668"/>
      <c r="H774" s="668"/>
      <c r="I774" s="668"/>
      <c r="J774" s="668">
        <v>1</v>
      </c>
      <c r="K774" s="668">
        <v>331</v>
      </c>
      <c r="L774" s="668"/>
      <c r="M774" s="668">
        <v>331</v>
      </c>
      <c r="N774" s="668"/>
      <c r="O774" s="668"/>
      <c r="P774" s="681"/>
      <c r="Q774" s="669"/>
    </row>
    <row r="775" spans="1:17" ht="14.4" customHeight="1" x14ac:dyDescent="0.3">
      <c r="A775" s="664" t="s">
        <v>7404</v>
      </c>
      <c r="B775" s="665" t="s">
        <v>6448</v>
      </c>
      <c r="C775" s="665" t="s">
        <v>6404</v>
      </c>
      <c r="D775" s="665" t="s">
        <v>6470</v>
      </c>
      <c r="E775" s="665" t="s">
        <v>6471</v>
      </c>
      <c r="F775" s="668">
        <v>1</v>
      </c>
      <c r="G775" s="668">
        <v>348</v>
      </c>
      <c r="H775" s="668">
        <v>1</v>
      </c>
      <c r="I775" s="668">
        <v>348</v>
      </c>
      <c r="J775" s="668">
        <v>1</v>
      </c>
      <c r="K775" s="668">
        <v>349</v>
      </c>
      <c r="L775" s="668">
        <v>1.0028735632183907</v>
      </c>
      <c r="M775" s="668">
        <v>349</v>
      </c>
      <c r="N775" s="668"/>
      <c r="O775" s="668"/>
      <c r="P775" s="681"/>
      <c r="Q775" s="669"/>
    </row>
    <row r="776" spans="1:17" ht="14.4" customHeight="1" thickBot="1" x14ac:dyDescent="0.35">
      <c r="A776" s="670" t="s">
        <v>7404</v>
      </c>
      <c r="B776" s="671" t="s">
        <v>6448</v>
      </c>
      <c r="C776" s="671" t="s">
        <v>6404</v>
      </c>
      <c r="D776" s="671" t="s">
        <v>6472</v>
      </c>
      <c r="E776" s="671" t="s">
        <v>6473</v>
      </c>
      <c r="F776" s="674"/>
      <c r="G776" s="674"/>
      <c r="H776" s="674"/>
      <c r="I776" s="674"/>
      <c r="J776" s="674">
        <v>1</v>
      </c>
      <c r="K776" s="674">
        <v>235</v>
      </c>
      <c r="L776" s="674"/>
      <c r="M776" s="674">
        <v>235</v>
      </c>
      <c r="N776" s="674"/>
      <c r="O776" s="674"/>
      <c r="P776" s="682"/>
      <c r="Q776" s="675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312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259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3844.9259999999999</v>
      </c>
      <c r="C5" s="114">
        <v>3590.364</v>
      </c>
      <c r="D5" s="114">
        <v>3593.2089999999998</v>
      </c>
      <c r="E5" s="131">
        <v>1.000792398765139</v>
      </c>
      <c r="F5" s="132">
        <v>469</v>
      </c>
      <c r="G5" s="114">
        <v>427</v>
      </c>
      <c r="H5" s="114">
        <v>415</v>
      </c>
      <c r="I5" s="133">
        <v>0.97189695550351285</v>
      </c>
      <c r="J5" s="123"/>
      <c r="K5" s="123"/>
      <c r="L5" s="7">
        <f>D5-B5</f>
        <v>-251.7170000000001</v>
      </c>
      <c r="M5" s="8">
        <f>H5-F5</f>
        <v>-54</v>
      </c>
    </row>
    <row r="6" spans="1:13" ht="14.4" hidden="1" customHeight="1" outlineLevel="1" x14ac:dyDescent="0.3">
      <c r="A6" s="119" t="s">
        <v>169</v>
      </c>
      <c r="B6" s="122">
        <v>623.04600000000005</v>
      </c>
      <c r="C6" s="113">
        <v>449.73099999999999</v>
      </c>
      <c r="D6" s="113">
        <v>477.887</v>
      </c>
      <c r="E6" s="134">
        <v>1.0626063135518788</v>
      </c>
      <c r="F6" s="135">
        <v>80</v>
      </c>
      <c r="G6" s="113">
        <v>54</v>
      </c>
      <c r="H6" s="113">
        <v>58</v>
      </c>
      <c r="I6" s="136">
        <v>1.0740740740740742</v>
      </c>
      <c r="J6" s="123"/>
      <c r="K6" s="123"/>
      <c r="L6" s="5">
        <f t="shared" ref="L6:L11" si="0">D6-B6</f>
        <v>-145.15900000000005</v>
      </c>
      <c r="M6" s="6">
        <f t="shared" ref="M6:M13" si="1">H6-F6</f>
        <v>-22</v>
      </c>
    </row>
    <row r="7" spans="1:13" ht="14.4" hidden="1" customHeight="1" outlineLevel="1" x14ac:dyDescent="0.3">
      <c r="A7" s="119" t="s">
        <v>170</v>
      </c>
      <c r="B7" s="122">
        <v>1192.7280000000001</v>
      </c>
      <c r="C7" s="113">
        <v>1223.4570000000001</v>
      </c>
      <c r="D7" s="113">
        <v>1285.905</v>
      </c>
      <c r="E7" s="134">
        <v>1.051042251587101</v>
      </c>
      <c r="F7" s="135">
        <v>132</v>
      </c>
      <c r="G7" s="113">
        <v>149</v>
      </c>
      <c r="H7" s="113">
        <v>158</v>
      </c>
      <c r="I7" s="136">
        <v>1.0604026845637584</v>
      </c>
      <c r="J7" s="123"/>
      <c r="K7" s="123"/>
      <c r="L7" s="5">
        <f t="shared" si="0"/>
        <v>93.176999999999907</v>
      </c>
      <c r="M7" s="6">
        <f t="shared" si="1"/>
        <v>26</v>
      </c>
    </row>
    <row r="8" spans="1:13" ht="14.4" hidden="1" customHeight="1" outlineLevel="1" x14ac:dyDescent="0.3">
      <c r="A8" s="119" t="s">
        <v>171</v>
      </c>
      <c r="B8" s="122">
        <v>114.44</v>
      </c>
      <c r="C8" s="113">
        <v>183.762</v>
      </c>
      <c r="D8" s="113">
        <v>245.31100000000001</v>
      </c>
      <c r="E8" s="134">
        <v>1.3349386706718473</v>
      </c>
      <c r="F8" s="135">
        <v>19</v>
      </c>
      <c r="G8" s="113">
        <v>21</v>
      </c>
      <c r="H8" s="113">
        <v>26</v>
      </c>
      <c r="I8" s="136">
        <v>1.2380952380952381</v>
      </c>
      <c r="J8" s="123"/>
      <c r="K8" s="123"/>
      <c r="L8" s="5">
        <f t="shared" si="0"/>
        <v>130.87100000000001</v>
      </c>
      <c r="M8" s="6">
        <f t="shared" si="1"/>
        <v>7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550</v>
      </c>
      <c r="F9" s="135">
        <v>0</v>
      </c>
      <c r="G9" s="113">
        <v>0</v>
      </c>
      <c r="H9" s="113">
        <v>0</v>
      </c>
      <c r="I9" s="136" t="s">
        <v>550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543.13400000000001</v>
      </c>
      <c r="C10" s="113">
        <v>714.15499999999997</v>
      </c>
      <c r="D10" s="113">
        <v>544.32899999999995</v>
      </c>
      <c r="E10" s="134">
        <v>0.76220008261511851</v>
      </c>
      <c r="F10" s="135">
        <v>71</v>
      </c>
      <c r="G10" s="113">
        <v>87</v>
      </c>
      <c r="H10" s="113">
        <v>62</v>
      </c>
      <c r="I10" s="136">
        <v>0.71264367816091956</v>
      </c>
      <c r="J10" s="123"/>
      <c r="K10" s="123"/>
      <c r="L10" s="5">
        <f t="shared" si="0"/>
        <v>1.1949999999999363</v>
      </c>
      <c r="M10" s="6">
        <f t="shared" si="1"/>
        <v>-9</v>
      </c>
    </row>
    <row r="11" spans="1:13" ht="14.4" hidden="1" customHeight="1" outlineLevel="1" x14ac:dyDescent="0.3">
      <c r="A11" s="119" t="s">
        <v>174</v>
      </c>
      <c r="B11" s="122">
        <v>164.834</v>
      </c>
      <c r="C11" s="113">
        <v>219.77500000000001</v>
      </c>
      <c r="D11" s="113">
        <v>156.60900000000001</v>
      </c>
      <c r="E11" s="134">
        <v>0.71258787396200662</v>
      </c>
      <c r="F11" s="135">
        <v>25</v>
      </c>
      <c r="G11" s="113">
        <v>25</v>
      </c>
      <c r="H11" s="113">
        <v>20</v>
      </c>
      <c r="I11" s="136">
        <v>0.8</v>
      </c>
      <c r="J11" s="123"/>
      <c r="K11" s="123"/>
      <c r="L11" s="5">
        <f t="shared" si="0"/>
        <v>-8.2249999999999943</v>
      </c>
      <c r="M11" s="6">
        <f t="shared" si="1"/>
        <v>-5</v>
      </c>
    </row>
    <row r="12" spans="1:13" ht="14.4" hidden="1" customHeight="1" outlineLevel="1" thickBot="1" x14ac:dyDescent="0.35">
      <c r="A12" s="244" t="s">
        <v>211</v>
      </c>
      <c r="B12" s="245">
        <v>16.777999999999999</v>
      </c>
      <c r="C12" s="246">
        <v>32.976999999999997</v>
      </c>
      <c r="D12" s="246">
        <v>16.559999999999999</v>
      </c>
      <c r="E12" s="247">
        <v>0.5021681778209055</v>
      </c>
      <c r="F12" s="248">
        <v>4</v>
      </c>
      <c r="G12" s="246">
        <v>3</v>
      </c>
      <c r="H12" s="246">
        <v>3</v>
      </c>
      <c r="I12" s="249">
        <v>1</v>
      </c>
      <c r="J12" s="123"/>
      <c r="K12" s="123"/>
      <c r="L12" s="250">
        <f>D12-B12</f>
        <v>-0.21799999999999997</v>
      </c>
      <c r="M12" s="251">
        <f>H12-F12</f>
        <v>-1</v>
      </c>
    </row>
    <row r="13" spans="1:13" ht="14.4" customHeight="1" collapsed="1" thickBot="1" x14ac:dyDescent="0.35">
      <c r="A13" s="120" t="s">
        <v>3</v>
      </c>
      <c r="B13" s="115">
        <f>SUM(B5:B12)</f>
        <v>6499.8859999999995</v>
      </c>
      <c r="C13" s="116">
        <f>SUM(C5:C12)</f>
        <v>6414.2209999999995</v>
      </c>
      <c r="D13" s="116">
        <f>SUM(D5:D12)</f>
        <v>6319.81</v>
      </c>
      <c r="E13" s="137">
        <f>IF(OR(D13=0,B13=0),0,D13/B13)</f>
        <v>0.97229551410593984</v>
      </c>
      <c r="F13" s="138">
        <f>SUM(F5:F12)</f>
        <v>800</v>
      </c>
      <c r="G13" s="116">
        <f>SUM(G5:G12)</f>
        <v>766</v>
      </c>
      <c r="H13" s="116">
        <f>SUM(H5:H12)</f>
        <v>742</v>
      </c>
      <c r="I13" s="139">
        <f>IF(OR(H13=0,F13=0),0,H13/F13)</f>
        <v>0.92749999999999999</v>
      </c>
      <c r="J13" s="123"/>
      <c r="K13" s="123"/>
      <c r="L13" s="129">
        <f>D13-B13</f>
        <v>-180.07599999999911</v>
      </c>
      <c r="M13" s="140">
        <f t="shared" si="1"/>
        <v>-58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259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3745.2979999999998</v>
      </c>
      <c r="C18" s="114">
        <v>3529.797</v>
      </c>
      <c r="D18" s="114">
        <v>3532.0920000000001</v>
      </c>
      <c r="E18" s="131">
        <v>1.0006501790329585</v>
      </c>
      <c r="F18" s="121">
        <v>460</v>
      </c>
      <c r="G18" s="114">
        <v>419</v>
      </c>
      <c r="H18" s="114">
        <v>410</v>
      </c>
      <c r="I18" s="133">
        <v>0.97852028639618138</v>
      </c>
      <c r="J18" s="575">
        <v>0.91871999999999998</v>
      </c>
      <c r="K18" s="576"/>
      <c r="L18" s="147">
        <f>D18-B18</f>
        <v>-213.20599999999968</v>
      </c>
      <c r="M18" s="148">
        <f>H18-F18</f>
        <v>-50</v>
      </c>
    </row>
    <row r="19" spans="1:13" ht="14.4" hidden="1" customHeight="1" outlineLevel="1" x14ac:dyDescent="0.3">
      <c r="A19" s="119" t="s">
        <v>169</v>
      </c>
      <c r="B19" s="122">
        <v>591.48500000000001</v>
      </c>
      <c r="C19" s="113">
        <v>446.79399999999998</v>
      </c>
      <c r="D19" s="113">
        <v>436.18099999999998</v>
      </c>
      <c r="E19" s="134">
        <v>0.97624632380918275</v>
      </c>
      <c r="F19" s="122">
        <v>77</v>
      </c>
      <c r="G19" s="113">
        <v>53</v>
      </c>
      <c r="H19" s="113">
        <v>54</v>
      </c>
      <c r="I19" s="136">
        <v>1.0188679245283019</v>
      </c>
      <c r="J19" s="575">
        <v>0.99456</v>
      </c>
      <c r="K19" s="576"/>
      <c r="L19" s="149">
        <f t="shared" ref="L19:L26" si="2">D19-B19</f>
        <v>-155.30400000000003</v>
      </c>
      <c r="M19" s="150">
        <f t="shared" ref="M19:M26" si="3">H19-F19</f>
        <v>-23</v>
      </c>
    </row>
    <row r="20" spans="1:13" ht="14.4" hidden="1" customHeight="1" outlineLevel="1" x14ac:dyDescent="0.3">
      <c r="A20" s="119" t="s">
        <v>170</v>
      </c>
      <c r="B20" s="122">
        <v>1143.895</v>
      </c>
      <c r="C20" s="113">
        <v>1203.307</v>
      </c>
      <c r="D20" s="113">
        <v>1213.692</v>
      </c>
      <c r="E20" s="134">
        <v>1.0086303827701493</v>
      </c>
      <c r="F20" s="122">
        <v>129</v>
      </c>
      <c r="G20" s="113">
        <v>147</v>
      </c>
      <c r="H20" s="113">
        <v>152</v>
      </c>
      <c r="I20" s="136">
        <v>1.0340136054421769</v>
      </c>
      <c r="J20" s="575">
        <v>0.96671999999999991</v>
      </c>
      <c r="K20" s="576"/>
      <c r="L20" s="149">
        <f t="shared" si="2"/>
        <v>69.797000000000025</v>
      </c>
      <c r="M20" s="150">
        <f t="shared" si="3"/>
        <v>23</v>
      </c>
    </row>
    <row r="21" spans="1:13" ht="14.4" hidden="1" customHeight="1" outlineLevel="1" x14ac:dyDescent="0.3">
      <c r="A21" s="119" t="s">
        <v>171</v>
      </c>
      <c r="B21" s="122">
        <v>92.171000000000006</v>
      </c>
      <c r="C21" s="113">
        <v>183.762</v>
      </c>
      <c r="D21" s="113">
        <v>228.11</v>
      </c>
      <c r="E21" s="134">
        <v>1.241333899282768</v>
      </c>
      <c r="F21" s="122">
        <v>17</v>
      </c>
      <c r="G21" s="113">
        <v>21</v>
      </c>
      <c r="H21" s="113">
        <v>25</v>
      </c>
      <c r="I21" s="136">
        <v>1.1904761904761905</v>
      </c>
      <c r="J21" s="575">
        <v>1.11744</v>
      </c>
      <c r="K21" s="576"/>
      <c r="L21" s="149">
        <f t="shared" si="2"/>
        <v>135.93900000000002</v>
      </c>
      <c r="M21" s="150">
        <f t="shared" si="3"/>
        <v>8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550</v>
      </c>
      <c r="F22" s="122">
        <v>0</v>
      </c>
      <c r="G22" s="113">
        <v>0</v>
      </c>
      <c r="H22" s="113">
        <v>0</v>
      </c>
      <c r="I22" s="136" t="s">
        <v>550</v>
      </c>
      <c r="J22" s="575">
        <v>0.96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522.57500000000005</v>
      </c>
      <c r="C23" s="113">
        <v>699.98699999999997</v>
      </c>
      <c r="D23" s="113">
        <v>524.19100000000003</v>
      </c>
      <c r="E23" s="134">
        <v>0.74885819308072876</v>
      </c>
      <c r="F23" s="122">
        <v>69</v>
      </c>
      <c r="G23" s="113">
        <v>86</v>
      </c>
      <c r="H23" s="113">
        <v>60</v>
      </c>
      <c r="I23" s="136">
        <v>0.69767441860465118</v>
      </c>
      <c r="J23" s="575">
        <v>0.98495999999999995</v>
      </c>
      <c r="K23" s="576"/>
      <c r="L23" s="149">
        <f t="shared" si="2"/>
        <v>1.6159999999999854</v>
      </c>
      <c r="M23" s="150">
        <f t="shared" si="3"/>
        <v>-9</v>
      </c>
    </row>
    <row r="24" spans="1:13" ht="14.4" hidden="1" customHeight="1" outlineLevel="1" x14ac:dyDescent="0.3">
      <c r="A24" s="119" t="s">
        <v>174</v>
      </c>
      <c r="B24" s="122">
        <v>164.834</v>
      </c>
      <c r="C24" s="113">
        <v>185.37299999999999</v>
      </c>
      <c r="D24" s="113">
        <v>156.60900000000001</v>
      </c>
      <c r="E24" s="134">
        <v>0.84483177161722589</v>
      </c>
      <c r="F24" s="122">
        <v>25</v>
      </c>
      <c r="G24" s="113">
        <v>23</v>
      </c>
      <c r="H24" s="113">
        <v>20</v>
      </c>
      <c r="I24" s="136">
        <v>0.86956521739130432</v>
      </c>
      <c r="J24" s="575">
        <v>1.0147199999999998</v>
      </c>
      <c r="K24" s="576"/>
      <c r="L24" s="149">
        <f t="shared" si="2"/>
        <v>-8.2249999999999943</v>
      </c>
      <c r="M24" s="150">
        <f t="shared" si="3"/>
        <v>-5</v>
      </c>
    </row>
    <row r="25" spans="1:13" ht="14.4" hidden="1" customHeight="1" outlineLevel="1" thickBot="1" x14ac:dyDescent="0.35">
      <c r="A25" s="244" t="s">
        <v>211</v>
      </c>
      <c r="B25" s="245">
        <v>16.777999999999999</v>
      </c>
      <c r="C25" s="246">
        <v>32.976999999999997</v>
      </c>
      <c r="D25" s="246">
        <v>16.559999999999999</v>
      </c>
      <c r="E25" s="247">
        <v>0.5021681778209055</v>
      </c>
      <c r="F25" s="245">
        <v>4</v>
      </c>
      <c r="G25" s="246">
        <v>3</v>
      </c>
      <c r="H25" s="246">
        <v>3</v>
      </c>
      <c r="I25" s="249">
        <v>1</v>
      </c>
      <c r="J25" s="364"/>
      <c r="K25" s="365"/>
      <c r="L25" s="252">
        <f>D25-B25</f>
        <v>-0.21799999999999997</v>
      </c>
      <c r="M25" s="253">
        <f>H25-F25</f>
        <v>-1</v>
      </c>
    </row>
    <row r="26" spans="1:13" ht="14.4" customHeight="1" collapsed="1" thickBot="1" x14ac:dyDescent="0.35">
      <c r="A26" s="151" t="s">
        <v>3</v>
      </c>
      <c r="B26" s="152">
        <f>SUM(B18:B25)</f>
        <v>6277.0360000000001</v>
      </c>
      <c r="C26" s="153">
        <f>SUM(C18:C25)</f>
        <v>6281.9969999999994</v>
      </c>
      <c r="D26" s="153">
        <f>SUM(D18:D25)</f>
        <v>6107.4350000000004</v>
      </c>
      <c r="E26" s="154">
        <f>IF(OR(D26=0,B26=0),0,D26/B26)</f>
        <v>0.97298071892530169</v>
      </c>
      <c r="F26" s="152">
        <f>SUM(F18:F25)</f>
        <v>781</v>
      </c>
      <c r="G26" s="153">
        <f>SUM(G18:G25)</f>
        <v>752</v>
      </c>
      <c r="H26" s="153">
        <f>SUM(H18:H25)</f>
        <v>724</v>
      </c>
      <c r="I26" s="155">
        <f>IF(OR(H26=0,F26=0),0,H26/F26)</f>
        <v>0.92701664532650452</v>
      </c>
      <c r="J26" s="123"/>
      <c r="K26" s="123"/>
      <c r="L26" s="145">
        <f t="shared" si="2"/>
        <v>-169.60099999999966</v>
      </c>
      <c r="M26" s="156">
        <f t="shared" si="3"/>
        <v>-57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259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99.628</v>
      </c>
      <c r="C31" s="114">
        <v>60.567</v>
      </c>
      <c r="D31" s="114">
        <v>61.116999999999997</v>
      </c>
      <c r="E31" s="131">
        <v>1.0090808526095068</v>
      </c>
      <c r="F31" s="132">
        <v>9</v>
      </c>
      <c r="G31" s="114">
        <v>8</v>
      </c>
      <c r="H31" s="114">
        <v>5</v>
      </c>
      <c r="I31" s="133">
        <v>0.625</v>
      </c>
      <c r="J31" s="158"/>
      <c r="K31" s="158"/>
      <c r="L31" s="147">
        <f t="shared" ref="L31:L39" si="4">D31-B31</f>
        <v>-38.511000000000003</v>
      </c>
      <c r="M31" s="148">
        <f t="shared" ref="M31:M39" si="5">H31-F31</f>
        <v>-4</v>
      </c>
    </row>
    <row r="32" spans="1:13" ht="14.4" hidden="1" customHeight="1" outlineLevel="1" x14ac:dyDescent="0.3">
      <c r="A32" s="119" t="s">
        <v>169</v>
      </c>
      <c r="B32" s="122">
        <v>31.561</v>
      </c>
      <c r="C32" s="113">
        <v>2.9369999999999998</v>
      </c>
      <c r="D32" s="113">
        <v>41.706000000000003</v>
      </c>
      <c r="E32" s="134">
        <v>14.200204290091932</v>
      </c>
      <c r="F32" s="135">
        <v>3</v>
      </c>
      <c r="G32" s="113">
        <v>1</v>
      </c>
      <c r="H32" s="113">
        <v>4</v>
      </c>
      <c r="I32" s="136">
        <v>4</v>
      </c>
      <c r="J32" s="158"/>
      <c r="K32" s="158"/>
      <c r="L32" s="149">
        <f t="shared" si="4"/>
        <v>10.145000000000003</v>
      </c>
      <c r="M32" s="150">
        <f t="shared" si="5"/>
        <v>1</v>
      </c>
    </row>
    <row r="33" spans="1:13" ht="14.4" hidden="1" customHeight="1" outlineLevel="1" x14ac:dyDescent="0.3">
      <c r="A33" s="119" t="s">
        <v>170</v>
      </c>
      <c r="B33" s="122">
        <v>48.832999999999998</v>
      </c>
      <c r="C33" s="113">
        <v>20.149999999999999</v>
      </c>
      <c r="D33" s="113">
        <v>72.212999999999994</v>
      </c>
      <c r="E33" s="134">
        <v>3.5837717121588089</v>
      </c>
      <c r="F33" s="135">
        <v>3</v>
      </c>
      <c r="G33" s="113">
        <v>2</v>
      </c>
      <c r="H33" s="113">
        <v>6</v>
      </c>
      <c r="I33" s="136">
        <v>3</v>
      </c>
      <c r="J33" s="158"/>
      <c r="K33" s="158"/>
      <c r="L33" s="149">
        <f t="shared" si="4"/>
        <v>23.379999999999995</v>
      </c>
      <c r="M33" s="150">
        <f t="shared" si="5"/>
        <v>3</v>
      </c>
    </row>
    <row r="34" spans="1:13" ht="14.4" hidden="1" customHeight="1" outlineLevel="1" x14ac:dyDescent="0.3">
      <c r="A34" s="119" t="s">
        <v>171</v>
      </c>
      <c r="B34" s="122">
        <v>22.268999999999998</v>
      </c>
      <c r="C34" s="113">
        <v>0</v>
      </c>
      <c r="D34" s="113">
        <v>17.201000000000001</v>
      </c>
      <c r="E34" s="134" t="s">
        <v>550</v>
      </c>
      <c r="F34" s="135">
        <v>2</v>
      </c>
      <c r="G34" s="113">
        <v>0</v>
      </c>
      <c r="H34" s="113">
        <v>1</v>
      </c>
      <c r="I34" s="136" t="s">
        <v>550</v>
      </c>
      <c r="J34" s="158"/>
      <c r="K34" s="158"/>
      <c r="L34" s="149">
        <f t="shared" si="4"/>
        <v>-5.0679999999999978</v>
      </c>
      <c r="M34" s="150">
        <f t="shared" si="5"/>
        <v>-1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550</v>
      </c>
      <c r="F35" s="135">
        <v>0</v>
      </c>
      <c r="G35" s="113">
        <v>0</v>
      </c>
      <c r="H35" s="113">
        <v>0</v>
      </c>
      <c r="I35" s="136" t="s">
        <v>550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20.559000000000001</v>
      </c>
      <c r="C36" s="113">
        <v>14.167999999999999</v>
      </c>
      <c r="D36" s="113">
        <v>20.138000000000002</v>
      </c>
      <c r="E36" s="134">
        <v>1.4213721061547151</v>
      </c>
      <c r="F36" s="135">
        <v>2</v>
      </c>
      <c r="G36" s="113">
        <v>1</v>
      </c>
      <c r="H36" s="113">
        <v>2</v>
      </c>
      <c r="I36" s="136">
        <v>2</v>
      </c>
      <c r="J36" s="158"/>
      <c r="K36" s="158"/>
      <c r="L36" s="149">
        <f t="shared" si="4"/>
        <v>-0.42099999999999937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34.402000000000001</v>
      </c>
      <c r="D37" s="113">
        <v>0</v>
      </c>
      <c r="E37" s="134" t="s">
        <v>550</v>
      </c>
      <c r="F37" s="135">
        <v>0</v>
      </c>
      <c r="G37" s="113">
        <v>2</v>
      </c>
      <c r="H37" s="113">
        <v>0</v>
      </c>
      <c r="I37" s="136" t="s">
        <v>550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550</v>
      </c>
      <c r="F38" s="248">
        <v>0</v>
      </c>
      <c r="G38" s="246">
        <v>0</v>
      </c>
      <c r="H38" s="246">
        <v>0</v>
      </c>
      <c r="I38" s="249" t="s">
        <v>550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222.85</v>
      </c>
      <c r="C39" s="166">
        <f>SUM(C31:C38)</f>
        <v>132.22399999999999</v>
      </c>
      <c r="D39" s="166">
        <f>SUM(D31:D38)</f>
        <v>212.375</v>
      </c>
      <c r="E39" s="167">
        <f>IF(OR(D39=0,B39=0),0,D39/B39)</f>
        <v>0.95299528831052283</v>
      </c>
      <c r="F39" s="168">
        <f>SUM(F31:F38)</f>
        <v>19</v>
      </c>
      <c r="G39" s="166">
        <f>SUM(G31:G38)</f>
        <v>14</v>
      </c>
      <c r="H39" s="166">
        <f>SUM(H31:H38)</f>
        <v>18</v>
      </c>
      <c r="I39" s="169">
        <f>IF(OR(H39=0,F39=0),0,H39/F39)</f>
        <v>0.94736842105263153</v>
      </c>
      <c r="J39" s="158"/>
      <c r="K39" s="158"/>
      <c r="L39" s="163">
        <f t="shared" si="4"/>
        <v>-10.474999999999994</v>
      </c>
      <c r="M39" s="170">
        <f t="shared" si="5"/>
        <v>-1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260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307</v>
      </c>
    </row>
    <row r="43" spans="1:13" ht="14.4" customHeight="1" x14ac:dyDescent="0.25">
      <c r="A43" s="451" t="s">
        <v>308</v>
      </c>
    </row>
    <row r="44" spans="1:13" ht="14.4" customHeight="1" x14ac:dyDescent="0.25">
      <c r="A44" s="450" t="s">
        <v>309</v>
      </c>
    </row>
    <row r="45" spans="1:13" ht="14.4" customHeight="1" x14ac:dyDescent="0.25">
      <c r="A45" s="451" t="s">
        <v>310</v>
      </c>
    </row>
    <row r="46" spans="1:13" ht="14.4" customHeight="1" x14ac:dyDescent="0.3">
      <c r="A46" s="243" t="s">
        <v>277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312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589</v>
      </c>
      <c r="C33" s="203">
        <v>527</v>
      </c>
      <c r="D33" s="84">
        <f>IF(C33="","",C33-B33)</f>
        <v>-62</v>
      </c>
      <c r="E33" s="85">
        <f>IF(C33="","",C33/B33)</f>
        <v>0.89473684210526316</v>
      </c>
      <c r="F33" s="86">
        <v>72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1402</v>
      </c>
      <c r="C34" s="204">
        <v>1298</v>
      </c>
      <c r="D34" s="87">
        <f t="shared" ref="D34:D45" si="0">IF(C34="","",C34-B34)</f>
        <v>-104</v>
      </c>
      <c r="E34" s="88">
        <f t="shared" ref="E34:E45" si="1">IF(C34="","",C34/B34)</f>
        <v>0.92582025677603419</v>
      </c>
      <c r="F34" s="89">
        <v>166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2065</v>
      </c>
      <c r="C35" s="204">
        <v>1941</v>
      </c>
      <c r="D35" s="87">
        <f t="shared" si="0"/>
        <v>-124</v>
      </c>
      <c r="E35" s="88">
        <f t="shared" si="1"/>
        <v>0.93995157384987893</v>
      </c>
      <c r="F35" s="89">
        <v>226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2880</v>
      </c>
      <c r="C36" s="204">
        <v>2763</v>
      </c>
      <c r="D36" s="87">
        <f t="shared" si="0"/>
        <v>-117</v>
      </c>
      <c r="E36" s="88">
        <f t="shared" si="1"/>
        <v>0.95937499999999998</v>
      </c>
      <c r="F36" s="89">
        <v>368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3868</v>
      </c>
      <c r="C37" s="204">
        <v>3740</v>
      </c>
      <c r="D37" s="87">
        <f t="shared" si="0"/>
        <v>-128</v>
      </c>
      <c r="E37" s="88">
        <f t="shared" si="1"/>
        <v>0.96690796277145807</v>
      </c>
      <c r="F37" s="89">
        <v>508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4579</v>
      </c>
      <c r="C38" s="204">
        <v>4432</v>
      </c>
      <c r="D38" s="87">
        <f t="shared" si="0"/>
        <v>-147</v>
      </c>
      <c r="E38" s="88">
        <f t="shared" si="1"/>
        <v>0.96789692072504918</v>
      </c>
      <c r="F38" s="89">
        <v>585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5120</v>
      </c>
      <c r="C39" s="204">
        <v>4943</v>
      </c>
      <c r="D39" s="87">
        <f t="shared" si="0"/>
        <v>-177</v>
      </c>
      <c r="E39" s="88">
        <f t="shared" si="1"/>
        <v>0.96542968750000002</v>
      </c>
      <c r="F39" s="89">
        <v>648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5948</v>
      </c>
      <c r="C40" s="204">
        <v>5738</v>
      </c>
      <c r="D40" s="87">
        <f t="shared" si="0"/>
        <v>-210</v>
      </c>
      <c r="E40" s="88">
        <f t="shared" si="1"/>
        <v>0.96469401479488903</v>
      </c>
      <c r="F40" s="89">
        <v>756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6732</v>
      </c>
      <c r="C41" s="204">
        <v>6417</v>
      </c>
      <c r="D41" s="87">
        <f t="shared" si="0"/>
        <v>-315</v>
      </c>
      <c r="E41" s="88">
        <f t="shared" si="1"/>
        <v>0.95320855614973266</v>
      </c>
      <c r="F41" s="89">
        <v>810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7538</v>
      </c>
      <c r="C42" s="204">
        <v>7238</v>
      </c>
      <c r="D42" s="87">
        <f t="shared" si="0"/>
        <v>-300</v>
      </c>
      <c r="E42" s="88">
        <f t="shared" si="1"/>
        <v>0.96020164499867344</v>
      </c>
      <c r="F42" s="89">
        <v>907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8310</v>
      </c>
      <c r="C43" s="204">
        <v>7952</v>
      </c>
      <c r="D43" s="87">
        <f t="shared" si="0"/>
        <v>-358</v>
      </c>
      <c r="E43" s="88">
        <f t="shared" si="1"/>
        <v>0.95691937424789408</v>
      </c>
      <c r="F43" s="89">
        <v>974</v>
      </c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>
        <v>9084</v>
      </c>
      <c r="C44" s="204">
        <v>8797</v>
      </c>
      <c r="D44" s="87">
        <f t="shared" si="0"/>
        <v>-287</v>
      </c>
      <c r="E44" s="88">
        <f t="shared" si="1"/>
        <v>0.968405988551299</v>
      </c>
      <c r="F44" s="89">
        <v>1153</v>
      </c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88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.88671875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6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7566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312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48"/>
      <c r="B4" s="849" t="s">
        <v>84</v>
      </c>
      <c r="C4" s="850" t="s">
        <v>72</v>
      </c>
      <c r="D4" s="851" t="s">
        <v>85</v>
      </c>
      <c r="E4" s="849" t="s">
        <v>84</v>
      </c>
      <c r="F4" s="850" t="s">
        <v>72</v>
      </c>
      <c r="G4" s="851" t="s">
        <v>85</v>
      </c>
      <c r="H4" s="849" t="s">
        <v>84</v>
      </c>
      <c r="I4" s="850" t="s">
        <v>72</v>
      </c>
      <c r="J4" s="851" t="s">
        <v>85</v>
      </c>
      <c r="K4" s="852"/>
      <c r="L4" s="853"/>
      <c r="M4" s="853"/>
      <c r="N4" s="853"/>
      <c r="O4" s="854"/>
      <c r="P4" s="855"/>
      <c r="Q4" s="856" t="s">
        <v>73</v>
      </c>
      <c r="R4" s="857" t="s">
        <v>72</v>
      </c>
      <c r="S4" s="858" t="s">
        <v>86</v>
      </c>
      <c r="T4" s="859" t="s">
        <v>87</v>
      </c>
      <c r="U4" s="859" t="s">
        <v>88</v>
      </c>
      <c r="V4" s="860" t="s">
        <v>2</v>
      </c>
      <c r="W4" s="861" t="s">
        <v>89</v>
      </c>
    </row>
    <row r="5" spans="1:23" ht="14.4" customHeight="1" x14ac:dyDescent="0.3">
      <c r="A5" s="890" t="s">
        <v>7406</v>
      </c>
      <c r="B5" s="862">
        <v>1</v>
      </c>
      <c r="C5" s="863">
        <v>86.36</v>
      </c>
      <c r="D5" s="864">
        <v>122</v>
      </c>
      <c r="E5" s="865"/>
      <c r="F5" s="866"/>
      <c r="G5" s="867"/>
      <c r="H5" s="868"/>
      <c r="I5" s="866"/>
      <c r="J5" s="867"/>
      <c r="K5" s="869">
        <v>81.209999999999994</v>
      </c>
      <c r="L5" s="868">
        <v>75</v>
      </c>
      <c r="M5" s="868">
        <v>372</v>
      </c>
      <c r="N5" s="870">
        <v>124</v>
      </c>
      <c r="O5" s="868" t="s">
        <v>7407</v>
      </c>
      <c r="P5" s="871" t="s">
        <v>7408</v>
      </c>
      <c r="Q5" s="872">
        <f>H5-B5</f>
        <v>-1</v>
      </c>
      <c r="R5" s="872">
        <f>I5-C5</f>
        <v>-86.36</v>
      </c>
      <c r="S5" s="873" t="str">
        <f>IF(H5=0,"",H5*N5)</f>
        <v/>
      </c>
      <c r="T5" s="873" t="str">
        <f>IF(H5=0,"",H5*J5)</f>
        <v/>
      </c>
      <c r="U5" s="873" t="str">
        <f>IF(H5=0,"",T5-S5)</f>
        <v/>
      </c>
      <c r="V5" s="874" t="str">
        <f>IF(H5=0,"",T5/S5)</f>
        <v/>
      </c>
      <c r="W5" s="875"/>
    </row>
    <row r="6" spans="1:23" ht="14.4" customHeight="1" x14ac:dyDescent="0.3">
      <c r="A6" s="891" t="s">
        <v>7409</v>
      </c>
      <c r="B6" s="843">
        <v>4</v>
      </c>
      <c r="C6" s="845">
        <v>134.85</v>
      </c>
      <c r="D6" s="846">
        <v>45.8</v>
      </c>
      <c r="E6" s="841">
        <v>5</v>
      </c>
      <c r="F6" s="825">
        <v>166.49</v>
      </c>
      <c r="G6" s="826">
        <v>31.2</v>
      </c>
      <c r="H6" s="832">
        <v>8</v>
      </c>
      <c r="I6" s="833">
        <v>275.89</v>
      </c>
      <c r="J6" s="834">
        <v>34.799999999999997</v>
      </c>
      <c r="K6" s="828">
        <v>33.15</v>
      </c>
      <c r="L6" s="827">
        <v>22</v>
      </c>
      <c r="M6" s="827">
        <v>135</v>
      </c>
      <c r="N6" s="829">
        <v>45</v>
      </c>
      <c r="O6" s="827" t="s">
        <v>7407</v>
      </c>
      <c r="P6" s="842" t="s">
        <v>7410</v>
      </c>
      <c r="Q6" s="830">
        <f t="shared" ref="Q6:R69" si="0">H6-B6</f>
        <v>4</v>
      </c>
      <c r="R6" s="830">
        <f t="shared" si="0"/>
        <v>141.04</v>
      </c>
      <c r="S6" s="843">
        <f t="shared" ref="S6:S69" si="1">IF(H6=0,"",H6*N6)</f>
        <v>360</v>
      </c>
      <c r="T6" s="843">
        <f t="shared" ref="T6:T69" si="2">IF(H6=0,"",H6*J6)</f>
        <v>278.39999999999998</v>
      </c>
      <c r="U6" s="843">
        <f t="shared" ref="U6:U69" si="3">IF(H6=0,"",T6-S6)</f>
        <v>-81.600000000000023</v>
      </c>
      <c r="V6" s="844">
        <f t="shared" ref="V6:V69" si="4">IF(H6=0,"",T6/S6)</f>
        <v>0.77333333333333332</v>
      </c>
      <c r="W6" s="831">
        <v>5</v>
      </c>
    </row>
    <row r="7" spans="1:23" ht="14.4" customHeight="1" x14ac:dyDescent="0.3">
      <c r="A7" s="891" t="s">
        <v>7411</v>
      </c>
      <c r="B7" s="843">
        <v>1</v>
      </c>
      <c r="C7" s="845">
        <v>20.05</v>
      </c>
      <c r="D7" s="846">
        <v>17</v>
      </c>
      <c r="E7" s="832"/>
      <c r="F7" s="833"/>
      <c r="G7" s="834"/>
      <c r="H7" s="827"/>
      <c r="I7" s="825"/>
      <c r="J7" s="826"/>
      <c r="K7" s="828">
        <v>20.05</v>
      </c>
      <c r="L7" s="827">
        <v>11</v>
      </c>
      <c r="M7" s="827">
        <v>90</v>
      </c>
      <c r="N7" s="829">
        <v>30</v>
      </c>
      <c r="O7" s="827" t="s">
        <v>7407</v>
      </c>
      <c r="P7" s="842" t="s">
        <v>7412</v>
      </c>
      <c r="Q7" s="830">
        <f t="shared" si="0"/>
        <v>-1</v>
      </c>
      <c r="R7" s="830">
        <f t="shared" si="0"/>
        <v>-20.05</v>
      </c>
      <c r="S7" s="843" t="str">
        <f t="shared" si="1"/>
        <v/>
      </c>
      <c r="T7" s="843" t="str">
        <f t="shared" si="2"/>
        <v/>
      </c>
      <c r="U7" s="843" t="str">
        <f t="shared" si="3"/>
        <v/>
      </c>
      <c r="V7" s="844" t="str">
        <f t="shared" si="4"/>
        <v/>
      </c>
      <c r="W7" s="831"/>
    </row>
    <row r="8" spans="1:23" ht="14.4" customHeight="1" x14ac:dyDescent="0.3">
      <c r="A8" s="892" t="s">
        <v>7413</v>
      </c>
      <c r="B8" s="876">
        <v>6</v>
      </c>
      <c r="C8" s="877">
        <v>133.66</v>
      </c>
      <c r="D8" s="847">
        <v>21.7</v>
      </c>
      <c r="E8" s="878">
        <v>12</v>
      </c>
      <c r="F8" s="879">
        <v>255.36</v>
      </c>
      <c r="G8" s="835">
        <v>18.100000000000001</v>
      </c>
      <c r="H8" s="880">
        <v>8</v>
      </c>
      <c r="I8" s="881">
        <v>174.38</v>
      </c>
      <c r="J8" s="836">
        <v>21.8</v>
      </c>
      <c r="K8" s="882">
        <v>20.34</v>
      </c>
      <c r="L8" s="880">
        <v>11</v>
      </c>
      <c r="M8" s="880">
        <v>87</v>
      </c>
      <c r="N8" s="883">
        <v>29</v>
      </c>
      <c r="O8" s="880" t="s">
        <v>7407</v>
      </c>
      <c r="P8" s="884" t="s">
        <v>7412</v>
      </c>
      <c r="Q8" s="885">
        <f t="shared" si="0"/>
        <v>2</v>
      </c>
      <c r="R8" s="885">
        <f t="shared" si="0"/>
        <v>40.72</v>
      </c>
      <c r="S8" s="876">
        <f t="shared" si="1"/>
        <v>232</v>
      </c>
      <c r="T8" s="876">
        <f t="shared" si="2"/>
        <v>174.4</v>
      </c>
      <c r="U8" s="876">
        <f t="shared" si="3"/>
        <v>-57.599999999999994</v>
      </c>
      <c r="V8" s="886">
        <f t="shared" si="4"/>
        <v>0.75172413793103454</v>
      </c>
      <c r="W8" s="837">
        <v>9</v>
      </c>
    </row>
    <row r="9" spans="1:23" ht="14.4" customHeight="1" x14ac:dyDescent="0.3">
      <c r="A9" s="891" t="s">
        <v>7414</v>
      </c>
      <c r="B9" s="843">
        <v>1</v>
      </c>
      <c r="C9" s="845">
        <v>12.65</v>
      </c>
      <c r="D9" s="846">
        <v>22</v>
      </c>
      <c r="E9" s="841">
        <v>2</v>
      </c>
      <c r="F9" s="825">
        <v>25.79</v>
      </c>
      <c r="G9" s="826">
        <v>11.5</v>
      </c>
      <c r="H9" s="832">
        <v>2</v>
      </c>
      <c r="I9" s="833">
        <v>25.48</v>
      </c>
      <c r="J9" s="838">
        <v>26</v>
      </c>
      <c r="K9" s="828">
        <v>12.65</v>
      </c>
      <c r="L9" s="827">
        <v>5</v>
      </c>
      <c r="M9" s="827">
        <v>60</v>
      </c>
      <c r="N9" s="829">
        <v>20</v>
      </c>
      <c r="O9" s="827" t="s">
        <v>7407</v>
      </c>
      <c r="P9" s="842" t="s">
        <v>7415</v>
      </c>
      <c r="Q9" s="830">
        <f t="shared" si="0"/>
        <v>1</v>
      </c>
      <c r="R9" s="830">
        <f t="shared" si="0"/>
        <v>12.83</v>
      </c>
      <c r="S9" s="843">
        <f t="shared" si="1"/>
        <v>40</v>
      </c>
      <c r="T9" s="843">
        <f t="shared" si="2"/>
        <v>52</v>
      </c>
      <c r="U9" s="843">
        <f t="shared" si="3"/>
        <v>12</v>
      </c>
      <c r="V9" s="844">
        <f t="shared" si="4"/>
        <v>1.3</v>
      </c>
      <c r="W9" s="831">
        <v>12</v>
      </c>
    </row>
    <row r="10" spans="1:23" ht="14.4" customHeight="1" x14ac:dyDescent="0.3">
      <c r="A10" s="891" t="s">
        <v>7416</v>
      </c>
      <c r="B10" s="843">
        <v>1</v>
      </c>
      <c r="C10" s="845">
        <v>4.7300000000000004</v>
      </c>
      <c r="D10" s="846">
        <v>13</v>
      </c>
      <c r="E10" s="832">
        <v>1</v>
      </c>
      <c r="F10" s="833">
        <v>4.13</v>
      </c>
      <c r="G10" s="834">
        <v>10</v>
      </c>
      <c r="H10" s="827"/>
      <c r="I10" s="825"/>
      <c r="J10" s="826"/>
      <c r="K10" s="828">
        <v>4.13</v>
      </c>
      <c r="L10" s="827">
        <v>4</v>
      </c>
      <c r="M10" s="827">
        <v>36</v>
      </c>
      <c r="N10" s="829">
        <v>12</v>
      </c>
      <c r="O10" s="827" t="s">
        <v>7407</v>
      </c>
      <c r="P10" s="842" t="s">
        <v>7417</v>
      </c>
      <c r="Q10" s="830">
        <f t="shared" si="0"/>
        <v>-1</v>
      </c>
      <c r="R10" s="830">
        <f t="shared" si="0"/>
        <v>-4.7300000000000004</v>
      </c>
      <c r="S10" s="843" t="str">
        <f t="shared" si="1"/>
        <v/>
      </c>
      <c r="T10" s="843" t="str">
        <f t="shared" si="2"/>
        <v/>
      </c>
      <c r="U10" s="843" t="str">
        <f t="shared" si="3"/>
        <v/>
      </c>
      <c r="V10" s="844" t="str">
        <f t="shared" si="4"/>
        <v/>
      </c>
      <c r="W10" s="831"/>
    </row>
    <row r="11" spans="1:23" ht="14.4" customHeight="1" x14ac:dyDescent="0.3">
      <c r="A11" s="891" t="s">
        <v>7418</v>
      </c>
      <c r="B11" s="843"/>
      <c r="C11" s="845"/>
      <c r="D11" s="846"/>
      <c r="E11" s="832">
        <v>3</v>
      </c>
      <c r="F11" s="833">
        <v>2.39</v>
      </c>
      <c r="G11" s="834">
        <v>7.3</v>
      </c>
      <c r="H11" s="827">
        <v>3</v>
      </c>
      <c r="I11" s="825">
        <v>2.23</v>
      </c>
      <c r="J11" s="826">
        <v>6</v>
      </c>
      <c r="K11" s="828">
        <v>0.73</v>
      </c>
      <c r="L11" s="827">
        <v>2</v>
      </c>
      <c r="M11" s="827">
        <v>21</v>
      </c>
      <c r="N11" s="829">
        <v>7</v>
      </c>
      <c r="O11" s="827" t="s">
        <v>7407</v>
      </c>
      <c r="P11" s="842" t="s">
        <v>7419</v>
      </c>
      <c r="Q11" s="830">
        <f t="shared" si="0"/>
        <v>3</v>
      </c>
      <c r="R11" s="830">
        <f t="shared" si="0"/>
        <v>2.23</v>
      </c>
      <c r="S11" s="843">
        <f t="shared" si="1"/>
        <v>21</v>
      </c>
      <c r="T11" s="843">
        <f t="shared" si="2"/>
        <v>18</v>
      </c>
      <c r="U11" s="843">
        <f t="shared" si="3"/>
        <v>-3</v>
      </c>
      <c r="V11" s="844">
        <f t="shared" si="4"/>
        <v>0.8571428571428571</v>
      </c>
      <c r="W11" s="831">
        <v>1</v>
      </c>
    </row>
    <row r="12" spans="1:23" ht="14.4" customHeight="1" x14ac:dyDescent="0.3">
      <c r="A12" s="892" t="s">
        <v>7420</v>
      </c>
      <c r="B12" s="876"/>
      <c r="C12" s="877"/>
      <c r="D12" s="847"/>
      <c r="E12" s="878">
        <v>3</v>
      </c>
      <c r="F12" s="879">
        <v>2.71</v>
      </c>
      <c r="G12" s="835">
        <v>10.3</v>
      </c>
      <c r="H12" s="880">
        <v>1</v>
      </c>
      <c r="I12" s="881">
        <v>0.87</v>
      </c>
      <c r="J12" s="836">
        <v>3</v>
      </c>
      <c r="K12" s="882">
        <v>0.87</v>
      </c>
      <c r="L12" s="880">
        <v>3</v>
      </c>
      <c r="M12" s="880">
        <v>27</v>
      </c>
      <c r="N12" s="883">
        <v>9</v>
      </c>
      <c r="O12" s="880" t="s">
        <v>7407</v>
      </c>
      <c r="P12" s="884" t="s">
        <v>7421</v>
      </c>
      <c r="Q12" s="885">
        <f t="shared" si="0"/>
        <v>1</v>
      </c>
      <c r="R12" s="885">
        <f t="shared" si="0"/>
        <v>0.87</v>
      </c>
      <c r="S12" s="876">
        <f t="shared" si="1"/>
        <v>9</v>
      </c>
      <c r="T12" s="876">
        <f t="shared" si="2"/>
        <v>3</v>
      </c>
      <c r="U12" s="876">
        <f t="shared" si="3"/>
        <v>-6</v>
      </c>
      <c r="V12" s="886">
        <f t="shared" si="4"/>
        <v>0.33333333333333331</v>
      </c>
      <c r="W12" s="837"/>
    </row>
    <row r="13" spans="1:23" ht="14.4" customHeight="1" x14ac:dyDescent="0.3">
      <c r="A13" s="891" t="s">
        <v>7422</v>
      </c>
      <c r="B13" s="843">
        <v>1</v>
      </c>
      <c r="C13" s="845">
        <v>1.43</v>
      </c>
      <c r="D13" s="846">
        <v>1</v>
      </c>
      <c r="E13" s="841">
        <v>2</v>
      </c>
      <c r="F13" s="825">
        <v>0.86</v>
      </c>
      <c r="G13" s="826">
        <v>2</v>
      </c>
      <c r="H13" s="832">
        <v>2</v>
      </c>
      <c r="I13" s="833">
        <v>0.89</v>
      </c>
      <c r="J13" s="834">
        <v>1.5</v>
      </c>
      <c r="K13" s="828">
        <v>0.42</v>
      </c>
      <c r="L13" s="827">
        <v>1</v>
      </c>
      <c r="M13" s="827">
        <v>5</v>
      </c>
      <c r="N13" s="829">
        <v>2</v>
      </c>
      <c r="O13" s="827" t="s">
        <v>7407</v>
      </c>
      <c r="P13" s="842" t="s">
        <v>7423</v>
      </c>
      <c r="Q13" s="830">
        <f t="shared" si="0"/>
        <v>1</v>
      </c>
      <c r="R13" s="830">
        <f t="shared" si="0"/>
        <v>-0.53999999999999992</v>
      </c>
      <c r="S13" s="843">
        <f t="shared" si="1"/>
        <v>4</v>
      </c>
      <c r="T13" s="843">
        <f t="shared" si="2"/>
        <v>3</v>
      </c>
      <c r="U13" s="843">
        <f t="shared" si="3"/>
        <v>-1</v>
      </c>
      <c r="V13" s="844">
        <f t="shared" si="4"/>
        <v>0.75</v>
      </c>
      <c r="W13" s="831"/>
    </row>
    <row r="14" spans="1:23" ht="14.4" customHeight="1" x14ac:dyDescent="0.3">
      <c r="A14" s="891" t="s">
        <v>7424</v>
      </c>
      <c r="B14" s="822"/>
      <c r="C14" s="823"/>
      <c r="D14" s="824"/>
      <c r="E14" s="841"/>
      <c r="F14" s="825"/>
      <c r="G14" s="826"/>
      <c r="H14" s="827">
        <v>2</v>
      </c>
      <c r="I14" s="825">
        <v>28.13</v>
      </c>
      <c r="J14" s="838">
        <v>12</v>
      </c>
      <c r="K14" s="828">
        <v>13.4</v>
      </c>
      <c r="L14" s="827">
        <v>1</v>
      </c>
      <c r="M14" s="827">
        <v>12</v>
      </c>
      <c r="N14" s="829">
        <v>4</v>
      </c>
      <c r="O14" s="827" t="s">
        <v>6404</v>
      </c>
      <c r="P14" s="842" t="s">
        <v>7425</v>
      </c>
      <c r="Q14" s="830">
        <f t="shared" si="0"/>
        <v>2</v>
      </c>
      <c r="R14" s="830">
        <f t="shared" si="0"/>
        <v>28.13</v>
      </c>
      <c r="S14" s="843">
        <f t="shared" si="1"/>
        <v>8</v>
      </c>
      <c r="T14" s="843">
        <f t="shared" si="2"/>
        <v>24</v>
      </c>
      <c r="U14" s="843">
        <f t="shared" si="3"/>
        <v>16</v>
      </c>
      <c r="V14" s="844">
        <f t="shared" si="4"/>
        <v>3</v>
      </c>
      <c r="W14" s="831">
        <v>18</v>
      </c>
    </row>
    <row r="15" spans="1:23" ht="14.4" customHeight="1" x14ac:dyDescent="0.3">
      <c r="A15" s="892" t="s">
        <v>7426</v>
      </c>
      <c r="B15" s="887">
        <v>8</v>
      </c>
      <c r="C15" s="888">
        <v>112.27</v>
      </c>
      <c r="D15" s="839">
        <v>11.9</v>
      </c>
      <c r="E15" s="889">
        <v>3</v>
      </c>
      <c r="F15" s="881">
        <v>42.5</v>
      </c>
      <c r="G15" s="836">
        <v>12.3</v>
      </c>
      <c r="H15" s="880">
        <v>1</v>
      </c>
      <c r="I15" s="881">
        <v>14.17</v>
      </c>
      <c r="J15" s="840">
        <v>10</v>
      </c>
      <c r="K15" s="882">
        <v>14.17</v>
      </c>
      <c r="L15" s="880">
        <v>2</v>
      </c>
      <c r="M15" s="880">
        <v>18</v>
      </c>
      <c r="N15" s="883">
        <v>6</v>
      </c>
      <c r="O15" s="880" t="s">
        <v>6404</v>
      </c>
      <c r="P15" s="884" t="s">
        <v>7425</v>
      </c>
      <c r="Q15" s="885">
        <f t="shared" si="0"/>
        <v>-7</v>
      </c>
      <c r="R15" s="885">
        <f t="shared" si="0"/>
        <v>-98.1</v>
      </c>
      <c r="S15" s="876">
        <f t="shared" si="1"/>
        <v>6</v>
      </c>
      <c r="T15" s="876">
        <f t="shared" si="2"/>
        <v>10</v>
      </c>
      <c r="U15" s="876">
        <f t="shared" si="3"/>
        <v>4</v>
      </c>
      <c r="V15" s="886">
        <f t="shared" si="4"/>
        <v>1.6666666666666667</v>
      </c>
      <c r="W15" s="837">
        <v>4</v>
      </c>
    </row>
    <row r="16" spans="1:23" ht="14.4" customHeight="1" x14ac:dyDescent="0.3">
      <c r="A16" s="892" t="s">
        <v>7427</v>
      </c>
      <c r="B16" s="887">
        <v>6</v>
      </c>
      <c r="C16" s="888">
        <v>91.69</v>
      </c>
      <c r="D16" s="839">
        <v>9.6999999999999993</v>
      </c>
      <c r="E16" s="889">
        <v>4</v>
      </c>
      <c r="F16" s="881">
        <v>68.8</v>
      </c>
      <c r="G16" s="836">
        <v>12</v>
      </c>
      <c r="H16" s="880">
        <v>9</v>
      </c>
      <c r="I16" s="881">
        <v>149.72999999999999</v>
      </c>
      <c r="J16" s="840">
        <v>15.9</v>
      </c>
      <c r="K16" s="882">
        <v>17.2</v>
      </c>
      <c r="L16" s="880">
        <v>4</v>
      </c>
      <c r="M16" s="880">
        <v>39</v>
      </c>
      <c r="N16" s="883">
        <v>13</v>
      </c>
      <c r="O16" s="880" t="s">
        <v>6404</v>
      </c>
      <c r="P16" s="884" t="s">
        <v>7425</v>
      </c>
      <c r="Q16" s="885">
        <f t="shared" si="0"/>
        <v>3</v>
      </c>
      <c r="R16" s="885">
        <f t="shared" si="0"/>
        <v>58.039999999999992</v>
      </c>
      <c r="S16" s="876">
        <f t="shared" si="1"/>
        <v>117</v>
      </c>
      <c r="T16" s="876">
        <f t="shared" si="2"/>
        <v>143.1</v>
      </c>
      <c r="U16" s="876">
        <f t="shared" si="3"/>
        <v>26.099999999999994</v>
      </c>
      <c r="V16" s="886">
        <f t="shared" si="4"/>
        <v>1.223076923076923</v>
      </c>
      <c r="W16" s="837">
        <v>53</v>
      </c>
    </row>
    <row r="17" spans="1:23" ht="14.4" customHeight="1" x14ac:dyDescent="0.3">
      <c r="A17" s="891" t="s">
        <v>7428</v>
      </c>
      <c r="B17" s="843">
        <v>9</v>
      </c>
      <c r="C17" s="845">
        <v>117.54</v>
      </c>
      <c r="D17" s="846">
        <v>16.8</v>
      </c>
      <c r="E17" s="841">
        <v>11</v>
      </c>
      <c r="F17" s="825">
        <v>142.35</v>
      </c>
      <c r="G17" s="826">
        <v>16.600000000000001</v>
      </c>
      <c r="H17" s="832">
        <v>11</v>
      </c>
      <c r="I17" s="833">
        <v>143.77000000000001</v>
      </c>
      <c r="J17" s="834">
        <v>14.6</v>
      </c>
      <c r="K17" s="828">
        <v>13.07</v>
      </c>
      <c r="L17" s="827">
        <v>6</v>
      </c>
      <c r="M17" s="827">
        <v>54</v>
      </c>
      <c r="N17" s="829">
        <v>18</v>
      </c>
      <c r="O17" s="827" t="s">
        <v>7407</v>
      </c>
      <c r="P17" s="842" t="s">
        <v>7429</v>
      </c>
      <c r="Q17" s="830">
        <f t="shared" si="0"/>
        <v>2</v>
      </c>
      <c r="R17" s="830">
        <f t="shared" si="0"/>
        <v>26.230000000000004</v>
      </c>
      <c r="S17" s="843">
        <f t="shared" si="1"/>
        <v>198</v>
      </c>
      <c r="T17" s="843">
        <f t="shared" si="2"/>
        <v>160.6</v>
      </c>
      <c r="U17" s="843">
        <f t="shared" si="3"/>
        <v>-37.400000000000006</v>
      </c>
      <c r="V17" s="844">
        <f t="shared" si="4"/>
        <v>0.81111111111111112</v>
      </c>
      <c r="W17" s="831">
        <v>8</v>
      </c>
    </row>
    <row r="18" spans="1:23" ht="14.4" customHeight="1" x14ac:dyDescent="0.3">
      <c r="A18" s="892" t="s">
        <v>7430</v>
      </c>
      <c r="B18" s="876">
        <v>15</v>
      </c>
      <c r="C18" s="877">
        <v>196.04</v>
      </c>
      <c r="D18" s="847">
        <v>20.2</v>
      </c>
      <c r="E18" s="889">
        <v>11</v>
      </c>
      <c r="F18" s="881">
        <v>142.5</v>
      </c>
      <c r="G18" s="836">
        <v>25</v>
      </c>
      <c r="H18" s="878">
        <v>10</v>
      </c>
      <c r="I18" s="879">
        <v>130.69999999999999</v>
      </c>
      <c r="J18" s="840">
        <v>20.7</v>
      </c>
      <c r="K18" s="882">
        <v>13.07</v>
      </c>
      <c r="L18" s="880">
        <v>6</v>
      </c>
      <c r="M18" s="880">
        <v>54</v>
      </c>
      <c r="N18" s="883">
        <v>18</v>
      </c>
      <c r="O18" s="880" t="s">
        <v>7407</v>
      </c>
      <c r="P18" s="884" t="s">
        <v>7431</v>
      </c>
      <c r="Q18" s="885">
        <f t="shared" si="0"/>
        <v>-5</v>
      </c>
      <c r="R18" s="885">
        <f t="shared" si="0"/>
        <v>-65.34</v>
      </c>
      <c r="S18" s="876">
        <f t="shared" si="1"/>
        <v>180</v>
      </c>
      <c r="T18" s="876">
        <f t="shared" si="2"/>
        <v>207</v>
      </c>
      <c r="U18" s="876">
        <f t="shared" si="3"/>
        <v>27</v>
      </c>
      <c r="V18" s="886">
        <f t="shared" si="4"/>
        <v>1.1499999999999999</v>
      </c>
      <c r="W18" s="837">
        <v>51</v>
      </c>
    </row>
    <row r="19" spans="1:23" ht="14.4" customHeight="1" x14ac:dyDescent="0.3">
      <c r="A19" s="892" t="s">
        <v>7432</v>
      </c>
      <c r="B19" s="876">
        <v>6</v>
      </c>
      <c r="C19" s="877">
        <v>95.34</v>
      </c>
      <c r="D19" s="847">
        <v>21.2</v>
      </c>
      <c r="E19" s="889">
        <v>7</v>
      </c>
      <c r="F19" s="881">
        <v>112.71</v>
      </c>
      <c r="G19" s="836">
        <v>17.3</v>
      </c>
      <c r="H19" s="878">
        <v>11</v>
      </c>
      <c r="I19" s="879">
        <v>178.27</v>
      </c>
      <c r="J19" s="835">
        <v>19.100000000000001</v>
      </c>
      <c r="K19" s="882">
        <v>16.100000000000001</v>
      </c>
      <c r="L19" s="880">
        <v>7</v>
      </c>
      <c r="M19" s="880">
        <v>63</v>
      </c>
      <c r="N19" s="883">
        <v>21</v>
      </c>
      <c r="O19" s="880" t="s">
        <v>7407</v>
      </c>
      <c r="P19" s="884" t="s">
        <v>7433</v>
      </c>
      <c r="Q19" s="885">
        <f t="shared" si="0"/>
        <v>5</v>
      </c>
      <c r="R19" s="885">
        <f t="shared" si="0"/>
        <v>82.93</v>
      </c>
      <c r="S19" s="876">
        <f t="shared" si="1"/>
        <v>231</v>
      </c>
      <c r="T19" s="876">
        <f t="shared" si="2"/>
        <v>210.10000000000002</v>
      </c>
      <c r="U19" s="876">
        <f t="shared" si="3"/>
        <v>-20.899999999999977</v>
      </c>
      <c r="V19" s="886">
        <f t="shared" si="4"/>
        <v>0.90952380952380962</v>
      </c>
      <c r="W19" s="837">
        <v>38</v>
      </c>
    </row>
    <row r="20" spans="1:23" ht="14.4" customHeight="1" x14ac:dyDescent="0.3">
      <c r="A20" s="891" t="s">
        <v>7434</v>
      </c>
      <c r="B20" s="843">
        <v>76</v>
      </c>
      <c r="C20" s="845">
        <v>745.1</v>
      </c>
      <c r="D20" s="846">
        <v>10.6</v>
      </c>
      <c r="E20" s="841">
        <v>82</v>
      </c>
      <c r="F20" s="825">
        <v>793.68</v>
      </c>
      <c r="G20" s="826">
        <v>10.7</v>
      </c>
      <c r="H20" s="832">
        <v>91</v>
      </c>
      <c r="I20" s="833">
        <v>892.15</v>
      </c>
      <c r="J20" s="834">
        <v>10.8</v>
      </c>
      <c r="K20" s="828">
        <v>9.8000000000000007</v>
      </c>
      <c r="L20" s="827">
        <v>4</v>
      </c>
      <c r="M20" s="827">
        <v>33</v>
      </c>
      <c r="N20" s="829">
        <v>11</v>
      </c>
      <c r="O20" s="827" t="s">
        <v>7407</v>
      </c>
      <c r="P20" s="842" t="s">
        <v>7435</v>
      </c>
      <c r="Q20" s="830">
        <f t="shared" si="0"/>
        <v>15</v>
      </c>
      <c r="R20" s="830">
        <f t="shared" si="0"/>
        <v>147.04999999999995</v>
      </c>
      <c r="S20" s="843">
        <f t="shared" si="1"/>
        <v>1001</v>
      </c>
      <c r="T20" s="843">
        <f t="shared" si="2"/>
        <v>982.80000000000007</v>
      </c>
      <c r="U20" s="843">
        <f t="shared" si="3"/>
        <v>-18.199999999999932</v>
      </c>
      <c r="V20" s="844">
        <f t="shared" si="4"/>
        <v>0.98181818181818192</v>
      </c>
      <c r="W20" s="831">
        <v>75</v>
      </c>
    </row>
    <row r="21" spans="1:23" ht="14.4" customHeight="1" x14ac:dyDescent="0.3">
      <c r="A21" s="892" t="s">
        <v>7436</v>
      </c>
      <c r="B21" s="876">
        <v>77</v>
      </c>
      <c r="C21" s="877">
        <v>830.27</v>
      </c>
      <c r="D21" s="847">
        <v>14.6</v>
      </c>
      <c r="E21" s="889">
        <v>73</v>
      </c>
      <c r="F21" s="881">
        <v>779.51</v>
      </c>
      <c r="G21" s="836">
        <v>12.4</v>
      </c>
      <c r="H21" s="878">
        <v>82</v>
      </c>
      <c r="I21" s="879">
        <v>880.74</v>
      </c>
      <c r="J21" s="835">
        <v>12.3</v>
      </c>
      <c r="K21" s="882">
        <v>10.76</v>
      </c>
      <c r="L21" s="880">
        <v>5</v>
      </c>
      <c r="M21" s="880">
        <v>42</v>
      </c>
      <c r="N21" s="883">
        <v>14</v>
      </c>
      <c r="O21" s="880" t="s">
        <v>7407</v>
      </c>
      <c r="P21" s="884" t="s">
        <v>7437</v>
      </c>
      <c r="Q21" s="885">
        <f t="shared" si="0"/>
        <v>5</v>
      </c>
      <c r="R21" s="885">
        <f t="shared" si="0"/>
        <v>50.470000000000027</v>
      </c>
      <c r="S21" s="876">
        <f t="shared" si="1"/>
        <v>1148</v>
      </c>
      <c r="T21" s="876">
        <f t="shared" si="2"/>
        <v>1008.6</v>
      </c>
      <c r="U21" s="876">
        <f t="shared" si="3"/>
        <v>-139.39999999999998</v>
      </c>
      <c r="V21" s="886">
        <f t="shared" si="4"/>
        <v>0.87857142857142856</v>
      </c>
      <c r="W21" s="837">
        <v>94</v>
      </c>
    </row>
    <row r="22" spans="1:23" ht="14.4" customHeight="1" x14ac:dyDescent="0.3">
      <c r="A22" s="892" t="s">
        <v>7438</v>
      </c>
      <c r="B22" s="876">
        <v>18</v>
      </c>
      <c r="C22" s="877">
        <v>238.43</v>
      </c>
      <c r="D22" s="847">
        <v>15.6</v>
      </c>
      <c r="E22" s="889">
        <v>19</v>
      </c>
      <c r="F22" s="881">
        <v>255.88</v>
      </c>
      <c r="G22" s="836">
        <v>21.3</v>
      </c>
      <c r="H22" s="878">
        <v>16</v>
      </c>
      <c r="I22" s="879">
        <v>210.82</v>
      </c>
      <c r="J22" s="835">
        <v>17.7</v>
      </c>
      <c r="K22" s="882">
        <v>13.17</v>
      </c>
      <c r="L22" s="880">
        <v>6</v>
      </c>
      <c r="M22" s="880">
        <v>54</v>
      </c>
      <c r="N22" s="883">
        <v>18</v>
      </c>
      <c r="O22" s="880" t="s">
        <v>7407</v>
      </c>
      <c r="P22" s="884" t="s">
        <v>7439</v>
      </c>
      <c r="Q22" s="885">
        <f t="shared" si="0"/>
        <v>-2</v>
      </c>
      <c r="R22" s="885">
        <f t="shared" si="0"/>
        <v>-27.610000000000014</v>
      </c>
      <c r="S22" s="876">
        <f t="shared" si="1"/>
        <v>288</v>
      </c>
      <c r="T22" s="876">
        <f t="shared" si="2"/>
        <v>283.2</v>
      </c>
      <c r="U22" s="876">
        <f t="shared" si="3"/>
        <v>-4.8000000000000114</v>
      </c>
      <c r="V22" s="886">
        <f t="shared" si="4"/>
        <v>0.98333333333333328</v>
      </c>
      <c r="W22" s="837">
        <v>61</v>
      </c>
    </row>
    <row r="23" spans="1:23" ht="14.4" customHeight="1" x14ac:dyDescent="0.3">
      <c r="A23" s="891" t="s">
        <v>7440</v>
      </c>
      <c r="B23" s="822">
        <v>121</v>
      </c>
      <c r="C23" s="823">
        <v>1054.49</v>
      </c>
      <c r="D23" s="824">
        <v>13.6</v>
      </c>
      <c r="E23" s="841">
        <v>107</v>
      </c>
      <c r="F23" s="825">
        <v>924.92</v>
      </c>
      <c r="G23" s="826">
        <v>12.8</v>
      </c>
      <c r="H23" s="827">
        <v>89</v>
      </c>
      <c r="I23" s="825">
        <v>763.64</v>
      </c>
      <c r="J23" s="826">
        <v>12.9</v>
      </c>
      <c r="K23" s="828">
        <v>8.65</v>
      </c>
      <c r="L23" s="827">
        <v>4</v>
      </c>
      <c r="M23" s="827">
        <v>39</v>
      </c>
      <c r="N23" s="829">
        <v>13</v>
      </c>
      <c r="O23" s="827" t="s">
        <v>7407</v>
      </c>
      <c r="P23" s="842" t="s">
        <v>7441</v>
      </c>
      <c r="Q23" s="830">
        <f t="shared" si="0"/>
        <v>-32</v>
      </c>
      <c r="R23" s="830">
        <f t="shared" si="0"/>
        <v>-290.85000000000002</v>
      </c>
      <c r="S23" s="843">
        <f t="shared" si="1"/>
        <v>1157</v>
      </c>
      <c r="T23" s="843">
        <f t="shared" si="2"/>
        <v>1148.1000000000001</v>
      </c>
      <c r="U23" s="843">
        <f t="shared" si="3"/>
        <v>-8.8999999999998636</v>
      </c>
      <c r="V23" s="844">
        <f t="shared" si="4"/>
        <v>0.99230769230769245</v>
      </c>
      <c r="W23" s="831">
        <v>140</v>
      </c>
    </row>
    <row r="24" spans="1:23" ht="14.4" customHeight="1" x14ac:dyDescent="0.3">
      <c r="A24" s="892" t="s">
        <v>7442</v>
      </c>
      <c r="B24" s="887">
        <v>37</v>
      </c>
      <c r="C24" s="888">
        <v>347.7</v>
      </c>
      <c r="D24" s="839">
        <v>16.899999999999999</v>
      </c>
      <c r="E24" s="889">
        <v>29</v>
      </c>
      <c r="F24" s="881">
        <v>260.97000000000003</v>
      </c>
      <c r="G24" s="836">
        <v>14.9</v>
      </c>
      <c r="H24" s="880">
        <v>22</v>
      </c>
      <c r="I24" s="881">
        <v>206.63</v>
      </c>
      <c r="J24" s="840">
        <v>17.600000000000001</v>
      </c>
      <c r="K24" s="882">
        <v>9.34</v>
      </c>
      <c r="L24" s="880">
        <v>5</v>
      </c>
      <c r="M24" s="880">
        <v>48</v>
      </c>
      <c r="N24" s="883">
        <v>16</v>
      </c>
      <c r="O24" s="880" t="s">
        <v>7407</v>
      </c>
      <c r="P24" s="884" t="s">
        <v>7443</v>
      </c>
      <c r="Q24" s="885">
        <f t="shared" si="0"/>
        <v>-15</v>
      </c>
      <c r="R24" s="885">
        <f t="shared" si="0"/>
        <v>-141.07</v>
      </c>
      <c r="S24" s="876">
        <f t="shared" si="1"/>
        <v>352</v>
      </c>
      <c r="T24" s="876">
        <f t="shared" si="2"/>
        <v>387.20000000000005</v>
      </c>
      <c r="U24" s="876">
        <f t="shared" si="3"/>
        <v>35.200000000000045</v>
      </c>
      <c r="V24" s="886">
        <f t="shared" si="4"/>
        <v>1.1000000000000001</v>
      </c>
      <c r="W24" s="837">
        <v>79</v>
      </c>
    </row>
    <row r="25" spans="1:23" ht="14.4" customHeight="1" x14ac:dyDescent="0.3">
      <c r="A25" s="892" t="s">
        <v>7444</v>
      </c>
      <c r="B25" s="887">
        <v>22</v>
      </c>
      <c r="C25" s="888">
        <v>252.78</v>
      </c>
      <c r="D25" s="839">
        <v>17.2</v>
      </c>
      <c r="E25" s="889">
        <v>15</v>
      </c>
      <c r="F25" s="881">
        <v>170.58</v>
      </c>
      <c r="G25" s="836">
        <v>25.2</v>
      </c>
      <c r="H25" s="880">
        <v>10</v>
      </c>
      <c r="I25" s="881">
        <v>113.81</v>
      </c>
      <c r="J25" s="840">
        <v>20.399999999999999</v>
      </c>
      <c r="K25" s="882">
        <v>11.21</v>
      </c>
      <c r="L25" s="880">
        <v>6</v>
      </c>
      <c r="M25" s="880">
        <v>54</v>
      </c>
      <c r="N25" s="883">
        <v>18</v>
      </c>
      <c r="O25" s="880" t="s">
        <v>7407</v>
      </c>
      <c r="P25" s="884" t="s">
        <v>7445</v>
      </c>
      <c r="Q25" s="885">
        <f t="shared" si="0"/>
        <v>-12</v>
      </c>
      <c r="R25" s="885">
        <f t="shared" si="0"/>
        <v>-138.97</v>
      </c>
      <c r="S25" s="876">
        <f t="shared" si="1"/>
        <v>180</v>
      </c>
      <c r="T25" s="876">
        <f t="shared" si="2"/>
        <v>204</v>
      </c>
      <c r="U25" s="876">
        <f t="shared" si="3"/>
        <v>24</v>
      </c>
      <c r="V25" s="886">
        <f t="shared" si="4"/>
        <v>1.1333333333333333</v>
      </c>
      <c r="W25" s="837">
        <v>72</v>
      </c>
    </row>
    <row r="26" spans="1:23" ht="14.4" customHeight="1" x14ac:dyDescent="0.3">
      <c r="A26" s="891" t="s">
        <v>7446</v>
      </c>
      <c r="B26" s="843">
        <v>197</v>
      </c>
      <c r="C26" s="845">
        <v>1430.78</v>
      </c>
      <c r="D26" s="846">
        <v>9.8000000000000007</v>
      </c>
      <c r="E26" s="832">
        <v>205</v>
      </c>
      <c r="F26" s="833">
        <v>1488.7</v>
      </c>
      <c r="G26" s="834">
        <v>9.6</v>
      </c>
      <c r="H26" s="827">
        <v>191</v>
      </c>
      <c r="I26" s="825">
        <v>1386.79</v>
      </c>
      <c r="J26" s="826">
        <v>9.6999999999999993</v>
      </c>
      <c r="K26" s="828">
        <v>7.26</v>
      </c>
      <c r="L26" s="827">
        <v>3</v>
      </c>
      <c r="M26" s="827">
        <v>30</v>
      </c>
      <c r="N26" s="829">
        <v>10</v>
      </c>
      <c r="O26" s="827" t="s">
        <v>7407</v>
      </c>
      <c r="P26" s="842" t="s">
        <v>7447</v>
      </c>
      <c r="Q26" s="830">
        <f t="shared" si="0"/>
        <v>-6</v>
      </c>
      <c r="R26" s="830">
        <f t="shared" si="0"/>
        <v>-43.990000000000009</v>
      </c>
      <c r="S26" s="843">
        <f t="shared" si="1"/>
        <v>1910</v>
      </c>
      <c r="T26" s="843">
        <f t="shared" si="2"/>
        <v>1852.6999999999998</v>
      </c>
      <c r="U26" s="843">
        <f t="shared" si="3"/>
        <v>-57.300000000000182</v>
      </c>
      <c r="V26" s="844">
        <f t="shared" si="4"/>
        <v>0.96999999999999986</v>
      </c>
      <c r="W26" s="831">
        <v>91</v>
      </c>
    </row>
    <row r="27" spans="1:23" ht="14.4" customHeight="1" x14ac:dyDescent="0.3">
      <c r="A27" s="892" t="s">
        <v>7448</v>
      </c>
      <c r="B27" s="876">
        <v>24</v>
      </c>
      <c r="C27" s="877">
        <v>180.9</v>
      </c>
      <c r="D27" s="847">
        <v>14.3</v>
      </c>
      <c r="E27" s="878">
        <v>41</v>
      </c>
      <c r="F27" s="879">
        <v>304.74</v>
      </c>
      <c r="G27" s="835">
        <v>12.8</v>
      </c>
      <c r="H27" s="880">
        <v>43</v>
      </c>
      <c r="I27" s="881">
        <v>322.62</v>
      </c>
      <c r="J27" s="840">
        <v>13.1</v>
      </c>
      <c r="K27" s="882">
        <v>7.37</v>
      </c>
      <c r="L27" s="880">
        <v>4</v>
      </c>
      <c r="M27" s="880">
        <v>36</v>
      </c>
      <c r="N27" s="883">
        <v>12</v>
      </c>
      <c r="O27" s="880" t="s">
        <v>7407</v>
      </c>
      <c r="P27" s="884" t="s">
        <v>7449</v>
      </c>
      <c r="Q27" s="885">
        <f t="shared" si="0"/>
        <v>19</v>
      </c>
      <c r="R27" s="885">
        <f t="shared" si="0"/>
        <v>141.72</v>
      </c>
      <c r="S27" s="876">
        <f t="shared" si="1"/>
        <v>516</v>
      </c>
      <c r="T27" s="876">
        <f t="shared" si="2"/>
        <v>563.29999999999995</v>
      </c>
      <c r="U27" s="876">
        <f t="shared" si="3"/>
        <v>47.299999999999955</v>
      </c>
      <c r="V27" s="886">
        <f t="shared" si="4"/>
        <v>1.0916666666666666</v>
      </c>
      <c r="W27" s="837">
        <v>105</v>
      </c>
    </row>
    <row r="28" spans="1:23" ht="14.4" customHeight="1" x14ac:dyDescent="0.3">
      <c r="A28" s="892" t="s">
        <v>7450</v>
      </c>
      <c r="B28" s="876">
        <v>9</v>
      </c>
      <c r="C28" s="877">
        <v>75</v>
      </c>
      <c r="D28" s="847">
        <v>13</v>
      </c>
      <c r="E28" s="878">
        <v>14</v>
      </c>
      <c r="F28" s="879">
        <v>116.29</v>
      </c>
      <c r="G28" s="835">
        <v>15.4</v>
      </c>
      <c r="H28" s="880">
        <v>10</v>
      </c>
      <c r="I28" s="881">
        <v>84.93</v>
      </c>
      <c r="J28" s="836">
        <v>10.5</v>
      </c>
      <c r="K28" s="882">
        <v>8.49</v>
      </c>
      <c r="L28" s="880">
        <v>5</v>
      </c>
      <c r="M28" s="880">
        <v>45</v>
      </c>
      <c r="N28" s="883">
        <v>15</v>
      </c>
      <c r="O28" s="880" t="s">
        <v>7407</v>
      </c>
      <c r="P28" s="884" t="s">
        <v>7451</v>
      </c>
      <c r="Q28" s="885">
        <f t="shared" si="0"/>
        <v>1</v>
      </c>
      <c r="R28" s="885">
        <f t="shared" si="0"/>
        <v>9.9300000000000068</v>
      </c>
      <c r="S28" s="876">
        <f t="shared" si="1"/>
        <v>150</v>
      </c>
      <c r="T28" s="876">
        <f t="shared" si="2"/>
        <v>105</v>
      </c>
      <c r="U28" s="876">
        <f t="shared" si="3"/>
        <v>-45</v>
      </c>
      <c r="V28" s="886">
        <f t="shared" si="4"/>
        <v>0.7</v>
      </c>
      <c r="W28" s="837"/>
    </row>
    <row r="29" spans="1:23" ht="14.4" customHeight="1" x14ac:dyDescent="0.3">
      <c r="A29" s="891" t="s">
        <v>7452</v>
      </c>
      <c r="B29" s="843">
        <v>1</v>
      </c>
      <c r="C29" s="845">
        <v>6.75</v>
      </c>
      <c r="D29" s="846">
        <v>5</v>
      </c>
      <c r="E29" s="832">
        <v>4</v>
      </c>
      <c r="F29" s="833">
        <v>49.79</v>
      </c>
      <c r="G29" s="834">
        <v>11.5</v>
      </c>
      <c r="H29" s="827">
        <v>2</v>
      </c>
      <c r="I29" s="825">
        <v>17.3</v>
      </c>
      <c r="J29" s="826">
        <v>5.5</v>
      </c>
      <c r="K29" s="828">
        <v>5.41</v>
      </c>
      <c r="L29" s="827">
        <v>4</v>
      </c>
      <c r="M29" s="827">
        <v>33</v>
      </c>
      <c r="N29" s="829">
        <v>11</v>
      </c>
      <c r="O29" s="827" t="s">
        <v>7407</v>
      </c>
      <c r="P29" s="842" t="s">
        <v>7453</v>
      </c>
      <c r="Q29" s="830">
        <f t="shared" si="0"/>
        <v>1</v>
      </c>
      <c r="R29" s="830">
        <f t="shared" si="0"/>
        <v>10.55</v>
      </c>
      <c r="S29" s="843">
        <f t="shared" si="1"/>
        <v>22</v>
      </c>
      <c r="T29" s="843">
        <f t="shared" si="2"/>
        <v>11</v>
      </c>
      <c r="U29" s="843">
        <f t="shared" si="3"/>
        <v>-11</v>
      </c>
      <c r="V29" s="844">
        <f t="shared" si="4"/>
        <v>0.5</v>
      </c>
      <c r="W29" s="831"/>
    </row>
    <row r="30" spans="1:23" ht="14.4" customHeight="1" x14ac:dyDescent="0.3">
      <c r="A30" s="892" t="s">
        <v>7454</v>
      </c>
      <c r="B30" s="876"/>
      <c r="C30" s="877"/>
      <c r="D30" s="847"/>
      <c r="E30" s="878"/>
      <c r="F30" s="879"/>
      <c r="G30" s="835"/>
      <c r="H30" s="880">
        <v>1</v>
      </c>
      <c r="I30" s="881">
        <v>7.26</v>
      </c>
      <c r="J30" s="836">
        <v>10</v>
      </c>
      <c r="K30" s="882">
        <v>7.26</v>
      </c>
      <c r="L30" s="880">
        <v>4</v>
      </c>
      <c r="M30" s="880">
        <v>39</v>
      </c>
      <c r="N30" s="883">
        <v>13</v>
      </c>
      <c r="O30" s="880" t="s">
        <v>7407</v>
      </c>
      <c r="P30" s="884" t="s">
        <v>7455</v>
      </c>
      <c r="Q30" s="885">
        <f t="shared" si="0"/>
        <v>1</v>
      </c>
      <c r="R30" s="885">
        <f t="shared" si="0"/>
        <v>7.26</v>
      </c>
      <c r="S30" s="876">
        <f t="shared" si="1"/>
        <v>13</v>
      </c>
      <c r="T30" s="876">
        <f t="shared" si="2"/>
        <v>10</v>
      </c>
      <c r="U30" s="876">
        <f t="shared" si="3"/>
        <v>-3</v>
      </c>
      <c r="V30" s="886">
        <f t="shared" si="4"/>
        <v>0.76923076923076927</v>
      </c>
      <c r="W30" s="837"/>
    </row>
    <row r="31" spans="1:23" ht="14.4" customHeight="1" x14ac:dyDescent="0.3">
      <c r="A31" s="892" t="s">
        <v>7456</v>
      </c>
      <c r="B31" s="876">
        <v>1</v>
      </c>
      <c r="C31" s="877">
        <v>10.28</v>
      </c>
      <c r="D31" s="847">
        <v>8</v>
      </c>
      <c r="E31" s="878"/>
      <c r="F31" s="879"/>
      <c r="G31" s="835"/>
      <c r="H31" s="880"/>
      <c r="I31" s="881"/>
      <c r="J31" s="836"/>
      <c r="K31" s="882">
        <v>9.31</v>
      </c>
      <c r="L31" s="880">
        <v>5</v>
      </c>
      <c r="M31" s="880">
        <v>48</v>
      </c>
      <c r="N31" s="883">
        <v>16</v>
      </c>
      <c r="O31" s="880" t="s">
        <v>7407</v>
      </c>
      <c r="P31" s="884" t="s">
        <v>7457</v>
      </c>
      <c r="Q31" s="885">
        <f t="shared" si="0"/>
        <v>-1</v>
      </c>
      <c r="R31" s="885">
        <f t="shared" si="0"/>
        <v>-10.28</v>
      </c>
      <c r="S31" s="876" t="str">
        <f t="shared" si="1"/>
        <v/>
      </c>
      <c r="T31" s="876" t="str">
        <f t="shared" si="2"/>
        <v/>
      </c>
      <c r="U31" s="876" t="str">
        <f t="shared" si="3"/>
        <v/>
      </c>
      <c r="V31" s="886" t="str">
        <f t="shared" si="4"/>
        <v/>
      </c>
      <c r="W31" s="837"/>
    </row>
    <row r="32" spans="1:23" ht="14.4" customHeight="1" x14ac:dyDescent="0.3">
      <c r="A32" s="891" t="s">
        <v>7458</v>
      </c>
      <c r="B32" s="822"/>
      <c r="C32" s="823"/>
      <c r="D32" s="824"/>
      <c r="E32" s="841">
        <v>1</v>
      </c>
      <c r="F32" s="825">
        <v>2.95</v>
      </c>
      <c r="G32" s="826">
        <v>4</v>
      </c>
      <c r="H32" s="827"/>
      <c r="I32" s="825"/>
      <c r="J32" s="826"/>
      <c r="K32" s="828">
        <v>2.95</v>
      </c>
      <c r="L32" s="827">
        <v>1</v>
      </c>
      <c r="M32" s="827">
        <v>12</v>
      </c>
      <c r="N32" s="829">
        <v>4</v>
      </c>
      <c r="O32" s="827" t="s">
        <v>6404</v>
      </c>
      <c r="P32" s="842" t="s">
        <v>7459</v>
      </c>
      <c r="Q32" s="830">
        <f t="shared" si="0"/>
        <v>0</v>
      </c>
      <c r="R32" s="830">
        <f t="shared" si="0"/>
        <v>0</v>
      </c>
      <c r="S32" s="843" t="str">
        <f t="shared" si="1"/>
        <v/>
      </c>
      <c r="T32" s="843" t="str">
        <f t="shared" si="2"/>
        <v/>
      </c>
      <c r="U32" s="843" t="str">
        <f t="shared" si="3"/>
        <v/>
      </c>
      <c r="V32" s="844" t="str">
        <f t="shared" si="4"/>
        <v/>
      </c>
      <c r="W32" s="831"/>
    </row>
    <row r="33" spans="1:23" ht="14.4" customHeight="1" x14ac:dyDescent="0.3">
      <c r="A33" s="892" t="s">
        <v>7460</v>
      </c>
      <c r="B33" s="887">
        <v>2</v>
      </c>
      <c r="C33" s="888">
        <v>6.72</v>
      </c>
      <c r="D33" s="839">
        <v>10</v>
      </c>
      <c r="E33" s="889"/>
      <c r="F33" s="881"/>
      <c r="G33" s="836"/>
      <c r="H33" s="880"/>
      <c r="I33" s="881"/>
      <c r="J33" s="836"/>
      <c r="K33" s="882">
        <v>3.36</v>
      </c>
      <c r="L33" s="880">
        <v>2</v>
      </c>
      <c r="M33" s="880">
        <v>21</v>
      </c>
      <c r="N33" s="883">
        <v>7</v>
      </c>
      <c r="O33" s="880" t="s">
        <v>6404</v>
      </c>
      <c r="P33" s="884" t="s">
        <v>7459</v>
      </c>
      <c r="Q33" s="885">
        <f t="shared" si="0"/>
        <v>-2</v>
      </c>
      <c r="R33" s="885">
        <f t="shared" si="0"/>
        <v>-6.72</v>
      </c>
      <c r="S33" s="876" t="str">
        <f t="shared" si="1"/>
        <v/>
      </c>
      <c r="T33" s="876" t="str">
        <f t="shared" si="2"/>
        <v/>
      </c>
      <c r="U33" s="876" t="str">
        <f t="shared" si="3"/>
        <v/>
      </c>
      <c r="V33" s="886" t="str">
        <f t="shared" si="4"/>
        <v/>
      </c>
      <c r="W33" s="837"/>
    </row>
    <row r="34" spans="1:23" ht="14.4" customHeight="1" x14ac:dyDescent="0.3">
      <c r="A34" s="892" t="s">
        <v>7461</v>
      </c>
      <c r="B34" s="887"/>
      <c r="C34" s="888"/>
      <c r="D34" s="839"/>
      <c r="E34" s="889"/>
      <c r="F34" s="881"/>
      <c r="G34" s="836"/>
      <c r="H34" s="880">
        <v>1</v>
      </c>
      <c r="I34" s="881">
        <v>4.2300000000000004</v>
      </c>
      <c r="J34" s="840">
        <v>24</v>
      </c>
      <c r="K34" s="882">
        <v>4.2300000000000004</v>
      </c>
      <c r="L34" s="880">
        <v>4</v>
      </c>
      <c r="M34" s="880">
        <v>33</v>
      </c>
      <c r="N34" s="883">
        <v>11</v>
      </c>
      <c r="O34" s="880" t="s">
        <v>6404</v>
      </c>
      <c r="P34" s="884" t="s">
        <v>7459</v>
      </c>
      <c r="Q34" s="885">
        <f t="shared" si="0"/>
        <v>1</v>
      </c>
      <c r="R34" s="885">
        <f t="shared" si="0"/>
        <v>4.2300000000000004</v>
      </c>
      <c r="S34" s="876">
        <f t="shared" si="1"/>
        <v>11</v>
      </c>
      <c r="T34" s="876">
        <f t="shared" si="2"/>
        <v>24</v>
      </c>
      <c r="U34" s="876">
        <f t="shared" si="3"/>
        <v>13</v>
      </c>
      <c r="V34" s="886">
        <f t="shared" si="4"/>
        <v>2.1818181818181817</v>
      </c>
      <c r="W34" s="837">
        <v>13</v>
      </c>
    </row>
    <row r="35" spans="1:23" ht="14.4" customHeight="1" x14ac:dyDescent="0.3">
      <c r="A35" s="891" t="s">
        <v>7462</v>
      </c>
      <c r="B35" s="843">
        <v>16</v>
      </c>
      <c r="C35" s="845">
        <v>103.54</v>
      </c>
      <c r="D35" s="846">
        <v>9.4</v>
      </c>
      <c r="E35" s="841">
        <v>18</v>
      </c>
      <c r="F35" s="825">
        <v>123.52</v>
      </c>
      <c r="G35" s="826">
        <v>9.6</v>
      </c>
      <c r="H35" s="832">
        <v>16</v>
      </c>
      <c r="I35" s="833">
        <v>108.7</v>
      </c>
      <c r="J35" s="834">
        <v>9.6</v>
      </c>
      <c r="K35" s="828">
        <v>6.66</v>
      </c>
      <c r="L35" s="827">
        <v>3</v>
      </c>
      <c r="M35" s="827">
        <v>30</v>
      </c>
      <c r="N35" s="829">
        <v>10</v>
      </c>
      <c r="O35" s="827" t="s">
        <v>7407</v>
      </c>
      <c r="P35" s="842" t="s">
        <v>7463</v>
      </c>
      <c r="Q35" s="830">
        <f t="shared" si="0"/>
        <v>0</v>
      </c>
      <c r="R35" s="830">
        <f t="shared" si="0"/>
        <v>5.1599999999999966</v>
      </c>
      <c r="S35" s="843">
        <f t="shared" si="1"/>
        <v>160</v>
      </c>
      <c r="T35" s="843">
        <f t="shared" si="2"/>
        <v>153.6</v>
      </c>
      <c r="U35" s="843">
        <f t="shared" si="3"/>
        <v>-6.4000000000000057</v>
      </c>
      <c r="V35" s="844">
        <f t="shared" si="4"/>
        <v>0.96</v>
      </c>
      <c r="W35" s="831">
        <v>13</v>
      </c>
    </row>
    <row r="36" spans="1:23" ht="14.4" customHeight="1" x14ac:dyDescent="0.3">
      <c r="A36" s="892" t="s">
        <v>7464</v>
      </c>
      <c r="B36" s="876">
        <v>5</v>
      </c>
      <c r="C36" s="877">
        <v>34.950000000000003</v>
      </c>
      <c r="D36" s="847">
        <v>12.8</v>
      </c>
      <c r="E36" s="889">
        <v>7</v>
      </c>
      <c r="F36" s="881">
        <v>57.28</v>
      </c>
      <c r="G36" s="836">
        <v>14</v>
      </c>
      <c r="H36" s="878">
        <v>8</v>
      </c>
      <c r="I36" s="879">
        <v>58.34</v>
      </c>
      <c r="J36" s="835">
        <v>13.9</v>
      </c>
      <c r="K36" s="882">
        <v>7.01</v>
      </c>
      <c r="L36" s="880">
        <v>5</v>
      </c>
      <c r="M36" s="880">
        <v>42</v>
      </c>
      <c r="N36" s="883">
        <v>14</v>
      </c>
      <c r="O36" s="880" t="s">
        <v>7407</v>
      </c>
      <c r="P36" s="884" t="s">
        <v>7465</v>
      </c>
      <c r="Q36" s="885">
        <f t="shared" si="0"/>
        <v>3</v>
      </c>
      <c r="R36" s="885">
        <f t="shared" si="0"/>
        <v>23.39</v>
      </c>
      <c r="S36" s="876">
        <f t="shared" si="1"/>
        <v>112</v>
      </c>
      <c r="T36" s="876">
        <f t="shared" si="2"/>
        <v>111.2</v>
      </c>
      <c r="U36" s="876">
        <f t="shared" si="3"/>
        <v>-0.79999999999999716</v>
      </c>
      <c r="V36" s="886">
        <f t="shared" si="4"/>
        <v>0.99285714285714288</v>
      </c>
      <c r="W36" s="837">
        <v>13</v>
      </c>
    </row>
    <row r="37" spans="1:23" ht="14.4" customHeight="1" x14ac:dyDescent="0.3">
      <c r="A37" s="892" t="s">
        <v>7466</v>
      </c>
      <c r="B37" s="876">
        <v>7</v>
      </c>
      <c r="C37" s="877">
        <v>60.93</v>
      </c>
      <c r="D37" s="847">
        <v>15</v>
      </c>
      <c r="E37" s="889">
        <v>4</v>
      </c>
      <c r="F37" s="881">
        <v>29.8</v>
      </c>
      <c r="G37" s="836">
        <v>5.3</v>
      </c>
      <c r="H37" s="878">
        <v>5</v>
      </c>
      <c r="I37" s="879">
        <v>40.43</v>
      </c>
      <c r="J37" s="835">
        <v>12</v>
      </c>
      <c r="K37" s="882">
        <v>10.38</v>
      </c>
      <c r="L37" s="880">
        <v>6</v>
      </c>
      <c r="M37" s="880">
        <v>51</v>
      </c>
      <c r="N37" s="883">
        <v>17</v>
      </c>
      <c r="O37" s="880" t="s">
        <v>7407</v>
      </c>
      <c r="P37" s="884" t="s">
        <v>7467</v>
      </c>
      <c r="Q37" s="885">
        <f t="shared" si="0"/>
        <v>-2</v>
      </c>
      <c r="R37" s="885">
        <f t="shared" si="0"/>
        <v>-20.5</v>
      </c>
      <c r="S37" s="876">
        <f t="shared" si="1"/>
        <v>85</v>
      </c>
      <c r="T37" s="876">
        <f t="shared" si="2"/>
        <v>60</v>
      </c>
      <c r="U37" s="876">
        <f t="shared" si="3"/>
        <v>-25</v>
      </c>
      <c r="V37" s="886">
        <f t="shared" si="4"/>
        <v>0.70588235294117652</v>
      </c>
      <c r="W37" s="837">
        <v>19</v>
      </c>
    </row>
    <row r="38" spans="1:23" ht="14.4" customHeight="1" x14ac:dyDescent="0.3">
      <c r="A38" s="891" t="s">
        <v>7468</v>
      </c>
      <c r="B38" s="822">
        <v>11</v>
      </c>
      <c r="C38" s="823">
        <v>20.95</v>
      </c>
      <c r="D38" s="824">
        <v>4.0999999999999996</v>
      </c>
      <c r="E38" s="841"/>
      <c r="F38" s="825"/>
      <c r="G38" s="826"/>
      <c r="H38" s="827">
        <v>1</v>
      </c>
      <c r="I38" s="825">
        <v>2.44</v>
      </c>
      <c r="J38" s="826">
        <v>3</v>
      </c>
      <c r="K38" s="828">
        <v>2.44</v>
      </c>
      <c r="L38" s="827">
        <v>1</v>
      </c>
      <c r="M38" s="827">
        <v>9</v>
      </c>
      <c r="N38" s="829">
        <v>3</v>
      </c>
      <c r="O38" s="827" t="s">
        <v>7407</v>
      </c>
      <c r="P38" s="842" t="s">
        <v>7469</v>
      </c>
      <c r="Q38" s="830">
        <f t="shared" si="0"/>
        <v>-10</v>
      </c>
      <c r="R38" s="830">
        <f t="shared" si="0"/>
        <v>-18.509999999999998</v>
      </c>
      <c r="S38" s="843">
        <f t="shared" si="1"/>
        <v>3</v>
      </c>
      <c r="T38" s="843">
        <f t="shared" si="2"/>
        <v>3</v>
      </c>
      <c r="U38" s="843">
        <f t="shared" si="3"/>
        <v>0</v>
      </c>
      <c r="V38" s="844">
        <f t="shared" si="4"/>
        <v>1</v>
      </c>
      <c r="W38" s="831"/>
    </row>
    <row r="39" spans="1:23" ht="14.4" customHeight="1" x14ac:dyDescent="0.3">
      <c r="A39" s="892" t="s">
        <v>7470</v>
      </c>
      <c r="B39" s="887">
        <v>1</v>
      </c>
      <c r="C39" s="888">
        <v>2.85</v>
      </c>
      <c r="D39" s="839">
        <v>6</v>
      </c>
      <c r="E39" s="889"/>
      <c r="F39" s="881"/>
      <c r="G39" s="836"/>
      <c r="H39" s="880"/>
      <c r="I39" s="881"/>
      <c r="J39" s="836"/>
      <c r="K39" s="882">
        <v>2.85</v>
      </c>
      <c r="L39" s="880">
        <v>2</v>
      </c>
      <c r="M39" s="880">
        <v>15</v>
      </c>
      <c r="N39" s="883">
        <v>5</v>
      </c>
      <c r="O39" s="880" t="s">
        <v>7407</v>
      </c>
      <c r="P39" s="884" t="s">
        <v>7469</v>
      </c>
      <c r="Q39" s="885">
        <f t="shared" si="0"/>
        <v>-1</v>
      </c>
      <c r="R39" s="885">
        <f t="shared" si="0"/>
        <v>-2.85</v>
      </c>
      <c r="S39" s="876" t="str">
        <f t="shared" si="1"/>
        <v/>
      </c>
      <c r="T39" s="876" t="str">
        <f t="shared" si="2"/>
        <v/>
      </c>
      <c r="U39" s="876" t="str">
        <f t="shared" si="3"/>
        <v/>
      </c>
      <c r="V39" s="886" t="str">
        <f t="shared" si="4"/>
        <v/>
      </c>
      <c r="W39" s="837"/>
    </row>
    <row r="40" spans="1:23" ht="14.4" customHeight="1" x14ac:dyDescent="0.3">
      <c r="A40" s="891" t="s">
        <v>7471</v>
      </c>
      <c r="B40" s="822">
        <v>1</v>
      </c>
      <c r="C40" s="823">
        <v>0.85</v>
      </c>
      <c r="D40" s="824">
        <v>8</v>
      </c>
      <c r="E40" s="841"/>
      <c r="F40" s="825"/>
      <c r="G40" s="826"/>
      <c r="H40" s="827"/>
      <c r="I40" s="825"/>
      <c r="J40" s="826"/>
      <c r="K40" s="828">
        <v>0.85</v>
      </c>
      <c r="L40" s="827">
        <v>3</v>
      </c>
      <c r="M40" s="827">
        <v>27</v>
      </c>
      <c r="N40" s="829">
        <v>9</v>
      </c>
      <c r="O40" s="827" t="s">
        <v>7407</v>
      </c>
      <c r="P40" s="842" t="s">
        <v>7472</v>
      </c>
      <c r="Q40" s="830">
        <f t="shared" si="0"/>
        <v>-1</v>
      </c>
      <c r="R40" s="830">
        <f t="shared" si="0"/>
        <v>-0.85</v>
      </c>
      <c r="S40" s="843" t="str">
        <f t="shared" si="1"/>
        <v/>
      </c>
      <c r="T40" s="843" t="str">
        <f t="shared" si="2"/>
        <v/>
      </c>
      <c r="U40" s="843" t="str">
        <f t="shared" si="3"/>
        <v/>
      </c>
      <c r="V40" s="844" t="str">
        <f t="shared" si="4"/>
        <v/>
      </c>
      <c r="W40" s="831"/>
    </row>
    <row r="41" spans="1:23" ht="14.4" customHeight="1" x14ac:dyDescent="0.3">
      <c r="A41" s="891" t="s">
        <v>7473</v>
      </c>
      <c r="B41" s="843">
        <v>1</v>
      </c>
      <c r="C41" s="845">
        <v>3.28</v>
      </c>
      <c r="D41" s="846">
        <v>7</v>
      </c>
      <c r="E41" s="832">
        <v>1</v>
      </c>
      <c r="F41" s="833">
        <v>3.28</v>
      </c>
      <c r="G41" s="834">
        <v>3</v>
      </c>
      <c r="H41" s="827"/>
      <c r="I41" s="825"/>
      <c r="J41" s="826"/>
      <c r="K41" s="828">
        <v>3.28</v>
      </c>
      <c r="L41" s="827">
        <v>1</v>
      </c>
      <c r="M41" s="827">
        <v>12</v>
      </c>
      <c r="N41" s="829">
        <v>4</v>
      </c>
      <c r="O41" s="827" t="s">
        <v>6404</v>
      </c>
      <c r="P41" s="842" t="s">
        <v>7474</v>
      </c>
      <c r="Q41" s="830">
        <f t="shared" si="0"/>
        <v>-1</v>
      </c>
      <c r="R41" s="830">
        <f t="shared" si="0"/>
        <v>-3.28</v>
      </c>
      <c r="S41" s="843" t="str">
        <f t="shared" si="1"/>
        <v/>
      </c>
      <c r="T41" s="843" t="str">
        <f t="shared" si="2"/>
        <v/>
      </c>
      <c r="U41" s="843" t="str">
        <f t="shared" si="3"/>
        <v/>
      </c>
      <c r="V41" s="844" t="str">
        <f t="shared" si="4"/>
        <v/>
      </c>
      <c r="W41" s="831"/>
    </row>
    <row r="42" spans="1:23" ht="14.4" customHeight="1" x14ac:dyDescent="0.3">
      <c r="A42" s="891" t="s">
        <v>7475</v>
      </c>
      <c r="B42" s="822">
        <v>1</v>
      </c>
      <c r="C42" s="823">
        <v>5.95</v>
      </c>
      <c r="D42" s="824">
        <v>2</v>
      </c>
      <c r="E42" s="841"/>
      <c r="F42" s="825"/>
      <c r="G42" s="826"/>
      <c r="H42" s="827"/>
      <c r="I42" s="825"/>
      <c r="J42" s="826"/>
      <c r="K42" s="828">
        <v>5.95</v>
      </c>
      <c r="L42" s="827">
        <v>1</v>
      </c>
      <c r="M42" s="827">
        <v>9</v>
      </c>
      <c r="N42" s="829">
        <v>3</v>
      </c>
      <c r="O42" s="827" t="s">
        <v>6404</v>
      </c>
      <c r="P42" s="842" t="s">
        <v>7476</v>
      </c>
      <c r="Q42" s="830">
        <f t="shared" si="0"/>
        <v>-1</v>
      </c>
      <c r="R42" s="830">
        <f t="shared" si="0"/>
        <v>-5.95</v>
      </c>
      <c r="S42" s="843" t="str">
        <f t="shared" si="1"/>
        <v/>
      </c>
      <c r="T42" s="843" t="str">
        <f t="shared" si="2"/>
        <v/>
      </c>
      <c r="U42" s="843" t="str">
        <f t="shared" si="3"/>
        <v/>
      </c>
      <c r="V42" s="844" t="str">
        <f t="shared" si="4"/>
        <v/>
      </c>
      <c r="W42" s="831"/>
    </row>
    <row r="43" spans="1:23" ht="14.4" customHeight="1" x14ac:dyDescent="0.3">
      <c r="A43" s="891" t="s">
        <v>7477</v>
      </c>
      <c r="B43" s="843">
        <v>1</v>
      </c>
      <c r="C43" s="845">
        <v>2.94</v>
      </c>
      <c r="D43" s="846">
        <v>3</v>
      </c>
      <c r="E43" s="841">
        <v>5</v>
      </c>
      <c r="F43" s="825">
        <v>14.68</v>
      </c>
      <c r="G43" s="826">
        <v>4.2</v>
      </c>
      <c r="H43" s="832">
        <v>4</v>
      </c>
      <c r="I43" s="833">
        <v>11.75</v>
      </c>
      <c r="J43" s="838">
        <v>3.3</v>
      </c>
      <c r="K43" s="828">
        <v>2.94</v>
      </c>
      <c r="L43" s="827">
        <v>1</v>
      </c>
      <c r="M43" s="827">
        <v>9</v>
      </c>
      <c r="N43" s="829">
        <v>3</v>
      </c>
      <c r="O43" s="827" t="s">
        <v>6404</v>
      </c>
      <c r="P43" s="842" t="s">
        <v>7474</v>
      </c>
      <c r="Q43" s="830">
        <f t="shared" si="0"/>
        <v>3</v>
      </c>
      <c r="R43" s="830">
        <f t="shared" si="0"/>
        <v>8.81</v>
      </c>
      <c r="S43" s="843">
        <f t="shared" si="1"/>
        <v>12</v>
      </c>
      <c r="T43" s="843">
        <f t="shared" si="2"/>
        <v>13.2</v>
      </c>
      <c r="U43" s="843">
        <f t="shared" si="3"/>
        <v>1.1999999999999993</v>
      </c>
      <c r="V43" s="844">
        <f t="shared" si="4"/>
        <v>1.0999999999999999</v>
      </c>
      <c r="W43" s="831">
        <v>3</v>
      </c>
    </row>
    <row r="44" spans="1:23" ht="14.4" customHeight="1" x14ac:dyDescent="0.3">
      <c r="A44" s="892" t="s">
        <v>7478</v>
      </c>
      <c r="B44" s="876"/>
      <c r="C44" s="877"/>
      <c r="D44" s="847"/>
      <c r="E44" s="889"/>
      <c r="F44" s="881"/>
      <c r="G44" s="836"/>
      <c r="H44" s="878">
        <v>1</v>
      </c>
      <c r="I44" s="879">
        <v>4.37</v>
      </c>
      <c r="J44" s="835">
        <v>2</v>
      </c>
      <c r="K44" s="882">
        <v>4.37</v>
      </c>
      <c r="L44" s="880">
        <v>2</v>
      </c>
      <c r="M44" s="880">
        <v>21</v>
      </c>
      <c r="N44" s="883">
        <v>7</v>
      </c>
      <c r="O44" s="880" t="s">
        <v>6404</v>
      </c>
      <c r="P44" s="884" t="s">
        <v>7474</v>
      </c>
      <c r="Q44" s="885">
        <f t="shared" si="0"/>
        <v>1</v>
      </c>
      <c r="R44" s="885">
        <f t="shared" si="0"/>
        <v>4.37</v>
      </c>
      <c r="S44" s="876">
        <f t="shared" si="1"/>
        <v>7</v>
      </c>
      <c r="T44" s="876">
        <f t="shared" si="2"/>
        <v>2</v>
      </c>
      <c r="U44" s="876">
        <f t="shared" si="3"/>
        <v>-5</v>
      </c>
      <c r="V44" s="886">
        <f t="shared" si="4"/>
        <v>0.2857142857142857</v>
      </c>
      <c r="W44" s="837"/>
    </row>
    <row r="45" spans="1:23" ht="14.4" customHeight="1" x14ac:dyDescent="0.3">
      <c r="A45" s="891" t="s">
        <v>7479</v>
      </c>
      <c r="B45" s="822">
        <v>2</v>
      </c>
      <c r="C45" s="823">
        <v>1.45</v>
      </c>
      <c r="D45" s="824">
        <v>11</v>
      </c>
      <c r="E45" s="841"/>
      <c r="F45" s="825"/>
      <c r="G45" s="826"/>
      <c r="H45" s="827"/>
      <c r="I45" s="825"/>
      <c r="J45" s="826"/>
      <c r="K45" s="828">
        <v>0.73</v>
      </c>
      <c r="L45" s="827">
        <v>1</v>
      </c>
      <c r="M45" s="827">
        <v>12</v>
      </c>
      <c r="N45" s="829">
        <v>4</v>
      </c>
      <c r="O45" s="827" t="s">
        <v>7407</v>
      </c>
      <c r="P45" s="842" t="s">
        <v>7480</v>
      </c>
      <c r="Q45" s="830">
        <f t="shared" si="0"/>
        <v>-2</v>
      </c>
      <c r="R45" s="830">
        <f t="shared" si="0"/>
        <v>-1.45</v>
      </c>
      <c r="S45" s="843" t="str">
        <f t="shared" si="1"/>
        <v/>
      </c>
      <c r="T45" s="843" t="str">
        <f t="shared" si="2"/>
        <v/>
      </c>
      <c r="U45" s="843" t="str">
        <f t="shared" si="3"/>
        <v/>
      </c>
      <c r="V45" s="844" t="str">
        <f t="shared" si="4"/>
        <v/>
      </c>
      <c r="W45" s="831"/>
    </row>
    <row r="46" spans="1:23" ht="14.4" customHeight="1" x14ac:dyDescent="0.3">
      <c r="A46" s="892" t="s">
        <v>7481</v>
      </c>
      <c r="B46" s="887">
        <v>1</v>
      </c>
      <c r="C46" s="888">
        <v>1.07</v>
      </c>
      <c r="D46" s="839">
        <v>8</v>
      </c>
      <c r="E46" s="889"/>
      <c r="F46" s="881"/>
      <c r="G46" s="836"/>
      <c r="H46" s="880">
        <v>1</v>
      </c>
      <c r="I46" s="881">
        <v>1.07</v>
      </c>
      <c r="J46" s="836">
        <v>6</v>
      </c>
      <c r="K46" s="882">
        <v>1.07</v>
      </c>
      <c r="L46" s="880">
        <v>2</v>
      </c>
      <c r="M46" s="880">
        <v>18</v>
      </c>
      <c r="N46" s="883">
        <v>6</v>
      </c>
      <c r="O46" s="880" t="s">
        <v>7407</v>
      </c>
      <c r="P46" s="884" t="s">
        <v>7482</v>
      </c>
      <c r="Q46" s="885">
        <f t="shared" si="0"/>
        <v>0</v>
      </c>
      <c r="R46" s="885">
        <f t="shared" si="0"/>
        <v>0</v>
      </c>
      <c r="S46" s="876">
        <f t="shared" si="1"/>
        <v>6</v>
      </c>
      <c r="T46" s="876">
        <f t="shared" si="2"/>
        <v>6</v>
      </c>
      <c r="U46" s="876">
        <f t="shared" si="3"/>
        <v>0</v>
      </c>
      <c r="V46" s="886">
        <f t="shared" si="4"/>
        <v>1</v>
      </c>
      <c r="W46" s="837"/>
    </row>
    <row r="47" spans="1:23" ht="14.4" customHeight="1" x14ac:dyDescent="0.3">
      <c r="A47" s="891" t="s">
        <v>7483</v>
      </c>
      <c r="B47" s="822">
        <v>10</v>
      </c>
      <c r="C47" s="823">
        <v>4.22</v>
      </c>
      <c r="D47" s="824">
        <v>2.2999999999999998</v>
      </c>
      <c r="E47" s="841">
        <v>4</v>
      </c>
      <c r="F47" s="825">
        <v>2.82</v>
      </c>
      <c r="G47" s="826">
        <v>6.5</v>
      </c>
      <c r="H47" s="827">
        <v>4</v>
      </c>
      <c r="I47" s="825">
        <v>3.39</v>
      </c>
      <c r="J47" s="838">
        <v>6.8</v>
      </c>
      <c r="K47" s="828">
        <v>0.42</v>
      </c>
      <c r="L47" s="827">
        <v>1</v>
      </c>
      <c r="M47" s="827">
        <v>6</v>
      </c>
      <c r="N47" s="829">
        <v>2</v>
      </c>
      <c r="O47" s="827" t="s">
        <v>7407</v>
      </c>
      <c r="P47" s="842" t="s">
        <v>7484</v>
      </c>
      <c r="Q47" s="830">
        <f t="shared" si="0"/>
        <v>-6</v>
      </c>
      <c r="R47" s="830">
        <f t="shared" si="0"/>
        <v>-0.82999999999999963</v>
      </c>
      <c r="S47" s="843">
        <f t="shared" si="1"/>
        <v>8</v>
      </c>
      <c r="T47" s="843">
        <f t="shared" si="2"/>
        <v>27.2</v>
      </c>
      <c r="U47" s="843">
        <f t="shared" si="3"/>
        <v>19.2</v>
      </c>
      <c r="V47" s="844">
        <f t="shared" si="4"/>
        <v>3.4</v>
      </c>
      <c r="W47" s="831">
        <v>19</v>
      </c>
    </row>
    <row r="48" spans="1:23" ht="14.4" customHeight="1" x14ac:dyDescent="0.3">
      <c r="A48" s="892" t="s">
        <v>7485</v>
      </c>
      <c r="B48" s="887">
        <v>1</v>
      </c>
      <c r="C48" s="888">
        <v>1.34</v>
      </c>
      <c r="D48" s="839">
        <v>17</v>
      </c>
      <c r="E48" s="889"/>
      <c r="F48" s="881"/>
      <c r="G48" s="836"/>
      <c r="H48" s="880"/>
      <c r="I48" s="881"/>
      <c r="J48" s="836"/>
      <c r="K48" s="882">
        <v>0.55000000000000004</v>
      </c>
      <c r="L48" s="880">
        <v>1</v>
      </c>
      <c r="M48" s="880">
        <v>9</v>
      </c>
      <c r="N48" s="883">
        <v>3</v>
      </c>
      <c r="O48" s="880" t="s">
        <v>7407</v>
      </c>
      <c r="P48" s="884" t="s">
        <v>7486</v>
      </c>
      <c r="Q48" s="885">
        <f t="shared" si="0"/>
        <v>-1</v>
      </c>
      <c r="R48" s="885">
        <f t="shared" si="0"/>
        <v>-1.34</v>
      </c>
      <c r="S48" s="876" t="str">
        <f t="shared" si="1"/>
        <v/>
      </c>
      <c r="T48" s="876" t="str">
        <f t="shared" si="2"/>
        <v/>
      </c>
      <c r="U48" s="876" t="str">
        <f t="shared" si="3"/>
        <v/>
      </c>
      <c r="V48" s="886" t="str">
        <f t="shared" si="4"/>
        <v/>
      </c>
      <c r="W48" s="837"/>
    </row>
    <row r="49" spans="1:23" ht="14.4" customHeight="1" x14ac:dyDescent="0.3">
      <c r="A49" s="891" t="s">
        <v>7487</v>
      </c>
      <c r="B49" s="843">
        <v>8</v>
      </c>
      <c r="C49" s="845">
        <v>4.5</v>
      </c>
      <c r="D49" s="846">
        <v>4</v>
      </c>
      <c r="E49" s="832">
        <v>11</v>
      </c>
      <c r="F49" s="833">
        <v>5.92</v>
      </c>
      <c r="G49" s="834">
        <v>4.5999999999999996</v>
      </c>
      <c r="H49" s="827">
        <v>4</v>
      </c>
      <c r="I49" s="825">
        <v>1.98</v>
      </c>
      <c r="J49" s="838">
        <v>3.3</v>
      </c>
      <c r="K49" s="828">
        <v>0.49</v>
      </c>
      <c r="L49" s="827">
        <v>1</v>
      </c>
      <c r="M49" s="827">
        <v>9</v>
      </c>
      <c r="N49" s="829">
        <v>3</v>
      </c>
      <c r="O49" s="827" t="s">
        <v>7407</v>
      </c>
      <c r="P49" s="842" t="s">
        <v>7488</v>
      </c>
      <c r="Q49" s="830">
        <f t="shared" si="0"/>
        <v>-4</v>
      </c>
      <c r="R49" s="830">
        <f t="shared" si="0"/>
        <v>-2.52</v>
      </c>
      <c r="S49" s="843">
        <f t="shared" si="1"/>
        <v>12</v>
      </c>
      <c r="T49" s="843">
        <f t="shared" si="2"/>
        <v>13.2</v>
      </c>
      <c r="U49" s="843">
        <f t="shared" si="3"/>
        <v>1.1999999999999993</v>
      </c>
      <c r="V49" s="844">
        <f t="shared" si="4"/>
        <v>1.0999999999999999</v>
      </c>
      <c r="W49" s="831">
        <v>3</v>
      </c>
    </row>
    <row r="50" spans="1:23" ht="14.4" customHeight="1" x14ac:dyDescent="0.3">
      <c r="A50" s="892" t="s">
        <v>7489</v>
      </c>
      <c r="B50" s="876">
        <v>1</v>
      </c>
      <c r="C50" s="877">
        <v>1.1299999999999999</v>
      </c>
      <c r="D50" s="847">
        <v>19</v>
      </c>
      <c r="E50" s="878"/>
      <c r="F50" s="879"/>
      <c r="G50" s="835"/>
      <c r="H50" s="880"/>
      <c r="I50" s="881"/>
      <c r="J50" s="836"/>
      <c r="K50" s="882">
        <v>0.79</v>
      </c>
      <c r="L50" s="880">
        <v>2</v>
      </c>
      <c r="M50" s="880">
        <v>15</v>
      </c>
      <c r="N50" s="883">
        <v>5</v>
      </c>
      <c r="O50" s="880" t="s">
        <v>7407</v>
      </c>
      <c r="P50" s="884" t="s">
        <v>7488</v>
      </c>
      <c r="Q50" s="885">
        <f t="shared" si="0"/>
        <v>-1</v>
      </c>
      <c r="R50" s="885">
        <f t="shared" si="0"/>
        <v>-1.1299999999999999</v>
      </c>
      <c r="S50" s="876" t="str">
        <f t="shared" si="1"/>
        <v/>
      </c>
      <c r="T50" s="876" t="str">
        <f t="shared" si="2"/>
        <v/>
      </c>
      <c r="U50" s="876" t="str">
        <f t="shared" si="3"/>
        <v/>
      </c>
      <c r="V50" s="886" t="str">
        <f t="shared" si="4"/>
        <v/>
      </c>
      <c r="W50" s="837"/>
    </row>
    <row r="51" spans="1:23" ht="14.4" customHeight="1" x14ac:dyDescent="0.3">
      <c r="A51" s="891" t="s">
        <v>7490</v>
      </c>
      <c r="B51" s="843"/>
      <c r="C51" s="845"/>
      <c r="D51" s="846"/>
      <c r="E51" s="832">
        <v>1</v>
      </c>
      <c r="F51" s="833">
        <v>0.74</v>
      </c>
      <c r="G51" s="834">
        <v>7</v>
      </c>
      <c r="H51" s="827"/>
      <c r="I51" s="825"/>
      <c r="J51" s="826"/>
      <c r="K51" s="828">
        <v>0.73</v>
      </c>
      <c r="L51" s="827">
        <v>2</v>
      </c>
      <c r="M51" s="827">
        <v>21</v>
      </c>
      <c r="N51" s="829">
        <v>7</v>
      </c>
      <c r="O51" s="827" t="s">
        <v>7407</v>
      </c>
      <c r="P51" s="842" t="s">
        <v>7491</v>
      </c>
      <c r="Q51" s="830">
        <f t="shared" si="0"/>
        <v>0</v>
      </c>
      <c r="R51" s="830">
        <f t="shared" si="0"/>
        <v>0</v>
      </c>
      <c r="S51" s="843" t="str">
        <f t="shared" si="1"/>
        <v/>
      </c>
      <c r="T51" s="843" t="str">
        <f t="shared" si="2"/>
        <v/>
      </c>
      <c r="U51" s="843" t="str">
        <f t="shared" si="3"/>
        <v/>
      </c>
      <c r="V51" s="844" t="str">
        <f t="shared" si="4"/>
        <v/>
      </c>
      <c r="W51" s="831"/>
    </row>
    <row r="52" spans="1:23" ht="14.4" customHeight="1" x14ac:dyDescent="0.3">
      <c r="A52" s="891" t="s">
        <v>7492</v>
      </c>
      <c r="B52" s="843"/>
      <c r="C52" s="845"/>
      <c r="D52" s="846"/>
      <c r="E52" s="841"/>
      <c r="F52" s="825"/>
      <c r="G52" s="826"/>
      <c r="H52" s="832">
        <v>1</v>
      </c>
      <c r="I52" s="833">
        <v>3.11</v>
      </c>
      <c r="J52" s="834">
        <v>21</v>
      </c>
      <c r="K52" s="828">
        <v>3.11</v>
      </c>
      <c r="L52" s="827">
        <v>7</v>
      </c>
      <c r="M52" s="827">
        <v>63</v>
      </c>
      <c r="N52" s="829">
        <v>21</v>
      </c>
      <c r="O52" s="827" t="s">
        <v>7407</v>
      </c>
      <c r="P52" s="842" t="s">
        <v>7493</v>
      </c>
      <c r="Q52" s="830">
        <f t="shared" si="0"/>
        <v>1</v>
      </c>
      <c r="R52" s="830">
        <f t="shared" si="0"/>
        <v>3.11</v>
      </c>
      <c r="S52" s="843">
        <f t="shared" si="1"/>
        <v>21</v>
      </c>
      <c r="T52" s="843">
        <f t="shared" si="2"/>
        <v>21</v>
      </c>
      <c r="U52" s="843">
        <f t="shared" si="3"/>
        <v>0</v>
      </c>
      <c r="V52" s="844">
        <f t="shared" si="4"/>
        <v>1</v>
      </c>
      <c r="W52" s="831"/>
    </row>
    <row r="53" spans="1:23" ht="14.4" customHeight="1" x14ac:dyDescent="0.3">
      <c r="A53" s="891" t="s">
        <v>7494</v>
      </c>
      <c r="B53" s="843"/>
      <c r="C53" s="845"/>
      <c r="D53" s="846"/>
      <c r="E53" s="832">
        <v>1</v>
      </c>
      <c r="F53" s="833">
        <v>0.55000000000000004</v>
      </c>
      <c r="G53" s="834">
        <v>3</v>
      </c>
      <c r="H53" s="827"/>
      <c r="I53" s="825"/>
      <c r="J53" s="826"/>
      <c r="K53" s="828">
        <v>0.55000000000000004</v>
      </c>
      <c r="L53" s="827">
        <v>3</v>
      </c>
      <c r="M53" s="827">
        <v>24</v>
      </c>
      <c r="N53" s="829">
        <v>8</v>
      </c>
      <c r="O53" s="827" t="s">
        <v>7407</v>
      </c>
      <c r="P53" s="842" t="s">
        <v>7495</v>
      </c>
      <c r="Q53" s="830">
        <f t="shared" si="0"/>
        <v>0</v>
      </c>
      <c r="R53" s="830">
        <f t="shared" si="0"/>
        <v>0</v>
      </c>
      <c r="S53" s="843" t="str">
        <f t="shared" si="1"/>
        <v/>
      </c>
      <c r="T53" s="843" t="str">
        <f t="shared" si="2"/>
        <v/>
      </c>
      <c r="U53" s="843" t="str">
        <f t="shared" si="3"/>
        <v/>
      </c>
      <c r="V53" s="844" t="str">
        <f t="shared" si="4"/>
        <v/>
      </c>
      <c r="W53" s="831"/>
    </row>
    <row r="54" spans="1:23" ht="14.4" customHeight="1" x14ac:dyDescent="0.3">
      <c r="A54" s="892" t="s">
        <v>7496</v>
      </c>
      <c r="B54" s="876">
        <v>1</v>
      </c>
      <c r="C54" s="877">
        <v>1.04</v>
      </c>
      <c r="D54" s="847">
        <v>8</v>
      </c>
      <c r="E54" s="878">
        <v>2</v>
      </c>
      <c r="F54" s="879">
        <v>1.37</v>
      </c>
      <c r="G54" s="835">
        <v>12.5</v>
      </c>
      <c r="H54" s="880"/>
      <c r="I54" s="881"/>
      <c r="J54" s="836"/>
      <c r="K54" s="882">
        <v>0.68</v>
      </c>
      <c r="L54" s="880">
        <v>3</v>
      </c>
      <c r="M54" s="880">
        <v>27</v>
      </c>
      <c r="N54" s="883">
        <v>9</v>
      </c>
      <c r="O54" s="880" t="s">
        <v>7407</v>
      </c>
      <c r="P54" s="884" t="s">
        <v>7497</v>
      </c>
      <c r="Q54" s="885">
        <f t="shared" si="0"/>
        <v>-1</v>
      </c>
      <c r="R54" s="885">
        <f t="shared" si="0"/>
        <v>-1.04</v>
      </c>
      <c r="S54" s="876" t="str">
        <f t="shared" si="1"/>
        <v/>
      </c>
      <c r="T54" s="876" t="str">
        <f t="shared" si="2"/>
        <v/>
      </c>
      <c r="U54" s="876" t="str">
        <f t="shared" si="3"/>
        <v/>
      </c>
      <c r="V54" s="886" t="str">
        <f t="shared" si="4"/>
        <v/>
      </c>
      <c r="W54" s="837"/>
    </row>
    <row r="55" spans="1:23" ht="14.4" customHeight="1" x14ac:dyDescent="0.3">
      <c r="A55" s="891" t="s">
        <v>7498</v>
      </c>
      <c r="B55" s="822">
        <v>4</v>
      </c>
      <c r="C55" s="823">
        <v>1.71</v>
      </c>
      <c r="D55" s="824">
        <v>5.5</v>
      </c>
      <c r="E55" s="841">
        <v>3</v>
      </c>
      <c r="F55" s="825">
        <v>1.38</v>
      </c>
      <c r="G55" s="826">
        <v>9</v>
      </c>
      <c r="H55" s="827">
        <v>3</v>
      </c>
      <c r="I55" s="825">
        <v>1.26</v>
      </c>
      <c r="J55" s="826">
        <v>4.7</v>
      </c>
      <c r="K55" s="828">
        <v>0.42</v>
      </c>
      <c r="L55" s="827">
        <v>2</v>
      </c>
      <c r="M55" s="827">
        <v>18</v>
      </c>
      <c r="N55" s="829">
        <v>6</v>
      </c>
      <c r="O55" s="827" t="s">
        <v>7407</v>
      </c>
      <c r="P55" s="842" t="s">
        <v>7499</v>
      </c>
      <c r="Q55" s="830">
        <f t="shared" si="0"/>
        <v>-1</v>
      </c>
      <c r="R55" s="830">
        <f t="shared" si="0"/>
        <v>-0.44999999999999996</v>
      </c>
      <c r="S55" s="843">
        <f t="shared" si="1"/>
        <v>18</v>
      </c>
      <c r="T55" s="843">
        <f t="shared" si="2"/>
        <v>14.100000000000001</v>
      </c>
      <c r="U55" s="843">
        <f t="shared" si="3"/>
        <v>-3.8999999999999986</v>
      </c>
      <c r="V55" s="844">
        <f t="shared" si="4"/>
        <v>0.78333333333333344</v>
      </c>
      <c r="W55" s="831">
        <v>2</v>
      </c>
    </row>
    <row r="56" spans="1:23" ht="14.4" customHeight="1" x14ac:dyDescent="0.3">
      <c r="A56" s="892" t="s">
        <v>7500</v>
      </c>
      <c r="B56" s="887">
        <v>1</v>
      </c>
      <c r="C56" s="888">
        <v>0.54</v>
      </c>
      <c r="D56" s="839">
        <v>7</v>
      </c>
      <c r="E56" s="889"/>
      <c r="F56" s="881"/>
      <c r="G56" s="836"/>
      <c r="H56" s="880">
        <v>1</v>
      </c>
      <c r="I56" s="881">
        <v>0.54</v>
      </c>
      <c r="J56" s="840">
        <v>21</v>
      </c>
      <c r="K56" s="882">
        <v>0.54</v>
      </c>
      <c r="L56" s="880">
        <v>3</v>
      </c>
      <c r="M56" s="880">
        <v>24</v>
      </c>
      <c r="N56" s="883">
        <v>8</v>
      </c>
      <c r="O56" s="880" t="s">
        <v>7407</v>
      </c>
      <c r="P56" s="884" t="s">
        <v>7501</v>
      </c>
      <c r="Q56" s="885">
        <f t="shared" si="0"/>
        <v>0</v>
      </c>
      <c r="R56" s="885">
        <f t="shared" si="0"/>
        <v>0</v>
      </c>
      <c r="S56" s="876">
        <f t="shared" si="1"/>
        <v>8</v>
      </c>
      <c r="T56" s="876">
        <f t="shared" si="2"/>
        <v>21</v>
      </c>
      <c r="U56" s="876">
        <f t="shared" si="3"/>
        <v>13</v>
      </c>
      <c r="V56" s="886">
        <f t="shared" si="4"/>
        <v>2.625</v>
      </c>
      <c r="W56" s="837">
        <v>13</v>
      </c>
    </row>
    <row r="57" spans="1:23" ht="14.4" customHeight="1" x14ac:dyDescent="0.3">
      <c r="A57" s="892" t="s">
        <v>7502</v>
      </c>
      <c r="B57" s="887">
        <v>1</v>
      </c>
      <c r="C57" s="888">
        <v>0.62</v>
      </c>
      <c r="D57" s="839">
        <v>7</v>
      </c>
      <c r="E57" s="889"/>
      <c r="F57" s="881"/>
      <c r="G57" s="836"/>
      <c r="H57" s="880">
        <v>1</v>
      </c>
      <c r="I57" s="881">
        <v>0.62</v>
      </c>
      <c r="J57" s="840">
        <v>10</v>
      </c>
      <c r="K57" s="882">
        <v>0.62</v>
      </c>
      <c r="L57" s="880">
        <v>2</v>
      </c>
      <c r="M57" s="880">
        <v>21</v>
      </c>
      <c r="N57" s="883">
        <v>7</v>
      </c>
      <c r="O57" s="880" t="s">
        <v>7407</v>
      </c>
      <c r="P57" s="884" t="s">
        <v>7503</v>
      </c>
      <c r="Q57" s="885">
        <f t="shared" si="0"/>
        <v>0</v>
      </c>
      <c r="R57" s="885">
        <f t="shared" si="0"/>
        <v>0</v>
      </c>
      <c r="S57" s="876">
        <f t="shared" si="1"/>
        <v>7</v>
      </c>
      <c r="T57" s="876">
        <f t="shared" si="2"/>
        <v>10</v>
      </c>
      <c r="U57" s="876">
        <f t="shared" si="3"/>
        <v>3</v>
      </c>
      <c r="V57" s="886">
        <f t="shared" si="4"/>
        <v>1.4285714285714286</v>
      </c>
      <c r="W57" s="837">
        <v>3</v>
      </c>
    </row>
    <row r="58" spans="1:23" ht="14.4" customHeight="1" x14ac:dyDescent="0.3">
      <c r="A58" s="891" t="s">
        <v>7504</v>
      </c>
      <c r="B58" s="822">
        <v>20</v>
      </c>
      <c r="C58" s="823">
        <v>7.39</v>
      </c>
      <c r="D58" s="824">
        <v>3.4</v>
      </c>
      <c r="E58" s="841">
        <v>11</v>
      </c>
      <c r="F58" s="825">
        <v>3.81</v>
      </c>
      <c r="G58" s="826">
        <v>2.9</v>
      </c>
      <c r="H58" s="827">
        <v>8</v>
      </c>
      <c r="I58" s="825">
        <v>2.68</v>
      </c>
      <c r="J58" s="826">
        <v>2.4</v>
      </c>
      <c r="K58" s="828">
        <v>0.36</v>
      </c>
      <c r="L58" s="827">
        <v>2</v>
      </c>
      <c r="M58" s="827">
        <v>15</v>
      </c>
      <c r="N58" s="829">
        <v>5</v>
      </c>
      <c r="O58" s="827" t="s">
        <v>7407</v>
      </c>
      <c r="P58" s="842" t="s">
        <v>7505</v>
      </c>
      <c r="Q58" s="830">
        <f t="shared" si="0"/>
        <v>-12</v>
      </c>
      <c r="R58" s="830">
        <f t="shared" si="0"/>
        <v>-4.7099999999999991</v>
      </c>
      <c r="S58" s="843">
        <f t="shared" si="1"/>
        <v>40</v>
      </c>
      <c r="T58" s="843">
        <f t="shared" si="2"/>
        <v>19.2</v>
      </c>
      <c r="U58" s="843">
        <f t="shared" si="3"/>
        <v>-20.8</v>
      </c>
      <c r="V58" s="844">
        <f t="shared" si="4"/>
        <v>0.48</v>
      </c>
      <c r="W58" s="831"/>
    </row>
    <row r="59" spans="1:23" ht="14.4" customHeight="1" x14ac:dyDescent="0.3">
      <c r="A59" s="892" t="s">
        <v>7506</v>
      </c>
      <c r="B59" s="887"/>
      <c r="C59" s="888"/>
      <c r="D59" s="839"/>
      <c r="E59" s="889">
        <v>3</v>
      </c>
      <c r="F59" s="881">
        <v>1.43</v>
      </c>
      <c r="G59" s="836">
        <v>3.3</v>
      </c>
      <c r="H59" s="880">
        <v>2</v>
      </c>
      <c r="I59" s="881">
        <v>0.95</v>
      </c>
      <c r="J59" s="840">
        <v>11.5</v>
      </c>
      <c r="K59" s="882">
        <v>0.48</v>
      </c>
      <c r="L59" s="880">
        <v>2</v>
      </c>
      <c r="M59" s="880">
        <v>21</v>
      </c>
      <c r="N59" s="883">
        <v>7</v>
      </c>
      <c r="O59" s="880" t="s">
        <v>7407</v>
      </c>
      <c r="P59" s="884" t="s">
        <v>7507</v>
      </c>
      <c r="Q59" s="885">
        <f t="shared" si="0"/>
        <v>2</v>
      </c>
      <c r="R59" s="885">
        <f t="shared" si="0"/>
        <v>0.95</v>
      </c>
      <c r="S59" s="876">
        <f t="shared" si="1"/>
        <v>14</v>
      </c>
      <c r="T59" s="876">
        <f t="shared" si="2"/>
        <v>23</v>
      </c>
      <c r="U59" s="876">
        <f t="shared" si="3"/>
        <v>9</v>
      </c>
      <c r="V59" s="886">
        <f t="shared" si="4"/>
        <v>1.6428571428571428</v>
      </c>
      <c r="W59" s="837">
        <v>13</v>
      </c>
    </row>
    <row r="60" spans="1:23" ht="14.4" customHeight="1" x14ac:dyDescent="0.3">
      <c r="A60" s="891" t="s">
        <v>7508</v>
      </c>
      <c r="B60" s="843"/>
      <c r="C60" s="845"/>
      <c r="D60" s="846"/>
      <c r="E60" s="841"/>
      <c r="F60" s="825"/>
      <c r="G60" s="826"/>
      <c r="H60" s="832">
        <v>1</v>
      </c>
      <c r="I60" s="833">
        <v>0.3</v>
      </c>
      <c r="J60" s="834">
        <v>2</v>
      </c>
      <c r="K60" s="828">
        <v>0.3</v>
      </c>
      <c r="L60" s="827">
        <v>1</v>
      </c>
      <c r="M60" s="827">
        <v>12</v>
      </c>
      <c r="N60" s="829">
        <v>4</v>
      </c>
      <c r="O60" s="827" t="s">
        <v>7407</v>
      </c>
      <c r="P60" s="842" t="s">
        <v>7509</v>
      </c>
      <c r="Q60" s="830">
        <f t="shared" si="0"/>
        <v>1</v>
      </c>
      <c r="R60" s="830">
        <f t="shared" si="0"/>
        <v>0.3</v>
      </c>
      <c r="S60" s="843">
        <f t="shared" si="1"/>
        <v>4</v>
      </c>
      <c r="T60" s="843">
        <f t="shared" si="2"/>
        <v>2</v>
      </c>
      <c r="U60" s="843">
        <f t="shared" si="3"/>
        <v>-2</v>
      </c>
      <c r="V60" s="844">
        <f t="shared" si="4"/>
        <v>0.5</v>
      </c>
      <c r="W60" s="831"/>
    </row>
    <row r="61" spans="1:23" ht="14.4" customHeight="1" x14ac:dyDescent="0.3">
      <c r="A61" s="891" t="s">
        <v>7510</v>
      </c>
      <c r="B61" s="822">
        <v>13</v>
      </c>
      <c r="C61" s="823">
        <v>5.07</v>
      </c>
      <c r="D61" s="824">
        <v>2.6</v>
      </c>
      <c r="E61" s="841">
        <v>6</v>
      </c>
      <c r="F61" s="825">
        <v>2.34</v>
      </c>
      <c r="G61" s="826">
        <v>2.7</v>
      </c>
      <c r="H61" s="827">
        <v>9</v>
      </c>
      <c r="I61" s="825">
        <v>3.5</v>
      </c>
      <c r="J61" s="826">
        <v>2.2999999999999998</v>
      </c>
      <c r="K61" s="828">
        <v>0.39</v>
      </c>
      <c r="L61" s="827">
        <v>2</v>
      </c>
      <c r="M61" s="827">
        <v>15</v>
      </c>
      <c r="N61" s="829">
        <v>5</v>
      </c>
      <c r="O61" s="827" t="s">
        <v>7407</v>
      </c>
      <c r="P61" s="842" t="s">
        <v>7511</v>
      </c>
      <c r="Q61" s="830">
        <f t="shared" si="0"/>
        <v>-4</v>
      </c>
      <c r="R61" s="830">
        <f t="shared" si="0"/>
        <v>-1.5700000000000003</v>
      </c>
      <c r="S61" s="843">
        <f t="shared" si="1"/>
        <v>45</v>
      </c>
      <c r="T61" s="843">
        <f t="shared" si="2"/>
        <v>20.7</v>
      </c>
      <c r="U61" s="843">
        <f t="shared" si="3"/>
        <v>-24.3</v>
      </c>
      <c r="V61" s="844">
        <f t="shared" si="4"/>
        <v>0.45999999999999996</v>
      </c>
      <c r="W61" s="831"/>
    </row>
    <row r="62" spans="1:23" ht="14.4" customHeight="1" x14ac:dyDescent="0.3">
      <c r="A62" s="892" t="s">
        <v>7512</v>
      </c>
      <c r="B62" s="887">
        <v>5</v>
      </c>
      <c r="C62" s="888">
        <v>2.7</v>
      </c>
      <c r="D62" s="839">
        <v>8.1999999999999993</v>
      </c>
      <c r="E62" s="889"/>
      <c r="F62" s="881"/>
      <c r="G62" s="836"/>
      <c r="H62" s="880">
        <v>1</v>
      </c>
      <c r="I62" s="881">
        <v>0.53</v>
      </c>
      <c r="J62" s="836">
        <v>7</v>
      </c>
      <c r="K62" s="882">
        <v>0.53</v>
      </c>
      <c r="L62" s="880">
        <v>2</v>
      </c>
      <c r="M62" s="880">
        <v>21</v>
      </c>
      <c r="N62" s="883">
        <v>7</v>
      </c>
      <c r="O62" s="880" t="s">
        <v>7407</v>
      </c>
      <c r="P62" s="884" t="s">
        <v>7513</v>
      </c>
      <c r="Q62" s="885">
        <f t="shared" si="0"/>
        <v>-4</v>
      </c>
      <c r="R62" s="885">
        <f t="shared" si="0"/>
        <v>-2.17</v>
      </c>
      <c r="S62" s="876">
        <f t="shared" si="1"/>
        <v>7</v>
      </c>
      <c r="T62" s="876">
        <f t="shared" si="2"/>
        <v>7</v>
      </c>
      <c r="U62" s="876">
        <f t="shared" si="3"/>
        <v>0</v>
      </c>
      <c r="V62" s="886">
        <f t="shared" si="4"/>
        <v>1</v>
      </c>
      <c r="W62" s="837"/>
    </row>
    <row r="63" spans="1:23" ht="14.4" customHeight="1" x14ac:dyDescent="0.3">
      <c r="A63" s="892" t="s">
        <v>7514</v>
      </c>
      <c r="B63" s="887"/>
      <c r="C63" s="888"/>
      <c r="D63" s="839"/>
      <c r="E63" s="889">
        <v>1</v>
      </c>
      <c r="F63" s="881">
        <v>1.36</v>
      </c>
      <c r="G63" s="836">
        <v>16</v>
      </c>
      <c r="H63" s="880">
        <v>2</v>
      </c>
      <c r="I63" s="881">
        <v>1.59</v>
      </c>
      <c r="J63" s="836">
        <v>5</v>
      </c>
      <c r="K63" s="882">
        <v>0.95</v>
      </c>
      <c r="L63" s="880">
        <v>3</v>
      </c>
      <c r="M63" s="880">
        <v>30</v>
      </c>
      <c r="N63" s="883">
        <v>10</v>
      </c>
      <c r="O63" s="880" t="s">
        <v>7407</v>
      </c>
      <c r="P63" s="884" t="s">
        <v>7515</v>
      </c>
      <c r="Q63" s="885">
        <f t="shared" si="0"/>
        <v>2</v>
      </c>
      <c r="R63" s="885">
        <f t="shared" si="0"/>
        <v>1.59</v>
      </c>
      <c r="S63" s="876">
        <f t="shared" si="1"/>
        <v>20</v>
      </c>
      <c r="T63" s="876">
        <f t="shared" si="2"/>
        <v>10</v>
      </c>
      <c r="U63" s="876">
        <f t="shared" si="3"/>
        <v>-10</v>
      </c>
      <c r="V63" s="886">
        <f t="shared" si="4"/>
        <v>0.5</v>
      </c>
      <c r="W63" s="837"/>
    </row>
    <row r="64" spans="1:23" ht="14.4" customHeight="1" x14ac:dyDescent="0.3">
      <c r="A64" s="891" t="s">
        <v>7516</v>
      </c>
      <c r="B64" s="843">
        <v>14</v>
      </c>
      <c r="C64" s="845">
        <v>5.15</v>
      </c>
      <c r="D64" s="846">
        <v>2.2000000000000002</v>
      </c>
      <c r="E64" s="832">
        <v>17</v>
      </c>
      <c r="F64" s="833">
        <v>6.23</v>
      </c>
      <c r="G64" s="834">
        <v>2.2000000000000002</v>
      </c>
      <c r="H64" s="827">
        <v>13</v>
      </c>
      <c r="I64" s="825">
        <v>4.8</v>
      </c>
      <c r="J64" s="826">
        <v>2.2000000000000002</v>
      </c>
      <c r="K64" s="828">
        <v>0.37</v>
      </c>
      <c r="L64" s="827">
        <v>1</v>
      </c>
      <c r="M64" s="827">
        <v>12</v>
      </c>
      <c r="N64" s="829">
        <v>4</v>
      </c>
      <c r="O64" s="827" t="s">
        <v>7407</v>
      </c>
      <c r="P64" s="842" t="s">
        <v>7517</v>
      </c>
      <c r="Q64" s="830">
        <f t="shared" si="0"/>
        <v>-1</v>
      </c>
      <c r="R64" s="830">
        <f t="shared" si="0"/>
        <v>-0.35000000000000053</v>
      </c>
      <c r="S64" s="843">
        <f t="shared" si="1"/>
        <v>52</v>
      </c>
      <c r="T64" s="843">
        <f t="shared" si="2"/>
        <v>28.6</v>
      </c>
      <c r="U64" s="843">
        <f t="shared" si="3"/>
        <v>-23.4</v>
      </c>
      <c r="V64" s="844">
        <f t="shared" si="4"/>
        <v>0.55000000000000004</v>
      </c>
      <c r="W64" s="831"/>
    </row>
    <row r="65" spans="1:23" ht="14.4" customHeight="1" x14ac:dyDescent="0.3">
      <c r="A65" s="892" t="s">
        <v>7518</v>
      </c>
      <c r="B65" s="876">
        <v>2</v>
      </c>
      <c r="C65" s="877">
        <v>1.1200000000000001</v>
      </c>
      <c r="D65" s="847">
        <v>5.5</v>
      </c>
      <c r="E65" s="878"/>
      <c r="F65" s="879"/>
      <c r="G65" s="835"/>
      <c r="H65" s="880">
        <v>1</v>
      </c>
      <c r="I65" s="881">
        <v>0.56000000000000005</v>
      </c>
      <c r="J65" s="836">
        <v>3</v>
      </c>
      <c r="K65" s="882">
        <v>0.56000000000000005</v>
      </c>
      <c r="L65" s="880">
        <v>2</v>
      </c>
      <c r="M65" s="880">
        <v>18</v>
      </c>
      <c r="N65" s="883">
        <v>6</v>
      </c>
      <c r="O65" s="880" t="s">
        <v>7407</v>
      </c>
      <c r="P65" s="884" t="s">
        <v>7519</v>
      </c>
      <c r="Q65" s="885">
        <f t="shared" si="0"/>
        <v>-1</v>
      </c>
      <c r="R65" s="885">
        <f t="shared" si="0"/>
        <v>-0.56000000000000005</v>
      </c>
      <c r="S65" s="876">
        <f t="shared" si="1"/>
        <v>6</v>
      </c>
      <c r="T65" s="876">
        <f t="shared" si="2"/>
        <v>3</v>
      </c>
      <c r="U65" s="876">
        <f t="shared" si="3"/>
        <v>-3</v>
      </c>
      <c r="V65" s="886">
        <f t="shared" si="4"/>
        <v>0.5</v>
      </c>
      <c r="W65" s="837"/>
    </row>
    <row r="66" spans="1:23" ht="14.4" customHeight="1" x14ac:dyDescent="0.3">
      <c r="A66" s="891" t="s">
        <v>7520</v>
      </c>
      <c r="B66" s="843"/>
      <c r="C66" s="845"/>
      <c r="D66" s="846"/>
      <c r="E66" s="841"/>
      <c r="F66" s="825"/>
      <c r="G66" s="826"/>
      <c r="H66" s="832">
        <v>1</v>
      </c>
      <c r="I66" s="833">
        <v>0.56000000000000005</v>
      </c>
      <c r="J66" s="838">
        <v>8</v>
      </c>
      <c r="K66" s="828">
        <v>0.56000000000000005</v>
      </c>
      <c r="L66" s="827">
        <v>2</v>
      </c>
      <c r="M66" s="827">
        <v>18</v>
      </c>
      <c r="N66" s="829">
        <v>6</v>
      </c>
      <c r="O66" s="827" t="s">
        <v>7407</v>
      </c>
      <c r="P66" s="842" t="s">
        <v>7521</v>
      </c>
      <c r="Q66" s="830">
        <f t="shared" si="0"/>
        <v>1</v>
      </c>
      <c r="R66" s="830">
        <f t="shared" si="0"/>
        <v>0.56000000000000005</v>
      </c>
      <c r="S66" s="843">
        <f t="shared" si="1"/>
        <v>6</v>
      </c>
      <c r="T66" s="843">
        <f t="shared" si="2"/>
        <v>8</v>
      </c>
      <c r="U66" s="843">
        <f t="shared" si="3"/>
        <v>2</v>
      </c>
      <c r="V66" s="844">
        <f t="shared" si="4"/>
        <v>1.3333333333333333</v>
      </c>
      <c r="W66" s="831">
        <v>2</v>
      </c>
    </row>
    <row r="67" spans="1:23" ht="14.4" customHeight="1" x14ac:dyDescent="0.3">
      <c r="A67" s="891" t="s">
        <v>7522</v>
      </c>
      <c r="B67" s="822">
        <v>10</v>
      </c>
      <c r="C67" s="823">
        <v>3.58</v>
      </c>
      <c r="D67" s="824">
        <v>4.9000000000000004</v>
      </c>
      <c r="E67" s="841"/>
      <c r="F67" s="825"/>
      <c r="G67" s="826"/>
      <c r="H67" s="827">
        <v>3</v>
      </c>
      <c r="I67" s="825">
        <v>0.96</v>
      </c>
      <c r="J67" s="838">
        <v>6</v>
      </c>
      <c r="K67" s="828">
        <v>0.32</v>
      </c>
      <c r="L67" s="827">
        <v>1</v>
      </c>
      <c r="M67" s="827">
        <v>12</v>
      </c>
      <c r="N67" s="829">
        <v>4</v>
      </c>
      <c r="O67" s="827" t="s">
        <v>7407</v>
      </c>
      <c r="P67" s="842" t="s">
        <v>7523</v>
      </c>
      <c r="Q67" s="830">
        <f t="shared" si="0"/>
        <v>-7</v>
      </c>
      <c r="R67" s="830">
        <f t="shared" si="0"/>
        <v>-2.62</v>
      </c>
      <c r="S67" s="843">
        <f t="shared" si="1"/>
        <v>12</v>
      </c>
      <c r="T67" s="843">
        <f t="shared" si="2"/>
        <v>18</v>
      </c>
      <c r="U67" s="843">
        <f t="shared" si="3"/>
        <v>6</v>
      </c>
      <c r="V67" s="844">
        <f t="shared" si="4"/>
        <v>1.5</v>
      </c>
      <c r="W67" s="831">
        <v>6</v>
      </c>
    </row>
    <row r="68" spans="1:23" ht="14.4" customHeight="1" x14ac:dyDescent="0.3">
      <c r="A68" s="892" t="s">
        <v>7524</v>
      </c>
      <c r="B68" s="887">
        <v>1</v>
      </c>
      <c r="C68" s="888">
        <v>0.78</v>
      </c>
      <c r="D68" s="839">
        <v>3</v>
      </c>
      <c r="E68" s="889"/>
      <c r="F68" s="881"/>
      <c r="G68" s="836"/>
      <c r="H68" s="880">
        <v>1</v>
      </c>
      <c r="I68" s="881">
        <v>1.03</v>
      </c>
      <c r="J68" s="836">
        <v>4</v>
      </c>
      <c r="K68" s="882">
        <v>0.78</v>
      </c>
      <c r="L68" s="880">
        <v>3</v>
      </c>
      <c r="M68" s="880">
        <v>24</v>
      </c>
      <c r="N68" s="883">
        <v>8</v>
      </c>
      <c r="O68" s="880" t="s">
        <v>7407</v>
      </c>
      <c r="P68" s="884" t="s">
        <v>7525</v>
      </c>
      <c r="Q68" s="885">
        <f t="shared" si="0"/>
        <v>0</v>
      </c>
      <c r="R68" s="885">
        <f t="shared" si="0"/>
        <v>0.25</v>
      </c>
      <c r="S68" s="876">
        <f t="shared" si="1"/>
        <v>8</v>
      </c>
      <c r="T68" s="876">
        <f t="shared" si="2"/>
        <v>4</v>
      </c>
      <c r="U68" s="876">
        <f t="shared" si="3"/>
        <v>-4</v>
      </c>
      <c r="V68" s="886">
        <f t="shared" si="4"/>
        <v>0.5</v>
      </c>
      <c r="W68" s="837"/>
    </row>
    <row r="69" spans="1:23" ht="14.4" customHeight="1" x14ac:dyDescent="0.3">
      <c r="A69" s="891" t="s">
        <v>7526</v>
      </c>
      <c r="B69" s="843"/>
      <c r="C69" s="845"/>
      <c r="D69" s="846"/>
      <c r="E69" s="841"/>
      <c r="F69" s="825"/>
      <c r="G69" s="826"/>
      <c r="H69" s="832">
        <v>1</v>
      </c>
      <c r="I69" s="833">
        <v>2.0499999999999998</v>
      </c>
      <c r="J69" s="838">
        <v>6</v>
      </c>
      <c r="K69" s="828">
        <v>2.0499999999999998</v>
      </c>
      <c r="L69" s="827">
        <v>2</v>
      </c>
      <c r="M69" s="827">
        <v>15</v>
      </c>
      <c r="N69" s="829">
        <v>5</v>
      </c>
      <c r="O69" s="827" t="s">
        <v>7407</v>
      </c>
      <c r="P69" s="842" t="s">
        <v>7527</v>
      </c>
      <c r="Q69" s="830">
        <f t="shared" si="0"/>
        <v>1</v>
      </c>
      <c r="R69" s="830">
        <f t="shared" si="0"/>
        <v>2.0499999999999998</v>
      </c>
      <c r="S69" s="843">
        <f t="shared" si="1"/>
        <v>5</v>
      </c>
      <c r="T69" s="843">
        <f t="shared" si="2"/>
        <v>6</v>
      </c>
      <c r="U69" s="843">
        <f t="shared" si="3"/>
        <v>1</v>
      </c>
      <c r="V69" s="844">
        <f t="shared" si="4"/>
        <v>1.2</v>
      </c>
      <c r="W69" s="831">
        <v>1</v>
      </c>
    </row>
    <row r="70" spans="1:23" ht="14.4" customHeight="1" x14ac:dyDescent="0.3">
      <c r="A70" s="891" t="s">
        <v>7528</v>
      </c>
      <c r="B70" s="843"/>
      <c r="C70" s="845"/>
      <c r="D70" s="846"/>
      <c r="E70" s="832">
        <v>2</v>
      </c>
      <c r="F70" s="833">
        <v>10.59</v>
      </c>
      <c r="G70" s="834">
        <v>32.5</v>
      </c>
      <c r="H70" s="827"/>
      <c r="I70" s="825"/>
      <c r="J70" s="826"/>
      <c r="K70" s="828">
        <v>4.82</v>
      </c>
      <c r="L70" s="827">
        <v>9</v>
      </c>
      <c r="M70" s="827">
        <v>81</v>
      </c>
      <c r="N70" s="829">
        <v>27</v>
      </c>
      <c r="O70" s="827" t="s">
        <v>7407</v>
      </c>
      <c r="P70" s="842" t="s">
        <v>7529</v>
      </c>
      <c r="Q70" s="830">
        <f t="shared" ref="Q70:R88" si="5">H70-B70</f>
        <v>0</v>
      </c>
      <c r="R70" s="830">
        <f t="shared" si="5"/>
        <v>0</v>
      </c>
      <c r="S70" s="843" t="str">
        <f t="shared" ref="S70:S88" si="6">IF(H70=0,"",H70*N70)</f>
        <v/>
      </c>
      <c r="T70" s="843" t="str">
        <f t="shared" ref="T70:T88" si="7">IF(H70=0,"",H70*J70)</f>
        <v/>
      </c>
      <c r="U70" s="843" t="str">
        <f t="shared" ref="U70:U88" si="8">IF(H70=0,"",T70-S70)</f>
        <v/>
      </c>
      <c r="V70" s="844" t="str">
        <f t="shared" ref="V70:V88" si="9">IF(H70=0,"",T70/S70)</f>
        <v/>
      </c>
      <c r="W70" s="831"/>
    </row>
    <row r="71" spans="1:23" ht="14.4" customHeight="1" x14ac:dyDescent="0.3">
      <c r="A71" s="891" t="s">
        <v>7530</v>
      </c>
      <c r="B71" s="843"/>
      <c r="C71" s="845"/>
      <c r="D71" s="846"/>
      <c r="E71" s="841"/>
      <c r="F71" s="825"/>
      <c r="G71" s="826"/>
      <c r="H71" s="832">
        <v>1</v>
      </c>
      <c r="I71" s="833">
        <v>0.61</v>
      </c>
      <c r="J71" s="838">
        <v>12</v>
      </c>
      <c r="K71" s="828">
        <v>0.61</v>
      </c>
      <c r="L71" s="827">
        <v>1</v>
      </c>
      <c r="M71" s="827">
        <v>12</v>
      </c>
      <c r="N71" s="829">
        <v>4</v>
      </c>
      <c r="O71" s="827" t="s">
        <v>7407</v>
      </c>
      <c r="P71" s="842" t="s">
        <v>7531</v>
      </c>
      <c r="Q71" s="830">
        <f t="shared" si="5"/>
        <v>1</v>
      </c>
      <c r="R71" s="830">
        <f t="shared" si="5"/>
        <v>0.61</v>
      </c>
      <c r="S71" s="843">
        <f t="shared" si="6"/>
        <v>4</v>
      </c>
      <c r="T71" s="843">
        <f t="shared" si="7"/>
        <v>12</v>
      </c>
      <c r="U71" s="843">
        <f t="shared" si="8"/>
        <v>8</v>
      </c>
      <c r="V71" s="844">
        <f t="shared" si="9"/>
        <v>3</v>
      </c>
      <c r="W71" s="831">
        <v>8</v>
      </c>
    </row>
    <row r="72" spans="1:23" ht="14.4" customHeight="1" x14ac:dyDescent="0.3">
      <c r="A72" s="891" t="s">
        <v>7532</v>
      </c>
      <c r="B72" s="843"/>
      <c r="C72" s="845"/>
      <c r="D72" s="846"/>
      <c r="E72" s="841"/>
      <c r="F72" s="825"/>
      <c r="G72" s="826"/>
      <c r="H72" s="832">
        <v>1</v>
      </c>
      <c r="I72" s="833">
        <v>1.96</v>
      </c>
      <c r="J72" s="834">
        <v>12</v>
      </c>
      <c r="K72" s="828">
        <v>1.68</v>
      </c>
      <c r="L72" s="827">
        <v>5</v>
      </c>
      <c r="M72" s="827">
        <v>42</v>
      </c>
      <c r="N72" s="829">
        <v>14</v>
      </c>
      <c r="O72" s="827" t="s">
        <v>7407</v>
      </c>
      <c r="P72" s="842" t="s">
        <v>7533</v>
      </c>
      <c r="Q72" s="830">
        <f t="shared" si="5"/>
        <v>1</v>
      </c>
      <c r="R72" s="830">
        <f t="shared" si="5"/>
        <v>1.96</v>
      </c>
      <c r="S72" s="843">
        <f t="shared" si="6"/>
        <v>14</v>
      </c>
      <c r="T72" s="843">
        <f t="shared" si="7"/>
        <v>12</v>
      </c>
      <c r="U72" s="843">
        <f t="shared" si="8"/>
        <v>-2</v>
      </c>
      <c r="V72" s="844">
        <f t="shared" si="9"/>
        <v>0.8571428571428571</v>
      </c>
      <c r="W72" s="831"/>
    </row>
    <row r="73" spans="1:23" ht="14.4" customHeight="1" x14ac:dyDescent="0.3">
      <c r="A73" s="891" t="s">
        <v>7534</v>
      </c>
      <c r="B73" s="843"/>
      <c r="C73" s="845"/>
      <c r="D73" s="846"/>
      <c r="E73" s="832">
        <v>1</v>
      </c>
      <c r="F73" s="833">
        <v>0.43</v>
      </c>
      <c r="G73" s="834">
        <v>11</v>
      </c>
      <c r="H73" s="827"/>
      <c r="I73" s="825"/>
      <c r="J73" s="826"/>
      <c r="K73" s="828">
        <v>0.43</v>
      </c>
      <c r="L73" s="827">
        <v>2</v>
      </c>
      <c r="M73" s="827">
        <v>18</v>
      </c>
      <c r="N73" s="829">
        <v>6</v>
      </c>
      <c r="O73" s="827" t="s">
        <v>7407</v>
      </c>
      <c r="P73" s="842" t="s">
        <v>7535</v>
      </c>
      <c r="Q73" s="830">
        <f t="shared" si="5"/>
        <v>0</v>
      </c>
      <c r="R73" s="830">
        <f t="shared" si="5"/>
        <v>0</v>
      </c>
      <c r="S73" s="843" t="str">
        <f t="shared" si="6"/>
        <v/>
      </c>
      <c r="T73" s="843" t="str">
        <f t="shared" si="7"/>
        <v/>
      </c>
      <c r="U73" s="843" t="str">
        <f t="shared" si="8"/>
        <v/>
      </c>
      <c r="V73" s="844" t="str">
        <f t="shared" si="9"/>
        <v/>
      </c>
      <c r="W73" s="831"/>
    </row>
    <row r="74" spans="1:23" ht="14.4" customHeight="1" x14ac:dyDescent="0.3">
      <c r="A74" s="891" t="s">
        <v>7536</v>
      </c>
      <c r="B74" s="822">
        <v>1</v>
      </c>
      <c r="C74" s="823">
        <v>0.61</v>
      </c>
      <c r="D74" s="824">
        <v>12</v>
      </c>
      <c r="E74" s="841"/>
      <c r="F74" s="825"/>
      <c r="G74" s="826"/>
      <c r="H74" s="827"/>
      <c r="I74" s="825"/>
      <c r="J74" s="826"/>
      <c r="K74" s="828">
        <v>0.55000000000000004</v>
      </c>
      <c r="L74" s="827">
        <v>2</v>
      </c>
      <c r="M74" s="827">
        <v>21</v>
      </c>
      <c r="N74" s="829">
        <v>7</v>
      </c>
      <c r="O74" s="827" t="s">
        <v>7407</v>
      </c>
      <c r="P74" s="842" t="s">
        <v>7537</v>
      </c>
      <c r="Q74" s="830">
        <f t="shared" si="5"/>
        <v>-1</v>
      </c>
      <c r="R74" s="830">
        <f t="shared" si="5"/>
        <v>-0.61</v>
      </c>
      <c r="S74" s="843" t="str">
        <f t="shared" si="6"/>
        <v/>
      </c>
      <c r="T74" s="843" t="str">
        <f t="shared" si="7"/>
        <v/>
      </c>
      <c r="U74" s="843" t="str">
        <f t="shared" si="8"/>
        <v/>
      </c>
      <c r="V74" s="844" t="str">
        <f t="shared" si="9"/>
        <v/>
      </c>
      <c r="W74" s="831"/>
    </row>
    <row r="75" spans="1:23" ht="14.4" customHeight="1" x14ac:dyDescent="0.3">
      <c r="A75" s="891" t="s">
        <v>7538</v>
      </c>
      <c r="B75" s="843"/>
      <c r="C75" s="845"/>
      <c r="D75" s="846"/>
      <c r="E75" s="841"/>
      <c r="F75" s="825"/>
      <c r="G75" s="826"/>
      <c r="H75" s="832">
        <v>1</v>
      </c>
      <c r="I75" s="833">
        <v>0.72</v>
      </c>
      <c r="J75" s="834">
        <v>5</v>
      </c>
      <c r="K75" s="828">
        <v>0.72</v>
      </c>
      <c r="L75" s="827">
        <v>2</v>
      </c>
      <c r="M75" s="827">
        <v>21</v>
      </c>
      <c r="N75" s="829">
        <v>7</v>
      </c>
      <c r="O75" s="827" t="s">
        <v>7407</v>
      </c>
      <c r="P75" s="842" t="s">
        <v>7539</v>
      </c>
      <c r="Q75" s="830">
        <f t="shared" si="5"/>
        <v>1</v>
      </c>
      <c r="R75" s="830">
        <f t="shared" si="5"/>
        <v>0.72</v>
      </c>
      <c r="S75" s="843">
        <f t="shared" si="6"/>
        <v>7</v>
      </c>
      <c r="T75" s="843">
        <f t="shared" si="7"/>
        <v>5</v>
      </c>
      <c r="U75" s="843">
        <f t="shared" si="8"/>
        <v>-2</v>
      </c>
      <c r="V75" s="844">
        <f t="shared" si="9"/>
        <v>0.7142857142857143</v>
      </c>
      <c r="W75" s="831"/>
    </row>
    <row r="76" spans="1:23" ht="14.4" customHeight="1" x14ac:dyDescent="0.3">
      <c r="A76" s="891" t="s">
        <v>7540</v>
      </c>
      <c r="B76" s="822">
        <v>10</v>
      </c>
      <c r="C76" s="823">
        <v>17.78</v>
      </c>
      <c r="D76" s="824">
        <v>19.2</v>
      </c>
      <c r="E76" s="841">
        <v>4</v>
      </c>
      <c r="F76" s="825">
        <v>6.27</v>
      </c>
      <c r="G76" s="826">
        <v>12.5</v>
      </c>
      <c r="H76" s="827">
        <v>9</v>
      </c>
      <c r="I76" s="825">
        <v>19.899999999999999</v>
      </c>
      <c r="J76" s="838">
        <v>18.100000000000001</v>
      </c>
      <c r="K76" s="828">
        <v>1.43</v>
      </c>
      <c r="L76" s="827">
        <v>4</v>
      </c>
      <c r="M76" s="827">
        <v>36</v>
      </c>
      <c r="N76" s="829">
        <v>12</v>
      </c>
      <c r="O76" s="827" t="s">
        <v>7407</v>
      </c>
      <c r="P76" s="842" t="s">
        <v>7541</v>
      </c>
      <c r="Q76" s="830">
        <f t="shared" si="5"/>
        <v>-1</v>
      </c>
      <c r="R76" s="830">
        <f t="shared" si="5"/>
        <v>2.1199999999999974</v>
      </c>
      <c r="S76" s="843">
        <f t="shared" si="6"/>
        <v>108</v>
      </c>
      <c r="T76" s="843">
        <f t="shared" si="7"/>
        <v>162.9</v>
      </c>
      <c r="U76" s="843">
        <f t="shared" si="8"/>
        <v>54.900000000000006</v>
      </c>
      <c r="V76" s="844">
        <f t="shared" si="9"/>
        <v>1.5083333333333333</v>
      </c>
      <c r="W76" s="831">
        <v>70</v>
      </c>
    </row>
    <row r="77" spans="1:23" ht="14.4" customHeight="1" x14ac:dyDescent="0.3">
      <c r="A77" s="892" t="s">
        <v>7542</v>
      </c>
      <c r="B77" s="887">
        <v>1</v>
      </c>
      <c r="C77" s="888">
        <v>1.81</v>
      </c>
      <c r="D77" s="839">
        <v>23</v>
      </c>
      <c r="E77" s="889">
        <v>3</v>
      </c>
      <c r="F77" s="881">
        <v>10.77</v>
      </c>
      <c r="G77" s="836">
        <v>31.3</v>
      </c>
      <c r="H77" s="880"/>
      <c r="I77" s="881"/>
      <c r="J77" s="836"/>
      <c r="K77" s="882">
        <v>1.81</v>
      </c>
      <c r="L77" s="880">
        <v>5</v>
      </c>
      <c r="M77" s="880">
        <v>45</v>
      </c>
      <c r="N77" s="883">
        <v>15</v>
      </c>
      <c r="O77" s="880" t="s">
        <v>7407</v>
      </c>
      <c r="P77" s="884" t="s">
        <v>7543</v>
      </c>
      <c r="Q77" s="885">
        <f t="shared" si="5"/>
        <v>-1</v>
      </c>
      <c r="R77" s="885">
        <f t="shared" si="5"/>
        <v>-1.81</v>
      </c>
      <c r="S77" s="876" t="str">
        <f t="shared" si="6"/>
        <v/>
      </c>
      <c r="T77" s="876" t="str">
        <f t="shared" si="7"/>
        <v/>
      </c>
      <c r="U77" s="876" t="str">
        <f t="shared" si="8"/>
        <v/>
      </c>
      <c r="V77" s="886" t="str">
        <f t="shared" si="9"/>
        <v/>
      </c>
      <c r="W77" s="837"/>
    </row>
    <row r="78" spans="1:23" ht="14.4" customHeight="1" x14ac:dyDescent="0.3">
      <c r="A78" s="892" t="s">
        <v>7544</v>
      </c>
      <c r="B78" s="887">
        <v>1</v>
      </c>
      <c r="C78" s="888">
        <v>6.25</v>
      </c>
      <c r="D78" s="839">
        <v>34</v>
      </c>
      <c r="E78" s="889"/>
      <c r="F78" s="881"/>
      <c r="G78" s="836"/>
      <c r="H78" s="880">
        <v>1</v>
      </c>
      <c r="I78" s="881">
        <v>8.15</v>
      </c>
      <c r="J78" s="840">
        <v>35</v>
      </c>
      <c r="K78" s="882">
        <v>3.72</v>
      </c>
      <c r="L78" s="880">
        <v>8</v>
      </c>
      <c r="M78" s="880">
        <v>69</v>
      </c>
      <c r="N78" s="883">
        <v>23</v>
      </c>
      <c r="O78" s="880" t="s">
        <v>7407</v>
      </c>
      <c r="P78" s="884" t="s">
        <v>7545</v>
      </c>
      <c r="Q78" s="885">
        <f t="shared" si="5"/>
        <v>0</v>
      </c>
      <c r="R78" s="885">
        <f t="shared" si="5"/>
        <v>1.9000000000000004</v>
      </c>
      <c r="S78" s="876">
        <f t="shared" si="6"/>
        <v>23</v>
      </c>
      <c r="T78" s="876">
        <f t="shared" si="7"/>
        <v>35</v>
      </c>
      <c r="U78" s="876">
        <f t="shared" si="8"/>
        <v>12</v>
      </c>
      <c r="V78" s="886">
        <f t="shared" si="9"/>
        <v>1.5217391304347827</v>
      </c>
      <c r="W78" s="837">
        <v>12</v>
      </c>
    </row>
    <row r="79" spans="1:23" ht="14.4" customHeight="1" x14ac:dyDescent="0.3">
      <c r="A79" s="891" t="s">
        <v>7546</v>
      </c>
      <c r="B79" s="843"/>
      <c r="C79" s="845"/>
      <c r="D79" s="846"/>
      <c r="E79" s="841"/>
      <c r="F79" s="825"/>
      <c r="G79" s="826"/>
      <c r="H79" s="832">
        <v>2</v>
      </c>
      <c r="I79" s="833">
        <v>1.08</v>
      </c>
      <c r="J79" s="838">
        <v>8</v>
      </c>
      <c r="K79" s="828">
        <v>0.54</v>
      </c>
      <c r="L79" s="827">
        <v>2</v>
      </c>
      <c r="M79" s="827">
        <v>21</v>
      </c>
      <c r="N79" s="829">
        <v>7</v>
      </c>
      <c r="O79" s="827" t="s">
        <v>7407</v>
      </c>
      <c r="P79" s="842" t="s">
        <v>7547</v>
      </c>
      <c r="Q79" s="830">
        <f t="shared" si="5"/>
        <v>2</v>
      </c>
      <c r="R79" s="830">
        <f t="shared" si="5"/>
        <v>1.08</v>
      </c>
      <c r="S79" s="843">
        <f t="shared" si="6"/>
        <v>14</v>
      </c>
      <c r="T79" s="843">
        <f t="shared" si="7"/>
        <v>16</v>
      </c>
      <c r="U79" s="843">
        <f t="shared" si="8"/>
        <v>2</v>
      </c>
      <c r="V79" s="844">
        <f t="shared" si="9"/>
        <v>1.1428571428571428</v>
      </c>
      <c r="W79" s="831">
        <v>2</v>
      </c>
    </row>
    <row r="80" spans="1:23" ht="14.4" customHeight="1" x14ac:dyDescent="0.3">
      <c r="A80" s="891" t="s">
        <v>7548</v>
      </c>
      <c r="B80" s="843"/>
      <c r="C80" s="845"/>
      <c r="D80" s="846"/>
      <c r="E80" s="832">
        <v>1</v>
      </c>
      <c r="F80" s="833">
        <v>0.46</v>
      </c>
      <c r="G80" s="834">
        <v>9</v>
      </c>
      <c r="H80" s="827"/>
      <c r="I80" s="825"/>
      <c r="J80" s="826"/>
      <c r="K80" s="828">
        <v>0.46</v>
      </c>
      <c r="L80" s="827">
        <v>2</v>
      </c>
      <c r="M80" s="827">
        <v>15</v>
      </c>
      <c r="N80" s="829">
        <v>5</v>
      </c>
      <c r="O80" s="827" t="s">
        <v>7407</v>
      </c>
      <c r="P80" s="842" t="s">
        <v>7549</v>
      </c>
      <c r="Q80" s="830">
        <f t="shared" si="5"/>
        <v>0</v>
      </c>
      <c r="R80" s="830">
        <f t="shared" si="5"/>
        <v>0</v>
      </c>
      <c r="S80" s="843" t="str">
        <f t="shared" si="6"/>
        <v/>
      </c>
      <c r="T80" s="843" t="str">
        <f t="shared" si="7"/>
        <v/>
      </c>
      <c r="U80" s="843" t="str">
        <f t="shared" si="8"/>
        <v/>
      </c>
      <c r="V80" s="844" t="str">
        <f t="shared" si="9"/>
        <v/>
      </c>
      <c r="W80" s="831"/>
    </row>
    <row r="81" spans="1:23" ht="14.4" customHeight="1" x14ac:dyDescent="0.3">
      <c r="A81" s="891" t="s">
        <v>7550</v>
      </c>
      <c r="B81" s="843">
        <v>1</v>
      </c>
      <c r="C81" s="845">
        <v>2.31</v>
      </c>
      <c r="D81" s="846">
        <v>10</v>
      </c>
      <c r="E81" s="832">
        <v>3</v>
      </c>
      <c r="F81" s="833">
        <v>3.83</v>
      </c>
      <c r="G81" s="834">
        <v>7.3</v>
      </c>
      <c r="H81" s="827"/>
      <c r="I81" s="825"/>
      <c r="J81" s="826"/>
      <c r="K81" s="828">
        <v>1.28</v>
      </c>
      <c r="L81" s="827">
        <v>3</v>
      </c>
      <c r="M81" s="827">
        <v>24</v>
      </c>
      <c r="N81" s="829">
        <v>8</v>
      </c>
      <c r="O81" s="827" t="s">
        <v>7407</v>
      </c>
      <c r="P81" s="842" t="s">
        <v>7551</v>
      </c>
      <c r="Q81" s="830">
        <f t="shared" si="5"/>
        <v>-1</v>
      </c>
      <c r="R81" s="830">
        <f t="shared" si="5"/>
        <v>-2.31</v>
      </c>
      <c r="S81" s="843" t="str">
        <f t="shared" si="6"/>
        <v/>
      </c>
      <c r="T81" s="843" t="str">
        <f t="shared" si="7"/>
        <v/>
      </c>
      <c r="U81" s="843" t="str">
        <f t="shared" si="8"/>
        <v/>
      </c>
      <c r="V81" s="844" t="str">
        <f t="shared" si="9"/>
        <v/>
      </c>
      <c r="W81" s="831"/>
    </row>
    <row r="82" spans="1:23" ht="14.4" customHeight="1" x14ac:dyDescent="0.3">
      <c r="A82" s="892" t="s">
        <v>7552</v>
      </c>
      <c r="B82" s="876">
        <v>1</v>
      </c>
      <c r="C82" s="877">
        <v>2.69</v>
      </c>
      <c r="D82" s="847">
        <v>12</v>
      </c>
      <c r="E82" s="878"/>
      <c r="F82" s="879"/>
      <c r="G82" s="835"/>
      <c r="H82" s="880">
        <v>1</v>
      </c>
      <c r="I82" s="881">
        <v>2.36</v>
      </c>
      <c r="J82" s="836">
        <v>7</v>
      </c>
      <c r="K82" s="882">
        <v>2.36</v>
      </c>
      <c r="L82" s="880">
        <v>4</v>
      </c>
      <c r="M82" s="880">
        <v>39</v>
      </c>
      <c r="N82" s="883">
        <v>13</v>
      </c>
      <c r="O82" s="880" t="s">
        <v>7407</v>
      </c>
      <c r="P82" s="884" t="s">
        <v>7553</v>
      </c>
      <c r="Q82" s="885">
        <f t="shared" si="5"/>
        <v>0</v>
      </c>
      <c r="R82" s="885">
        <f t="shared" si="5"/>
        <v>-0.33000000000000007</v>
      </c>
      <c r="S82" s="876">
        <f t="shared" si="6"/>
        <v>13</v>
      </c>
      <c r="T82" s="876">
        <f t="shared" si="7"/>
        <v>7</v>
      </c>
      <c r="U82" s="876">
        <f t="shared" si="8"/>
        <v>-6</v>
      </c>
      <c r="V82" s="886">
        <f t="shared" si="9"/>
        <v>0.53846153846153844</v>
      </c>
      <c r="W82" s="837"/>
    </row>
    <row r="83" spans="1:23" ht="14.4" customHeight="1" x14ac:dyDescent="0.3">
      <c r="A83" s="891" t="s">
        <v>7554</v>
      </c>
      <c r="B83" s="843"/>
      <c r="C83" s="845"/>
      <c r="D83" s="846"/>
      <c r="E83" s="841"/>
      <c r="F83" s="825"/>
      <c r="G83" s="826"/>
      <c r="H83" s="832">
        <v>2</v>
      </c>
      <c r="I83" s="833">
        <v>0.77</v>
      </c>
      <c r="J83" s="834">
        <v>4</v>
      </c>
      <c r="K83" s="828">
        <v>0.39</v>
      </c>
      <c r="L83" s="827">
        <v>2</v>
      </c>
      <c r="M83" s="827">
        <v>15</v>
      </c>
      <c r="N83" s="829">
        <v>5</v>
      </c>
      <c r="O83" s="827" t="s">
        <v>7407</v>
      </c>
      <c r="P83" s="842" t="s">
        <v>7555</v>
      </c>
      <c r="Q83" s="830">
        <f t="shared" si="5"/>
        <v>2</v>
      </c>
      <c r="R83" s="830">
        <f t="shared" si="5"/>
        <v>0.77</v>
      </c>
      <c r="S83" s="843">
        <f t="shared" si="6"/>
        <v>10</v>
      </c>
      <c r="T83" s="843">
        <f t="shared" si="7"/>
        <v>8</v>
      </c>
      <c r="U83" s="843">
        <f t="shared" si="8"/>
        <v>-2</v>
      </c>
      <c r="V83" s="844">
        <f t="shared" si="9"/>
        <v>0.8</v>
      </c>
      <c r="W83" s="831"/>
    </row>
    <row r="84" spans="1:23" ht="14.4" customHeight="1" x14ac:dyDescent="0.3">
      <c r="A84" s="892" t="s">
        <v>7556</v>
      </c>
      <c r="B84" s="876">
        <v>1</v>
      </c>
      <c r="C84" s="877">
        <v>0.66</v>
      </c>
      <c r="D84" s="847">
        <v>18</v>
      </c>
      <c r="E84" s="889"/>
      <c r="F84" s="881"/>
      <c r="G84" s="836"/>
      <c r="H84" s="878"/>
      <c r="I84" s="879"/>
      <c r="J84" s="835"/>
      <c r="K84" s="882">
        <v>0.64</v>
      </c>
      <c r="L84" s="880">
        <v>2</v>
      </c>
      <c r="M84" s="880">
        <v>21</v>
      </c>
      <c r="N84" s="883">
        <v>7</v>
      </c>
      <c r="O84" s="880" t="s">
        <v>7407</v>
      </c>
      <c r="P84" s="884" t="s">
        <v>7557</v>
      </c>
      <c r="Q84" s="885">
        <f t="shared" si="5"/>
        <v>-1</v>
      </c>
      <c r="R84" s="885">
        <f t="shared" si="5"/>
        <v>-0.66</v>
      </c>
      <c r="S84" s="876" t="str">
        <f t="shared" si="6"/>
        <v/>
      </c>
      <c r="T84" s="876" t="str">
        <f t="shared" si="7"/>
        <v/>
      </c>
      <c r="U84" s="876" t="str">
        <f t="shared" si="8"/>
        <v/>
      </c>
      <c r="V84" s="886" t="str">
        <f t="shared" si="9"/>
        <v/>
      </c>
      <c r="W84" s="837"/>
    </row>
    <row r="85" spans="1:23" ht="14.4" customHeight="1" x14ac:dyDescent="0.3">
      <c r="A85" s="891" t="s">
        <v>7558</v>
      </c>
      <c r="B85" s="843"/>
      <c r="C85" s="845"/>
      <c r="D85" s="846"/>
      <c r="E85" s="841"/>
      <c r="F85" s="825"/>
      <c r="G85" s="826"/>
      <c r="H85" s="832">
        <v>2</v>
      </c>
      <c r="I85" s="833">
        <v>2.11</v>
      </c>
      <c r="J85" s="838">
        <v>8.5</v>
      </c>
      <c r="K85" s="828">
        <v>1</v>
      </c>
      <c r="L85" s="827">
        <v>2</v>
      </c>
      <c r="M85" s="827">
        <v>18</v>
      </c>
      <c r="N85" s="829">
        <v>6</v>
      </c>
      <c r="O85" s="827" t="s">
        <v>7407</v>
      </c>
      <c r="P85" s="842" t="s">
        <v>7559</v>
      </c>
      <c r="Q85" s="830">
        <f t="shared" si="5"/>
        <v>2</v>
      </c>
      <c r="R85" s="830">
        <f t="shared" si="5"/>
        <v>2.11</v>
      </c>
      <c r="S85" s="843">
        <f t="shared" si="6"/>
        <v>12</v>
      </c>
      <c r="T85" s="843">
        <f t="shared" si="7"/>
        <v>17</v>
      </c>
      <c r="U85" s="843">
        <f t="shared" si="8"/>
        <v>5</v>
      </c>
      <c r="V85" s="844">
        <f t="shared" si="9"/>
        <v>1.4166666666666667</v>
      </c>
      <c r="W85" s="831">
        <v>5</v>
      </c>
    </row>
    <row r="86" spans="1:23" ht="14.4" customHeight="1" x14ac:dyDescent="0.3">
      <c r="A86" s="892" t="s">
        <v>7560</v>
      </c>
      <c r="B86" s="876">
        <v>1</v>
      </c>
      <c r="C86" s="877">
        <v>2.2599999999999998</v>
      </c>
      <c r="D86" s="847">
        <v>12</v>
      </c>
      <c r="E86" s="889"/>
      <c r="F86" s="881"/>
      <c r="G86" s="836"/>
      <c r="H86" s="878">
        <v>1</v>
      </c>
      <c r="I86" s="879">
        <v>2.2599999999999998</v>
      </c>
      <c r="J86" s="835">
        <v>10</v>
      </c>
      <c r="K86" s="882">
        <v>2.2599999999999998</v>
      </c>
      <c r="L86" s="880">
        <v>4</v>
      </c>
      <c r="M86" s="880">
        <v>39</v>
      </c>
      <c r="N86" s="883">
        <v>13</v>
      </c>
      <c r="O86" s="880" t="s">
        <v>7407</v>
      </c>
      <c r="P86" s="884" t="s">
        <v>7561</v>
      </c>
      <c r="Q86" s="885">
        <f t="shared" si="5"/>
        <v>0</v>
      </c>
      <c r="R86" s="885">
        <f t="shared" si="5"/>
        <v>0</v>
      </c>
      <c r="S86" s="876">
        <f t="shared" si="6"/>
        <v>13</v>
      </c>
      <c r="T86" s="876">
        <f t="shared" si="7"/>
        <v>10</v>
      </c>
      <c r="U86" s="876">
        <f t="shared" si="8"/>
        <v>-3</v>
      </c>
      <c r="V86" s="886">
        <f t="shared" si="9"/>
        <v>0.76923076923076927</v>
      </c>
      <c r="W86" s="837"/>
    </row>
    <row r="87" spans="1:23" ht="14.4" customHeight="1" x14ac:dyDescent="0.3">
      <c r="A87" s="892" t="s">
        <v>7562</v>
      </c>
      <c r="B87" s="876"/>
      <c r="C87" s="877"/>
      <c r="D87" s="847"/>
      <c r="E87" s="889">
        <v>3</v>
      </c>
      <c r="F87" s="881">
        <v>10.71</v>
      </c>
      <c r="G87" s="836">
        <v>11</v>
      </c>
      <c r="H87" s="878">
        <v>1</v>
      </c>
      <c r="I87" s="879">
        <v>4.42</v>
      </c>
      <c r="J87" s="840">
        <v>36</v>
      </c>
      <c r="K87" s="882">
        <v>4.42</v>
      </c>
      <c r="L87" s="880">
        <v>6</v>
      </c>
      <c r="M87" s="880">
        <v>57</v>
      </c>
      <c r="N87" s="883">
        <v>19</v>
      </c>
      <c r="O87" s="880" t="s">
        <v>7407</v>
      </c>
      <c r="P87" s="884" t="s">
        <v>7563</v>
      </c>
      <c r="Q87" s="885">
        <f t="shared" si="5"/>
        <v>1</v>
      </c>
      <c r="R87" s="885">
        <f t="shared" si="5"/>
        <v>4.42</v>
      </c>
      <c r="S87" s="876">
        <f t="shared" si="6"/>
        <v>19</v>
      </c>
      <c r="T87" s="876">
        <f t="shared" si="7"/>
        <v>36</v>
      </c>
      <c r="U87" s="876">
        <f t="shared" si="8"/>
        <v>17</v>
      </c>
      <c r="V87" s="886">
        <f t="shared" si="9"/>
        <v>1.8947368421052631</v>
      </c>
      <c r="W87" s="837">
        <v>17</v>
      </c>
    </row>
    <row r="88" spans="1:23" ht="14.4" customHeight="1" thickBot="1" x14ac:dyDescent="0.35">
      <c r="A88" s="893" t="s">
        <v>7564</v>
      </c>
      <c r="B88" s="894"/>
      <c r="C88" s="895"/>
      <c r="D88" s="896"/>
      <c r="E88" s="897"/>
      <c r="F88" s="898"/>
      <c r="G88" s="899"/>
      <c r="H88" s="900">
        <v>1</v>
      </c>
      <c r="I88" s="901">
        <v>2.44</v>
      </c>
      <c r="J88" s="902">
        <v>12</v>
      </c>
      <c r="K88" s="903">
        <v>2.44</v>
      </c>
      <c r="L88" s="904">
        <v>5</v>
      </c>
      <c r="M88" s="904">
        <v>45</v>
      </c>
      <c r="N88" s="905">
        <v>15</v>
      </c>
      <c r="O88" s="904" t="s">
        <v>7407</v>
      </c>
      <c r="P88" s="906" t="s">
        <v>7565</v>
      </c>
      <c r="Q88" s="907">
        <f t="shared" si="5"/>
        <v>1</v>
      </c>
      <c r="R88" s="907">
        <f t="shared" si="5"/>
        <v>2.44</v>
      </c>
      <c r="S88" s="894">
        <f t="shared" si="6"/>
        <v>15</v>
      </c>
      <c r="T88" s="894">
        <f t="shared" si="7"/>
        <v>12</v>
      </c>
      <c r="U88" s="894">
        <f t="shared" si="8"/>
        <v>-3</v>
      </c>
      <c r="V88" s="908">
        <f t="shared" si="9"/>
        <v>0.8</v>
      </c>
      <c r="W88" s="909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89:Q1048576">
    <cfRule type="cellIs" dxfId="12" priority="9" stopIfTrue="1" operator="lessThan">
      <formula>0</formula>
    </cfRule>
  </conditionalFormatting>
  <conditionalFormatting sqref="U89:U1048576">
    <cfRule type="cellIs" dxfId="11" priority="8" stopIfTrue="1" operator="greaterThan">
      <formula>0</formula>
    </cfRule>
  </conditionalFormatting>
  <conditionalFormatting sqref="V89:V1048576">
    <cfRule type="cellIs" dxfId="10" priority="7" stopIfTrue="1" operator="greaterThan">
      <formula>1</formula>
    </cfRule>
  </conditionalFormatting>
  <conditionalFormatting sqref="V89:V1048576">
    <cfRule type="cellIs" dxfId="9" priority="4" stopIfTrue="1" operator="greaterThan">
      <formula>1</formula>
    </cfRule>
  </conditionalFormatting>
  <conditionalFormatting sqref="U89:U1048576">
    <cfRule type="cellIs" dxfId="8" priority="5" stopIfTrue="1" operator="greaterThan">
      <formula>0</formula>
    </cfRule>
  </conditionalFormatting>
  <conditionalFormatting sqref="Q89:Q1048576">
    <cfRule type="cellIs" dxfId="7" priority="6" stopIfTrue="1" operator="lessThan">
      <formula>0</formula>
    </cfRule>
  </conditionalFormatting>
  <conditionalFormatting sqref="V5:V88">
    <cfRule type="cellIs" dxfId="6" priority="1" stopIfTrue="1" operator="greaterThan">
      <formula>1</formula>
    </cfRule>
  </conditionalFormatting>
  <conditionalFormatting sqref="U5:U88">
    <cfRule type="cellIs" dxfId="5" priority="2" stopIfTrue="1" operator="greaterThan">
      <formula>0</formula>
    </cfRule>
  </conditionalFormatting>
  <conditionalFormatting sqref="Q5:Q88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312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4777287</v>
      </c>
      <c r="C3" s="351">
        <f t="shared" ref="C3:L3" si="0">SUBTOTAL(9,C6:C1048576)</f>
        <v>10</v>
      </c>
      <c r="D3" s="351">
        <f t="shared" si="0"/>
        <v>6135620</v>
      </c>
      <c r="E3" s="351">
        <f t="shared" si="0"/>
        <v>11.240144521409796</v>
      </c>
      <c r="F3" s="351">
        <f t="shared" si="0"/>
        <v>7762960</v>
      </c>
      <c r="G3" s="354">
        <f>IF(B3&lt;&gt;0,F3/B3,"")</f>
        <v>1.6249725000821595</v>
      </c>
      <c r="H3" s="350">
        <f t="shared" si="0"/>
        <v>480454.05999999994</v>
      </c>
      <c r="I3" s="351">
        <f t="shared" si="0"/>
        <v>2</v>
      </c>
      <c r="J3" s="351">
        <f t="shared" si="0"/>
        <v>2010298.03</v>
      </c>
      <c r="K3" s="351">
        <f t="shared" si="0"/>
        <v>5.2970167299187558</v>
      </c>
      <c r="L3" s="351">
        <f t="shared" si="0"/>
        <v>943636.27999999968</v>
      </c>
      <c r="M3" s="352">
        <f>IF(H3&lt;&gt;0,L3/H3,"")</f>
        <v>1.9640510062502121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10"/>
      <c r="B5" s="911">
        <v>2014</v>
      </c>
      <c r="C5" s="912"/>
      <c r="D5" s="912">
        <v>2015</v>
      </c>
      <c r="E5" s="912"/>
      <c r="F5" s="912">
        <v>2016</v>
      </c>
      <c r="G5" s="796" t="s">
        <v>2</v>
      </c>
      <c r="H5" s="911">
        <v>2014</v>
      </c>
      <c r="I5" s="912"/>
      <c r="J5" s="912">
        <v>2015</v>
      </c>
      <c r="K5" s="912"/>
      <c r="L5" s="912">
        <v>2016</v>
      </c>
      <c r="M5" s="796" t="s">
        <v>2</v>
      </c>
    </row>
    <row r="6" spans="1:13" ht="14.4" customHeight="1" x14ac:dyDescent="0.3">
      <c r="A6" s="754" t="s">
        <v>6482</v>
      </c>
      <c r="B6" s="797"/>
      <c r="C6" s="740"/>
      <c r="D6" s="797">
        <v>130</v>
      </c>
      <c r="E6" s="740"/>
      <c r="F6" s="797"/>
      <c r="G6" s="745"/>
      <c r="H6" s="797"/>
      <c r="I6" s="740"/>
      <c r="J6" s="797"/>
      <c r="K6" s="740"/>
      <c r="L6" s="797"/>
      <c r="M6" s="235"/>
    </row>
    <row r="7" spans="1:13" ht="14.4" customHeight="1" x14ac:dyDescent="0.3">
      <c r="A7" s="691" t="s">
        <v>7567</v>
      </c>
      <c r="B7" s="804">
        <v>18622</v>
      </c>
      <c r="C7" s="665">
        <v>1</v>
      </c>
      <c r="D7" s="804">
        <v>15225</v>
      </c>
      <c r="E7" s="665">
        <v>0.81758135538610244</v>
      </c>
      <c r="F7" s="804">
        <v>25776</v>
      </c>
      <c r="G7" s="681">
        <v>1.384169262163033</v>
      </c>
      <c r="H7" s="804">
        <v>15372.6</v>
      </c>
      <c r="I7" s="665">
        <v>1</v>
      </c>
      <c r="J7" s="804">
        <v>15493.52</v>
      </c>
      <c r="K7" s="665">
        <v>1.0078659433017187</v>
      </c>
      <c r="L7" s="804">
        <v>21111.03</v>
      </c>
      <c r="M7" s="704">
        <v>1.3732894890909799</v>
      </c>
    </row>
    <row r="8" spans="1:13" ht="14.4" customHeight="1" x14ac:dyDescent="0.3">
      <c r="A8" s="691" t="s">
        <v>7568</v>
      </c>
      <c r="B8" s="804">
        <v>1261</v>
      </c>
      <c r="C8" s="665">
        <v>1</v>
      </c>
      <c r="D8" s="804"/>
      <c r="E8" s="665"/>
      <c r="F8" s="804"/>
      <c r="G8" s="681"/>
      <c r="H8" s="804"/>
      <c r="I8" s="665"/>
      <c r="J8" s="804"/>
      <c r="K8" s="665"/>
      <c r="L8" s="804"/>
      <c r="M8" s="704"/>
    </row>
    <row r="9" spans="1:13" ht="14.4" customHeight="1" x14ac:dyDescent="0.3">
      <c r="A9" s="691" t="s">
        <v>6493</v>
      </c>
      <c r="B9" s="804">
        <v>353283</v>
      </c>
      <c r="C9" s="665">
        <v>1</v>
      </c>
      <c r="D9" s="804">
        <v>405729</v>
      </c>
      <c r="E9" s="665">
        <v>1.1484532230534727</v>
      </c>
      <c r="F9" s="804">
        <v>385919</v>
      </c>
      <c r="G9" s="681">
        <v>1.0923791974139712</v>
      </c>
      <c r="H9" s="804"/>
      <c r="I9" s="665"/>
      <c r="J9" s="804"/>
      <c r="K9" s="665"/>
      <c r="L9" s="804"/>
      <c r="M9" s="704"/>
    </row>
    <row r="10" spans="1:13" ht="14.4" customHeight="1" x14ac:dyDescent="0.3">
      <c r="A10" s="691" t="s">
        <v>7569</v>
      </c>
      <c r="B10" s="804">
        <v>2095880</v>
      </c>
      <c r="C10" s="665">
        <v>1</v>
      </c>
      <c r="D10" s="804">
        <v>2759365</v>
      </c>
      <c r="E10" s="665">
        <v>1.3165663110483425</v>
      </c>
      <c r="F10" s="804">
        <v>4554454</v>
      </c>
      <c r="G10" s="681">
        <v>2.1730509380308032</v>
      </c>
      <c r="H10" s="804"/>
      <c r="I10" s="665"/>
      <c r="J10" s="804"/>
      <c r="K10" s="665"/>
      <c r="L10" s="804"/>
      <c r="M10" s="704"/>
    </row>
    <row r="11" spans="1:13" ht="14.4" customHeight="1" x14ac:dyDescent="0.3">
      <c r="A11" s="691" t="s">
        <v>7570</v>
      </c>
      <c r="B11" s="804">
        <v>927936</v>
      </c>
      <c r="C11" s="665">
        <v>1</v>
      </c>
      <c r="D11" s="804">
        <v>1301992</v>
      </c>
      <c r="E11" s="665">
        <v>1.4031053865783847</v>
      </c>
      <c r="F11" s="804">
        <v>1042190</v>
      </c>
      <c r="G11" s="681">
        <v>1.1231270260017931</v>
      </c>
      <c r="H11" s="804">
        <v>465081.45999999996</v>
      </c>
      <c r="I11" s="665">
        <v>1</v>
      </c>
      <c r="J11" s="804">
        <v>1994804.51</v>
      </c>
      <c r="K11" s="665">
        <v>4.2891507866170375</v>
      </c>
      <c r="L11" s="804">
        <v>922525.24999999965</v>
      </c>
      <c r="M11" s="704">
        <v>1.9835777801161967</v>
      </c>
    </row>
    <row r="12" spans="1:13" ht="14.4" customHeight="1" x14ac:dyDescent="0.3">
      <c r="A12" s="691" t="s">
        <v>7571</v>
      </c>
      <c r="B12" s="804">
        <v>888483</v>
      </c>
      <c r="C12" s="665">
        <v>1</v>
      </c>
      <c r="D12" s="804">
        <v>1049327</v>
      </c>
      <c r="E12" s="665">
        <v>1.1810321638118007</v>
      </c>
      <c r="F12" s="804">
        <v>1078704</v>
      </c>
      <c r="G12" s="681">
        <v>1.2140963867626056</v>
      </c>
      <c r="H12" s="804"/>
      <c r="I12" s="665"/>
      <c r="J12" s="804"/>
      <c r="K12" s="665"/>
      <c r="L12" s="804"/>
      <c r="M12" s="704"/>
    </row>
    <row r="13" spans="1:13" ht="14.4" customHeight="1" x14ac:dyDescent="0.3">
      <c r="A13" s="691" t="s">
        <v>7572</v>
      </c>
      <c r="B13" s="804">
        <v>118259</v>
      </c>
      <c r="C13" s="665">
        <v>1</v>
      </c>
      <c r="D13" s="804">
        <v>170816</v>
      </c>
      <c r="E13" s="665">
        <v>1.4444228346256944</v>
      </c>
      <c r="F13" s="804">
        <v>203350</v>
      </c>
      <c r="G13" s="681">
        <v>1.719530860230511</v>
      </c>
      <c r="H13" s="804"/>
      <c r="I13" s="665"/>
      <c r="J13" s="804"/>
      <c r="K13" s="665"/>
      <c r="L13" s="804"/>
      <c r="M13" s="704"/>
    </row>
    <row r="14" spans="1:13" ht="14.4" customHeight="1" x14ac:dyDescent="0.3">
      <c r="A14" s="691" t="s">
        <v>7573</v>
      </c>
      <c r="B14" s="804">
        <v>352705</v>
      </c>
      <c r="C14" s="665">
        <v>1</v>
      </c>
      <c r="D14" s="804">
        <v>402635</v>
      </c>
      <c r="E14" s="665">
        <v>1.1415630626160673</v>
      </c>
      <c r="F14" s="804">
        <v>356947</v>
      </c>
      <c r="G14" s="681">
        <v>1.0120270480996867</v>
      </c>
      <c r="H14" s="804"/>
      <c r="I14" s="665"/>
      <c r="J14" s="804"/>
      <c r="K14" s="665"/>
      <c r="L14" s="804"/>
      <c r="M14" s="704"/>
    </row>
    <row r="15" spans="1:13" ht="14.4" customHeight="1" x14ac:dyDescent="0.3">
      <c r="A15" s="691" t="s">
        <v>7574</v>
      </c>
      <c r="B15" s="804">
        <v>1258</v>
      </c>
      <c r="C15" s="665">
        <v>1</v>
      </c>
      <c r="D15" s="804">
        <v>1662</v>
      </c>
      <c r="E15" s="665">
        <v>1.3211446740858506</v>
      </c>
      <c r="F15" s="804">
        <v>9060</v>
      </c>
      <c r="G15" s="681">
        <v>7.2019077901430846</v>
      </c>
      <c r="H15" s="804"/>
      <c r="I15" s="665"/>
      <c r="J15" s="804"/>
      <c r="K15" s="665"/>
      <c r="L15" s="804"/>
      <c r="M15" s="704"/>
    </row>
    <row r="16" spans="1:13" ht="14.4" customHeight="1" thickBot="1" x14ac:dyDescent="0.35">
      <c r="A16" s="799" t="s">
        <v>7575</v>
      </c>
      <c r="B16" s="798">
        <v>19600</v>
      </c>
      <c r="C16" s="671">
        <v>1</v>
      </c>
      <c r="D16" s="798">
        <v>28739</v>
      </c>
      <c r="E16" s="671">
        <v>1.4662755102040816</v>
      </c>
      <c r="F16" s="798">
        <v>106560</v>
      </c>
      <c r="G16" s="682">
        <v>5.4367346938775514</v>
      </c>
      <c r="H16" s="798"/>
      <c r="I16" s="671"/>
      <c r="J16" s="798"/>
      <c r="K16" s="671"/>
      <c r="L16" s="798"/>
      <c r="M16" s="70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4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8235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312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55712.079999999994</v>
      </c>
      <c r="G3" s="215">
        <f t="shared" si="0"/>
        <v>5257741.0600000005</v>
      </c>
      <c r="H3" s="216"/>
      <c r="I3" s="216"/>
      <c r="J3" s="211">
        <f t="shared" si="0"/>
        <v>74985.55</v>
      </c>
      <c r="K3" s="215">
        <f t="shared" si="0"/>
        <v>8145918.0300000003</v>
      </c>
      <c r="L3" s="216"/>
      <c r="M3" s="216"/>
      <c r="N3" s="211">
        <f t="shared" si="0"/>
        <v>121796.43000000001</v>
      </c>
      <c r="O3" s="215">
        <f t="shared" si="0"/>
        <v>8706596.2800000012</v>
      </c>
      <c r="P3" s="181">
        <f>IF(G3=0,"",O3/G3)</f>
        <v>1.6559576024460969</v>
      </c>
      <c r="Q3" s="213">
        <f>IF(N3=0,"",O3/N3)</f>
        <v>71.48482332363929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9"/>
      <c r="B5" s="807"/>
      <c r="C5" s="809"/>
      <c r="D5" s="817"/>
      <c r="E5" s="811"/>
      <c r="F5" s="818" t="s">
        <v>91</v>
      </c>
      <c r="G5" s="819" t="s">
        <v>14</v>
      </c>
      <c r="H5" s="820"/>
      <c r="I5" s="820"/>
      <c r="J5" s="818" t="s">
        <v>91</v>
      </c>
      <c r="K5" s="819" t="s">
        <v>14</v>
      </c>
      <c r="L5" s="820"/>
      <c r="M5" s="820"/>
      <c r="N5" s="818" t="s">
        <v>91</v>
      </c>
      <c r="O5" s="819" t="s">
        <v>14</v>
      </c>
      <c r="P5" s="821"/>
      <c r="Q5" s="816"/>
    </row>
    <row r="6" spans="1:17" ht="14.4" customHeight="1" x14ac:dyDescent="0.3">
      <c r="A6" s="739" t="s">
        <v>6520</v>
      </c>
      <c r="B6" s="740" t="s">
        <v>7576</v>
      </c>
      <c r="C6" s="740" t="s">
        <v>6404</v>
      </c>
      <c r="D6" s="740" t="s">
        <v>7577</v>
      </c>
      <c r="E6" s="740" t="s">
        <v>7578</v>
      </c>
      <c r="F6" s="229"/>
      <c r="G6" s="229"/>
      <c r="H6" s="229"/>
      <c r="I6" s="229"/>
      <c r="J6" s="229">
        <v>2</v>
      </c>
      <c r="K6" s="229">
        <v>130</v>
      </c>
      <c r="L6" s="229"/>
      <c r="M6" s="229">
        <v>65</v>
      </c>
      <c r="N6" s="229"/>
      <c r="O6" s="229"/>
      <c r="P6" s="745"/>
      <c r="Q6" s="753"/>
    </row>
    <row r="7" spans="1:17" ht="14.4" customHeight="1" x14ac:dyDescent="0.3">
      <c r="A7" s="664" t="s">
        <v>7579</v>
      </c>
      <c r="B7" s="665" t="s">
        <v>2766</v>
      </c>
      <c r="C7" s="665" t="s">
        <v>6449</v>
      </c>
      <c r="D7" s="665" t="s">
        <v>7580</v>
      </c>
      <c r="E7" s="665" t="s">
        <v>7581</v>
      </c>
      <c r="F7" s="668"/>
      <c r="G7" s="668"/>
      <c r="H7" s="668"/>
      <c r="I7" s="668"/>
      <c r="J7" s="668"/>
      <c r="K7" s="668"/>
      <c r="L7" s="668"/>
      <c r="M7" s="668"/>
      <c r="N7" s="668">
        <v>0.5</v>
      </c>
      <c r="O7" s="668">
        <v>885.4</v>
      </c>
      <c r="P7" s="681"/>
      <c r="Q7" s="669">
        <v>1770.8</v>
      </c>
    </row>
    <row r="8" spans="1:17" ht="14.4" customHeight="1" x14ac:dyDescent="0.3">
      <c r="A8" s="664" t="s">
        <v>7579</v>
      </c>
      <c r="B8" s="665" t="s">
        <v>2766</v>
      </c>
      <c r="C8" s="665" t="s">
        <v>6449</v>
      </c>
      <c r="D8" s="665" t="s">
        <v>7582</v>
      </c>
      <c r="E8" s="665" t="s">
        <v>7583</v>
      </c>
      <c r="F8" s="668"/>
      <c r="G8" s="668"/>
      <c r="H8" s="668"/>
      <c r="I8" s="668"/>
      <c r="J8" s="668"/>
      <c r="K8" s="668"/>
      <c r="L8" s="668"/>
      <c r="M8" s="668"/>
      <c r="N8" s="668">
        <v>0.05</v>
      </c>
      <c r="O8" s="668">
        <v>45.19</v>
      </c>
      <c r="P8" s="681"/>
      <c r="Q8" s="669">
        <v>903.8</v>
      </c>
    </row>
    <row r="9" spans="1:17" ht="14.4" customHeight="1" x14ac:dyDescent="0.3">
      <c r="A9" s="664" t="s">
        <v>7579</v>
      </c>
      <c r="B9" s="665" t="s">
        <v>2766</v>
      </c>
      <c r="C9" s="665" t="s">
        <v>6772</v>
      </c>
      <c r="D9" s="665" t="s">
        <v>7584</v>
      </c>
      <c r="E9" s="665" t="s">
        <v>7585</v>
      </c>
      <c r="F9" s="668">
        <v>615</v>
      </c>
      <c r="G9" s="668">
        <v>3591.6</v>
      </c>
      <c r="H9" s="668">
        <v>1</v>
      </c>
      <c r="I9" s="668">
        <v>5.84</v>
      </c>
      <c r="J9" s="668">
        <v>1400</v>
      </c>
      <c r="K9" s="668">
        <v>8176</v>
      </c>
      <c r="L9" s="668">
        <v>2.2764227642276422</v>
      </c>
      <c r="M9" s="668">
        <v>5.84</v>
      </c>
      <c r="N9" s="668"/>
      <c r="O9" s="668"/>
      <c r="P9" s="681"/>
      <c r="Q9" s="669"/>
    </row>
    <row r="10" spans="1:17" ht="14.4" customHeight="1" x14ac:dyDescent="0.3">
      <c r="A10" s="664" t="s">
        <v>7579</v>
      </c>
      <c r="B10" s="665" t="s">
        <v>2766</v>
      </c>
      <c r="C10" s="665" t="s">
        <v>6772</v>
      </c>
      <c r="D10" s="665" t="s">
        <v>7584</v>
      </c>
      <c r="E10" s="665"/>
      <c r="F10" s="668">
        <v>1600</v>
      </c>
      <c r="G10" s="668">
        <v>8880</v>
      </c>
      <c r="H10" s="668">
        <v>1</v>
      </c>
      <c r="I10" s="668">
        <v>5.55</v>
      </c>
      <c r="J10" s="668">
        <v>1253</v>
      </c>
      <c r="K10" s="668">
        <v>7317.52</v>
      </c>
      <c r="L10" s="668">
        <v>0.82404504504504505</v>
      </c>
      <c r="M10" s="668">
        <v>5.8400000000000007</v>
      </c>
      <c r="N10" s="668">
        <v>1683</v>
      </c>
      <c r="O10" s="668">
        <v>10112.39</v>
      </c>
      <c r="P10" s="681">
        <v>1.1387826576576576</v>
      </c>
      <c r="Q10" s="669">
        <v>6.0085502079619726</v>
      </c>
    </row>
    <row r="11" spans="1:17" ht="14.4" customHeight="1" x14ac:dyDescent="0.3">
      <c r="A11" s="664" t="s">
        <v>7579</v>
      </c>
      <c r="B11" s="665" t="s">
        <v>2766</v>
      </c>
      <c r="C11" s="665" t="s">
        <v>6772</v>
      </c>
      <c r="D11" s="665" t="s">
        <v>7586</v>
      </c>
      <c r="E11" s="665"/>
      <c r="F11" s="668"/>
      <c r="G11" s="668"/>
      <c r="H11" s="668"/>
      <c r="I11" s="668"/>
      <c r="J11" s="668"/>
      <c r="K11" s="668"/>
      <c r="L11" s="668"/>
      <c r="M11" s="668"/>
      <c r="N11" s="668">
        <v>305</v>
      </c>
      <c r="O11" s="668">
        <v>10068.049999999999</v>
      </c>
      <c r="P11" s="681"/>
      <c r="Q11" s="669">
        <v>33.01</v>
      </c>
    </row>
    <row r="12" spans="1:17" ht="14.4" customHeight="1" x14ac:dyDescent="0.3">
      <c r="A12" s="664" t="s">
        <v>7579</v>
      </c>
      <c r="B12" s="665" t="s">
        <v>2766</v>
      </c>
      <c r="C12" s="665" t="s">
        <v>6772</v>
      </c>
      <c r="D12" s="665" t="s">
        <v>7587</v>
      </c>
      <c r="E12" s="665"/>
      <c r="F12" s="668">
        <v>150</v>
      </c>
      <c r="G12" s="668">
        <v>2901</v>
      </c>
      <c r="H12" s="668">
        <v>1</v>
      </c>
      <c r="I12" s="668">
        <v>19.34</v>
      </c>
      <c r="J12" s="668"/>
      <c r="K12" s="668"/>
      <c r="L12" s="668"/>
      <c r="M12" s="668"/>
      <c r="N12" s="668"/>
      <c r="O12" s="668"/>
      <c r="P12" s="681"/>
      <c r="Q12" s="669"/>
    </row>
    <row r="13" spans="1:17" ht="14.4" customHeight="1" x14ac:dyDescent="0.3">
      <c r="A13" s="664" t="s">
        <v>7579</v>
      </c>
      <c r="B13" s="665" t="s">
        <v>2766</v>
      </c>
      <c r="C13" s="665" t="s">
        <v>6404</v>
      </c>
      <c r="D13" s="665" t="s">
        <v>7588</v>
      </c>
      <c r="E13" s="665" t="s">
        <v>7589</v>
      </c>
      <c r="F13" s="668">
        <v>7</v>
      </c>
      <c r="G13" s="668">
        <v>12296</v>
      </c>
      <c r="H13" s="668">
        <v>1</v>
      </c>
      <c r="I13" s="668">
        <v>1756.5714285714287</v>
      </c>
      <c r="J13" s="668">
        <v>7</v>
      </c>
      <c r="K13" s="668">
        <v>12334</v>
      </c>
      <c r="L13" s="668">
        <v>1.0030904359141184</v>
      </c>
      <c r="M13" s="668">
        <v>1762</v>
      </c>
      <c r="N13" s="668">
        <v>5</v>
      </c>
      <c r="O13" s="668">
        <v>9125</v>
      </c>
      <c r="P13" s="681">
        <v>0.74211125569290826</v>
      </c>
      <c r="Q13" s="669">
        <v>1825</v>
      </c>
    </row>
    <row r="14" spans="1:17" ht="14.4" customHeight="1" x14ac:dyDescent="0.3">
      <c r="A14" s="664" t="s">
        <v>7579</v>
      </c>
      <c r="B14" s="665" t="s">
        <v>2766</v>
      </c>
      <c r="C14" s="665" t="s">
        <v>6404</v>
      </c>
      <c r="D14" s="665" t="s">
        <v>7590</v>
      </c>
      <c r="E14" s="665" t="s">
        <v>7591</v>
      </c>
      <c r="F14" s="668">
        <v>7</v>
      </c>
      <c r="G14" s="668">
        <v>2876</v>
      </c>
      <c r="H14" s="668">
        <v>1</v>
      </c>
      <c r="I14" s="668">
        <v>410.85714285714283</v>
      </c>
      <c r="J14" s="668">
        <v>7</v>
      </c>
      <c r="K14" s="668">
        <v>2891</v>
      </c>
      <c r="L14" s="668">
        <v>1.0052155771905424</v>
      </c>
      <c r="M14" s="668">
        <v>413</v>
      </c>
      <c r="N14" s="668">
        <v>5</v>
      </c>
      <c r="O14" s="668">
        <v>2145</v>
      </c>
      <c r="P14" s="681">
        <v>0.74582753824756609</v>
      </c>
      <c r="Q14" s="669">
        <v>429</v>
      </c>
    </row>
    <row r="15" spans="1:17" ht="14.4" customHeight="1" x14ac:dyDescent="0.3">
      <c r="A15" s="664" t="s">
        <v>7579</v>
      </c>
      <c r="B15" s="665" t="s">
        <v>2766</v>
      </c>
      <c r="C15" s="665" t="s">
        <v>6404</v>
      </c>
      <c r="D15" s="665" t="s">
        <v>7592</v>
      </c>
      <c r="E15" s="665" t="s">
        <v>7593</v>
      </c>
      <c r="F15" s="668">
        <v>1</v>
      </c>
      <c r="G15" s="668">
        <v>3450</v>
      </c>
      <c r="H15" s="668">
        <v>1</v>
      </c>
      <c r="I15" s="668">
        <v>3450</v>
      </c>
      <c r="J15" s="668"/>
      <c r="K15" s="668"/>
      <c r="L15" s="668"/>
      <c r="M15" s="668"/>
      <c r="N15" s="668"/>
      <c r="O15" s="668"/>
      <c r="P15" s="681"/>
      <c r="Q15" s="669"/>
    </row>
    <row r="16" spans="1:17" ht="14.4" customHeight="1" x14ac:dyDescent="0.3">
      <c r="A16" s="664" t="s">
        <v>7579</v>
      </c>
      <c r="B16" s="665" t="s">
        <v>2766</v>
      </c>
      <c r="C16" s="665" t="s">
        <v>6404</v>
      </c>
      <c r="D16" s="665" t="s">
        <v>7594</v>
      </c>
      <c r="E16" s="665" t="s">
        <v>7595</v>
      </c>
      <c r="F16" s="668"/>
      <c r="G16" s="668"/>
      <c r="H16" s="668"/>
      <c r="I16" s="668"/>
      <c r="J16" s="668"/>
      <c r="K16" s="668"/>
      <c r="L16" s="668"/>
      <c r="M16" s="668"/>
      <c r="N16" s="668">
        <v>1</v>
      </c>
      <c r="O16" s="668">
        <v>14506</v>
      </c>
      <c r="P16" s="681"/>
      <c r="Q16" s="669">
        <v>14506</v>
      </c>
    </row>
    <row r="17" spans="1:17" ht="14.4" customHeight="1" x14ac:dyDescent="0.3">
      <c r="A17" s="664" t="s">
        <v>7596</v>
      </c>
      <c r="B17" s="665" t="s">
        <v>7597</v>
      </c>
      <c r="C17" s="665" t="s">
        <v>6404</v>
      </c>
      <c r="D17" s="665" t="s">
        <v>7598</v>
      </c>
      <c r="E17" s="665" t="s">
        <v>7599</v>
      </c>
      <c r="F17" s="668">
        <v>1</v>
      </c>
      <c r="G17" s="668">
        <v>1261</v>
      </c>
      <c r="H17" s="668">
        <v>1</v>
      </c>
      <c r="I17" s="668">
        <v>1261</v>
      </c>
      <c r="J17" s="668"/>
      <c r="K17" s="668"/>
      <c r="L17" s="668"/>
      <c r="M17" s="668"/>
      <c r="N17" s="668"/>
      <c r="O17" s="668"/>
      <c r="P17" s="681"/>
      <c r="Q17" s="669"/>
    </row>
    <row r="18" spans="1:17" ht="14.4" customHeight="1" x14ac:dyDescent="0.3">
      <c r="A18" s="664" t="s">
        <v>6531</v>
      </c>
      <c r="B18" s="665" t="s">
        <v>7597</v>
      </c>
      <c r="C18" s="665" t="s">
        <v>6404</v>
      </c>
      <c r="D18" s="665" t="s">
        <v>7600</v>
      </c>
      <c r="E18" s="665" t="s">
        <v>7601</v>
      </c>
      <c r="F18" s="668"/>
      <c r="G18" s="668"/>
      <c r="H18" s="668"/>
      <c r="I18" s="668"/>
      <c r="J18" s="668"/>
      <c r="K18" s="668"/>
      <c r="L18" s="668"/>
      <c r="M18" s="668"/>
      <c r="N18" s="668">
        <v>3</v>
      </c>
      <c r="O18" s="668">
        <v>69</v>
      </c>
      <c r="P18" s="681"/>
      <c r="Q18" s="669">
        <v>23</v>
      </c>
    </row>
    <row r="19" spans="1:17" ht="14.4" customHeight="1" x14ac:dyDescent="0.3">
      <c r="A19" s="664" t="s">
        <v>6531</v>
      </c>
      <c r="B19" s="665" t="s">
        <v>7597</v>
      </c>
      <c r="C19" s="665" t="s">
        <v>6404</v>
      </c>
      <c r="D19" s="665" t="s">
        <v>7598</v>
      </c>
      <c r="E19" s="665" t="s">
        <v>7599</v>
      </c>
      <c r="F19" s="668"/>
      <c r="G19" s="668"/>
      <c r="H19" s="668"/>
      <c r="I19" s="668"/>
      <c r="J19" s="668">
        <v>2</v>
      </c>
      <c r="K19" s="668">
        <v>2536</v>
      </c>
      <c r="L19" s="668"/>
      <c r="M19" s="668">
        <v>1268</v>
      </c>
      <c r="N19" s="668">
        <v>2</v>
      </c>
      <c r="O19" s="668">
        <v>2566</v>
      </c>
      <c r="P19" s="681"/>
      <c r="Q19" s="669">
        <v>1283</v>
      </c>
    </row>
    <row r="20" spans="1:17" ht="14.4" customHeight="1" x14ac:dyDescent="0.3">
      <c r="A20" s="664" t="s">
        <v>6531</v>
      </c>
      <c r="B20" s="665" t="s">
        <v>7597</v>
      </c>
      <c r="C20" s="665" t="s">
        <v>6404</v>
      </c>
      <c r="D20" s="665" t="s">
        <v>7602</v>
      </c>
      <c r="E20" s="665" t="s">
        <v>7603</v>
      </c>
      <c r="F20" s="668"/>
      <c r="G20" s="668"/>
      <c r="H20" s="668"/>
      <c r="I20" s="668"/>
      <c r="J20" s="668">
        <v>4</v>
      </c>
      <c r="K20" s="668">
        <v>4032</v>
      </c>
      <c r="L20" s="668"/>
      <c r="M20" s="668">
        <v>1008</v>
      </c>
      <c r="N20" s="668">
        <v>2</v>
      </c>
      <c r="O20" s="668">
        <v>2022</v>
      </c>
      <c r="P20" s="681"/>
      <c r="Q20" s="669">
        <v>1011</v>
      </c>
    </row>
    <row r="21" spans="1:17" ht="14.4" customHeight="1" x14ac:dyDescent="0.3">
      <c r="A21" s="664" t="s">
        <v>6531</v>
      </c>
      <c r="B21" s="665" t="s">
        <v>7597</v>
      </c>
      <c r="C21" s="665" t="s">
        <v>6404</v>
      </c>
      <c r="D21" s="665" t="s">
        <v>7604</v>
      </c>
      <c r="E21" s="665" t="s">
        <v>7605</v>
      </c>
      <c r="F21" s="668"/>
      <c r="G21" s="668"/>
      <c r="H21" s="668"/>
      <c r="I21" s="668"/>
      <c r="J21" s="668">
        <v>8</v>
      </c>
      <c r="K21" s="668">
        <v>18112</v>
      </c>
      <c r="L21" s="668"/>
      <c r="M21" s="668">
        <v>2264</v>
      </c>
      <c r="N21" s="668">
        <v>1</v>
      </c>
      <c r="O21" s="668">
        <v>2294</v>
      </c>
      <c r="P21" s="681"/>
      <c r="Q21" s="669">
        <v>2294</v>
      </c>
    </row>
    <row r="22" spans="1:17" ht="14.4" customHeight="1" x14ac:dyDescent="0.3">
      <c r="A22" s="664" t="s">
        <v>6531</v>
      </c>
      <c r="B22" s="665" t="s">
        <v>7597</v>
      </c>
      <c r="C22" s="665" t="s">
        <v>6404</v>
      </c>
      <c r="D22" s="665" t="s">
        <v>7606</v>
      </c>
      <c r="E22" s="665" t="s">
        <v>7607</v>
      </c>
      <c r="F22" s="668"/>
      <c r="G22" s="668"/>
      <c r="H22" s="668"/>
      <c r="I22" s="668"/>
      <c r="J22" s="668">
        <v>2</v>
      </c>
      <c r="K22" s="668">
        <v>742</v>
      </c>
      <c r="L22" s="668"/>
      <c r="M22" s="668">
        <v>371</v>
      </c>
      <c r="N22" s="668"/>
      <c r="O22" s="668"/>
      <c r="P22" s="681"/>
      <c r="Q22" s="669"/>
    </row>
    <row r="23" spans="1:17" ht="14.4" customHeight="1" x14ac:dyDescent="0.3">
      <c r="A23" s="664" t="s">
        <v>6531</v>
      </c>
      <c r="B23" s="665" t="s">
        <v>7608</v>
      </c>
      <c r="C23" s="665" t="s">
        <v>6404</v>
      </c>
      <c r="D23" s="665" t="s">
        <v>7609</v>
      </c>
      <c r="E23" s="665" t="s">
        <v>7610</v>
      </c>
      <c r="F23" s="668">
        <v>25</v>
      </c>
      <c r="G23" s="668">
        <v>8761</v>
      </c>
      <c r="H23" s="668">
        <v>1</v>
      </c>
      <c r="I23" s="668">
        <v>350.44</v>
      </c>
      <c r="J23" s="668">
        <v>41</v>
      </c>
      <c r="K23" s="668">
        <v>14391</v>
      </c>
      <c r="L23" s="668">
        <v>1.642620705398927</v>
      </c>
      <c r="M23" s="668">
        <v>351</v>
      </c>
      <c r="N23" s="668">
        <v>21</v>
      </c>
      <c r="O23" s="668">
        <v>7434</v>
      </c>
      <c r="P23" s="681">
        <v>0.848533272457482</v>
      </c>
      <c r="Q23" s="669">
        <v>354</v>
      </c>
    </row>
    <row r="24" spans="1:17" ht="14.4" customHeight="1" x14ac:dyDescent="0.3">
      <c r="A24" s="664" t="s">
        <v>6531</v>
      </c>
      <c r="B24" s="665" t="s">
        <v>7608</v>
      </c>
      <c r="C24" s="665" t="s">
        <v>6404</v>
      </c>
      <c r="D24" s="665" t="s">
        <v>7611</v>
      </c>
      <c r="E24" s="665" t="s">
        <v>7612</v>
      </c>
      <c r="F24" s="668">
        <v>25</v>
      </c>
      <c r="G24" s="668">
        <v>1625</v>
      </c>
      <c r="H24" s="668">
        <v>1</v>
      </c>
      <c r="I24" s="668">
        <v>65</v>
      </c>
      <c r="J24" s="668">
        <v>38</v>
      </c>
      <c r="K24" s="668">
        <v>2470</v>
      </c>
      <c r="L24" s="668">
        <v>1.52</v>
      </c>
      <c r="M24" s="668">
        <v>65</v>
      </c>
      <c r="N24" s="668">
        <v>55</v>
      </c>
      <c r="O24" s="668">
        <v>3575</v>
      </c>
      <c r="P24" s="681">
        <v>2.2000000000000002</v>
      </c>
      <c r="Q24" s="669">
        <v>65</v>
      </c>
    </row>
    <row r="25" spans="1:17" ht="14.4" customHeight="1" x14ac:dyDescent="0.3">
      <c r="A25" s="664" t="s">
        <v>6531</v>
      </c>
      <c r="B25" s="665" t="s">
        <v>7608</v>
      </c>
      <c r="C25" s="665" t="s">
        <v>6404</v>
      </c>
      <c r="D25" s="665" t="s">
        <v>7613</v>
      </c>
      <c r="E25" s="665" t="s">
        <v>7614</v>
      </c>
      <c r="F25" s="668"/>
      <c r="G25" s="668"/>
      <c r="H25" s="668"/>
      <c r="I25" s="668"/>
      <c r="J25" s="668"/>
      <c r="K25" s="668"/>
      <c r="L25" s="668"/>
      <c r="M25" s="668"/>
      <c r="N25" s="668">
        <v>1</v>
      </c>
      <c r="O25" s="668">
        <v>592</v>
      </c>
      <c r="P25" s="681"/>
      <c r="Q25" s="669">
        <v>592</v>
      </c>
    </row>
    <row r="26" spans="1:17" ht="14.4" customHeight="1" x14ac:dyDescent="0.3">
      <c r="A26" s="664" t="s">
        <v>6531</v>
      </c>
      <c r="B26" s="665" t="s">
        <v>7608</v>
      </c>
      <c r="C26" s="665" t="s">
        <v>6404</v>
      </c>
      <c r="D26" s="665" t="s">
        <v>7615</v>
      </c>
      <c r="E26" s="665" t="s">
        <v>7616</v>
      </c>
      <c r="F26" s="668"/>
      <c r="G26" s="668"/>
      <c r="H26" s="668"/>
      <c r="I26" s="668"/>
      <c r="J26" s="668"/>
      <c r="K26" s="668"/>
      <c r="L26" s="668"/>
      <c r="M26" s="668"/>
      <c r="N26" s="668">
        <v>1</v>
      </c>
      <c r="O26" s="668">
        <v>617</v>
      </c>
      <c r="P26" s="681"/>
      <c r="Q26" s="669">
        <v>617</v>
      </c>
    </row>
    <row r="27" spans="1:17" ht="14.4" customHeight="1" x14ac:dyDescent="0.3">
      <c r="A27" s="664" t="s">
        <v>6531</v>
      </c>
      <c r="B27" s="665" t="s">
        <v>7608</v>
      </c>
      <c r="C27" s="665" t="s">
        <v>6404</v>
      </c>
      <c r="D27" s="665" t="s">
        <v>7617</v>
      </c>
      <c r="E27" s="665" t="s">
        <v>7618</v>
      </c>
      <c r="F27" s="668"/>
      <c r="G27" s="668"/>
      <c r="H27" s="668"/>
      <c r="I27" s="668"/>
      <c r="J27" s="668"/>
      <c r="K27" s="668"/>
      <c r="L27" s="668"/>
      <c r="M27" s="668"/>
      <c r="N27" s="668">
        <v>18</v>
      </c>
      <c r="O27" s="668">
        <v>2754</v>
      </c>
      <c r="P27" s="681"/>
      <c r="Q27" s="669">
        <v>153</v>
      </c>
    </row>
    <row r="28" spans="1:17" ht="14.4" customHeight="1" x14ac:dyDescent="0.3">
      <c r="A28" s="664" t="s">
        <v>6531</v>
      </c>
      <c r="B28" s="665" t="s">
        <v>7608</v>
      </c>
      <c r="C28" s="665" t="s">
        <v>6404</v>
      </c>
      <c r="D28" s="665" t="s">
        <v>7619</v>
      </c>
      <c r="E28" s="665" t="s">
        <v>7620</v>
      </c>
      <c r="F28" s="668">
        <v>37</v>
      </c>
      <c r="G28" s="668">
        <v>877</v>
      </c>
      <c r="H28" s="668">
        <v>1</v>
      </c>
      <c r="I28" s="668">
        <v>23.702702702702702</v>
      </c>
      <c r="J28" s="668">
        <v>40</v>
      </c>
      <c r="K28" s="668">
        <v>960</v>
      </c>
      <c r="L28" s="668">
        <v>1.0946408209806158</v>
      </c>
      <c r="M28" s="668">
        <v>24</v>
      </c>
      <c r="N28" s="668">
        <v>33</v>
      </c>
      <c r="O28" s="668">
        <v>792</v>
      </c>
      <c r="P28" s="681">
        <v>0.90307867730900793</v>
      </c>
      <c r="Q28" s="669">
        <v>24</v>
      </c>
    </row>
    <row r="29" spans="1:17" ht="14.4" customHeight="1" x14ac:dyDescent="0.3">
      <c r="A29" s="664" t="s">
        <v>6531</v>
      </c>
      <c r="B29" s="665" t="s">
        <v>7608</v>
      </c>
      <c r="C29" s="665" t="s">
        <v>6404</v>
      </c>
      <c r="D29" s="665" t="s">
        <v>7621</v>
      </c>
      <c r="E29" s="665" t="s">
        <v>7622</v>
      </c>
      <c r="F29" s="668">
        <v>25</v>
      </c>
      <c r="G29" s="668">
        <v>1350</v>
      </c>
      <c r="H29" s="668">
        <v>1</v>
      </c>
      <c r="I29" s="668">
        <v>54</v>
      </c>
      <c r="J29" s="668">
        <v>58</v>
      </c>
      <c r="K29" s="668">
        <v>3132</v>
      </c>
      <c r="L29" s="668">
        <v>2.3199999999999998</v>
      </c>
      <c r="M29" s="668">
        <v>54</v>
      </c>
      <c r="N29" s="668">
        <v>77</v>
      </c>
      <c r="O29" s="668">
        <v>4235</v>
      </c>
      <c r="P29" s="681">
        <v>3.1370370370370368</v>
      </c>
      <c r="Q29" s="669">
        <v>55</v>
      </c>
    </row>
    <row r="30" spans="1:17" ht="14.4" customHeight="1" x14ac:dyDescent="0.3">
      <c r="A30" s="664" t="s">
        <v>6531</v>
      </c>
      <c r="B30" s="665" t="s">
        <v>7608</v>
      </c>
      <c r="C30" s="665" t="s">
        <v>6404</v>
      </c>
      <c r="D30" s="665" t="s">
        <v>7623</v>
      </c>
      <c r="E30" s="665" t="s">
        <v>7624</v>
      </c>
      <c r="F30" s="668">
        <v>2284</v>
      </c>
      <c r="G30" s="668">
        <v>175868</v>
      </c>
      <c r="H30" s="668">
        <v>1</v>
      </c>
      <c r="I30" s="668">
        <v>77</v>
      </c>
      <c r="J30" s="668">
        <v>2313</v>
      </c>
      <c r="K30" s="668">
        <v>178101</v>
      </c>
      <c r="L30" s="668">
        <v>1.0126970227670753</v>
      </c>
      <c r="M30" s="668">
        <v>77</v>
      </c>
      <c r="N30" s="668">
        <v>2208</v>
      </c>
      <c r="O30" s="668">
        <v>170016</v>
      </c>
      <c r="P30" s="681">
        <v>0.96672504378283708</v>
      </c>
      <c r="Q30" s="669">
        <v>77</v>
      </c>
    </row>
    <row r="31" spans="1:17" ht="14.4" customHeight="1" x14ac:dyDescent="0.3">
      <c r="A31" s="664" t="s">
        <v>6531</v>
      </c>
      <c r="B31" s="665" t="s">
        <v>7608</v>
      </c>
      <c r="C31" s="665" t="s">
        <v>6404</v>
      </c>
      <c r="D31" s="665" t="s">
        <v>7625</v>
      </c>
      <c r="E31" s="665" t="s">
        <v>7626</v>
      </c>
      <c r="F31" s="668">
        <v>39</v>
      </c>
      <c r="G31" s="668">
        <v>886</v>
      </c>
      <c r="H31" s="668">
        <v>1</v>
      </c>
      <c r="I31" s="668">
        <v>22.717948717948719</v>
      </c>
      <c r="J31" s="668">
        <v>58</v>
      </c>
      <c r="K31" s="668">
        <v>1334</v>
      </c>
      <c r="L31" s="668">
        <v>1.5056433408577878</v>
      </c>
      <c r="M31" s="668">
        <v>23</v>
      </c>
      <c r="N31" s="668">
        <v>50</v>
      </c>
      <c r="O31" s="668">
        <v>1200</v>
      </c>
      <c r="P31" s="681">
        <v>1.3544018058690745</v>
      </c>
      <c r="Q31" s="669">
        <v>24</v>
      </c>
    </row>
    <row r="32" spans="1:17" ht="14.4" customHeight="1" x14ac:dyDescent="0.3">
      <c r="A32" s="664" t="s">
        <v>6531</v>
      </c>
      <c r="B32" s="665" t="s">
        <v>7608</v>
      </c>
      <c r="C32" s="665" t="s">
        <v>6404</v>
      </c>
      <c r="D32" s="665" t="s">
        <v>7627</v>
      </c>
      <c r="E32" s="665" t="s">
        <v>7628</v>
      </c>
      <c r="F32" s="668">
        <v>12</v>
      </c>
      <c r="G32" s="668">
        <v>792</v>
      </c>
      <c r="H32" s="668">
        <v>1</v>
      </c>
      <c r="I32" s="668">
        <v>66</v>
      </c>
      <c r="J32" s="668">
        <v>13</v>
      </c>
      <c r="K32" s="668">
        <v>858</v>
      </c>
      <c r="L32" s="668">
        <v>1.0833333333333333</v>
      </c>
      <c r="M32" s="668">
        <v>66</v>
      </c>
      <c r="N32" s="668">
        <v>23</v>
      </c>
      <c r="O32" s="668">
        <v>1518</v>
      </c>
      <c r="P32" s="681">
        <v>1.9166666666666667</v>
      </c>
      <c r="Q32" s="669">
        <v>66</v>
      </c>
    </row>
    <row r="33" spans="1:17" ht="14.4" customHeight="1" x14ac:dyDescent="0.3">
      <c r="A33" s="664" t="s">
        <v>6531</v>
      </c>
      <c r="B33" s="665" t="s">
        <v>7608</v>
      </c>
      <c r="C33" s="665" t="s">
        <v>6404</v>
      </c>
      <c r="D33" s="665" t="s">
        <v>7629</v>
      </c>
      <c r="E33" s="665" t="s">
        <v>7630</v>
      </c>
      <c r="F33" s="668">
        <v>1</v>
      </c>
      <c r="G33" s="668">
        <v>295</v>
      </c>
      <c r="H33" s="668">
        <v>1</v>
      </c>
      <c r="I33" s="668">
        <v>295</v>
      </c>
      <c r="J33" s="668"/>
      <c r="K33" s="668"/>
      <c r="L33" s="668"/>
      <c r="M33" s="668"/>
      <c r="N33" s="668"/>
      <c r="O33" s="668"/>
      <c r="P33" s="681"/>
      <c r="Q33" s="669"/>
    </row>
    <row r="34" spans="1:17" ht="14.4" customHeight="1" x14ac:dyDescent="0.3">
      <c r="A34" s="664" t="s">
        <v>6531</v>
      </c>
      <c r="B34" s="665" t="s">
        <v>7608</v>
      </c>
      <c r="C34" s="665" t="s">
        <v>6404</v>
      </c>
      <c r="D34" s="665" t="s">
        <v>7631</v>
      </c>
      <c r="E34" s="665" t="s">
        <v>7632</v>
      </c>
      <c r="F34" s="668">
        <v>2</v>
      </c>
      <c r="G34" s="668">
        <v>48</v>
      </c>
      <c r="H34" s="668">
        <v>1</v>
      </c>
      <c r="I34" s="668">
        <v>24</v>
      </c>
      <c r="J34" s="668">
        <v>10</v>
      </c>
      <c r="K34" s="668">
        <v>240</v>
      </c>
      <c r="L34" s="668">
        <v>5</v>
      </c>
      <c r="M34" s="668">
        <v>24</v>
      </c>
      <c r="N34" s="668">
        <v>10</v>
      </c>
      <c r="O34" s="668">
        <v>250</v>
      </c>
      <c r="P34" s="681">
        <v>5.208333333333333</v>
      </c>
      <c r="Q34" s="669">
        <v>25</v>
      </c>
    </row>
    <row r="35" spans="1:17" ht="14.4" customHeight="1" x14ac:dyDescent="0.3">
      <c r="A35" s="664" t="s">
        <v>6531</v>
      </c>
      <c r="B35" s="665" t="s">
        <v>7608</v>
      </c>
      <c r="C35" s="665" t="s">
        <v>6404</v>
      </c>
      <c r="D35" s="665" t="s">
        <v>7633</v>
      </c>
      <c r="E35" s="665" t="s">
        <v>7634</v>
      </c>
      <c r="F35" s="668"/>
      <c r="G35" s="668"/>
      <c r="H35" s="668"/>
      <c r="I35" s="668"/>
      <c r="J35" s="668"/>
      <c r="K35" s="668"/>
      <c r="L35" s="668"/>
      <c r="M35" s="668"/>
      <c r="N35" s="668">
        <v>1</v>
      </c>
      <c r="O35" s="668">
        <v>742</v>
      </c>
      <c r="P35" s="681"/>
      <c r="Q35" s="669">
        <v>742</v>
      </c>
    </row>
    <row r="36" spans="1:17" ht="14.4" customHeight="1" x14ac:dyDescent="0.3">
      <c r="A36" s="664" t="s">
        <v>6531</v>
      </c>
      <c r="B36" s="665" t="s">
        <v>7608</v>
      </c>
      <c r="C36" s="665" t="s">
        <v>6404</v>
      </c>
      <c r="D36" s="665" t="s">
        <v>7635</v>
      </c>
      <c r="E36" s="665" t="s">
        <v>7636</v>
      </c>
      <c r="F36" s="668">
        <v>27</v>
      </c>
      <c r="G36" s="668">
        <v>4860</v>
      </c>
      <c r="H36" s="668">
        <v>1</v>
      </c>
      <c r="I36" s="668">
        <v>180</v>
      </c>
      <c r="J36" s="668">
        <v>56</v>
      </c>
      <c r="K36" s="668">
        <v>10080</v>
      </c>
      <c r="L36" s="668">
        <v>2.074074074074074</v>
      </c>
      <c r="M36" s="668">
        <v>180</v>
      </c>
      <c r="N36" s="668">
        <v>96</v>
      </c>
      <c r="O36" s="668">
        <v>17376</v>
      </c>
      <c r="P36" s="681">
        <v>3.5753086419753086</v>
      </c>
      <c r="Q36" s="669">
        <v>181</v>
      </c>
    </row>
    <row r="37" spans="1:17" ht="14.4" customHeight="1" x14ac:dyDescent="0.3">
      <c r="A37" s="664" t="s">
        <v>6531</v>
      </c>
      <c r="B37" s="665" t="s">
        <v>7608</v>
      </c>
      <c r="C37" s="665" t="s">
        <v>6404</v>
      </c>
      <c r="D37" s="665" t="s">
        <v>7637</v>
      </c>
      <c r="E37" s="665" t="s">
        <v>7638</v>
      </c>
      <c r="F37" s="668">
        <v>23</v>
      </c>
      <c r="G37" s="668">
        <v>5819</v>
      </c>
      <c r="H37" s="668">
        <v>1</v>
      </c>
      <c r="I37" s="668">
        <v>253</v>
      </c>
      <c r="J37" s="668">
        <v>39</v>
      </c>
      <c r="K37" s="668">
        <v>9867</v>
      </c>
      <c r="L37" s="668">
        <v>1.6956521739130435</v>
      </c>
      <c r="M37" s="668">
        <v>253</v>
      </c>
      <c r="N37" s="668">
        <v>59</v>
      </c>
      <c r="O37" s="668">
        <v>14986</v>
      </c>
      <c r="P37" s="681">
        <v>2.5753565904794637</v>
      </c>
      <c r="Q37" s="669">
        <v>254</v>
      </c>
    </row>
    <row r="38" spans="1:17" ht="14.4" customHeight="1" x14ac:dyDescent="0.3">
      <c r="A38" s="664" t="s">
        <v>6531</v>
      </c>
      <c r="B38" s="665" t="s">
        <v>7608</v>
      </c>
      <c r="C38" s="665" t="s">
        <v>6404</v>
      </c>
      <c r="D38" s="665" t="s">
        <v>7639</v>
      </c>
      <c r="E38" s="665" t="s">
        <v>7640</v>
      </c>
      <c r="F38" s="668"/>
      <c r="G38" s="668"/>
      <c r="H38" s="668"/>
      <c r="I38" s="668"/>
      <c r="J38" s="668"/>
      <c r="K38" s="668"/>
      <c r="L38" s="668"/>
      <c r="M38" s="668"/>
      <c r="N38" s="668">
        <v>1</v>
      </c>
      <c r="O38" s="668">
        <v>268</v>
      </c>
      <c r="P38" s="681"/>
      <c r="Q38" s="669">
        <v>268</v>
      </c>
    </row>
    <row r="39" spans="1:17" ht="14.4" customHeight="1" x14ac:dyDescent="0.3">
      <c r="A39" s="664" t="s">
        <v>6531</v>
      </c>
      <c r="B39" s="665" t="s">
        <v>7608</v>
      </c>
      <c r="C39" s="665" t="s">
        <v>6404</v>
      </c>
      <c r="D39" s="665" t="s">
        <v>7641</v>
      </c>
      <c r="E39" s="665" t="s">
        <v>7642</v>
      </c>
      <c r="F39" s="668">
        <v>701</v>
      </c>
      <c r="G39" s="668">
        <v>151416</v>
      </c>
      <c r="H39" s="668">
        <v>1</v>
      </c>
      <c r="I39" s="668">
        <v>216</v>
      </c>
      <c r="J39" s="668">
        <v>730</v>
      </c>
      <c r="K39" s="668">
        <v>157680</v>
      </c>
      <c r="L39" s="668">
        <v>1.0413694721825963</v>
      </c>
      <c r="M39" s="668">
        <v>216</v>
      </c>
      <c r="N39" s="668">
        <v>652</v>
      </c>
      <c r="O39" s="668">
        <v>141484</v>
      </c>
      <c r="P39" s="681">
        <v>0.93440587520473395</v>
      </c>
      <c r="Q39" s="669">
        <v>217</v>
      </c>
    </row>
    <row r="40" spans="1:17" ht="14.4" customHeight="1" x14ac:dyDescent="0.3">
      <c r="A40" s="664" t="s">
        <v>6531</v>
      </c>
      <c r="B40" s="665" t="s">
        <v>7608</v>
      </c>
      <c r="C40" s="665" t="s">
        <v>6404</v>
      </c>
      <c r="D40" s="665" t="s">
        <v>7643</v>
      </c>
      <c r="E40" s="665" t="s">
        <v>7644</v>
      </c>
      <c r="F40" s="668"/>
      <c r="G40" s="668"/>
      <c r="H40" s="668"/>
      <c r="I40" s="668"/>
      <c r="J40" s="668">
        <v>4</v>
      </c>
      <c r="K40" s="668">
        <v>144</v>
      </c>
      <c r="L40" s="668"/>
      <c r="M40" s="668">
        <v>36</v>
      </c>
      <c r="N40" s="668"/>
      <c r="O40" s="668"/>
      <c r="P40" s="681"/>
      <c r="Q40" s="669"/>
    </row>
    <row r="41" spans="1:17" ht="14.4" customHeight="1" x14ac:dyDescent="0.3">
      <c r="A41" s="664" t="s">
        <v>6531</v>
      </c>
      <c r="B41" s="665" t="s">
        <v>7608</v>
      </c>
      <c r="C41" s="665" t="s">
        <v>6404</v>
      </c>
      <c r="D41" s="665" t="s">
        <v>7645</v>
      </c>
      <c r="E41" s="665" t="s">
        <v>7646</v>
      </c>
      <c r="F41" s="668"/>
      <c r="G41" s="668"/>
      <c r="H41" s="668"/>
      <c r="I41" s="668"/>
      <c r="J41" s="668"/>
      <c r="K41" s="668"/>
      <c r="L41" s="668"/>
      <c r="M41" s="668"/>
      <c r="N41" s="668">
        <v>1</v>
      </c>
      <c r="O41" s="668">
        <v>592</v>
      </c>
      <c r="P41" s="681"/>
      <c r="Q41" s="669">
        <v>592</v>
      </c>
    </row>
    <row r="42" spans="1:17" ht="14.4" customHeight="1" x14ac:dyDescent="0.3">
      <c r="A42" s="664" t="s">
        <v>6531</v>
      </c>
      <c r="B42" s="665" t="s">
        <v>7608</v>
      </c>
      <c r="C42" s="665" t="s">
        <v>6404</v>
      </c>
      <c r="D42" s="665" t="s">
        <v>7647</v>
      </c>
      <c r="E42" s="665" t="s">
        <v>7648</v>
      </c>
      <c r="F42" s="668">
        <v>6</v>
      </c>
      <c r="G42" s="668">
        <v>300</v>
      </c>
      <c r="H42" s="668">
        <v>1</v>
      </c>
      <c r="I42" s="668">
        <v>50</v>
      </c>
      <c r="J42" s="668">
        <v>21</v>
      </c>
      <c r="K42" s="668">
        <v>1050</v>
      </c>
      <c r="L42" s="668">
        <v>3.5</v>
      </c>
      <c r="M42" s="668">
        <v>50</v>
      </c>
      <c r="N42" s="668">
        <v>6</v>
      </c>
      <c r="O42" s="668">
        <v>300</v>
      </c>
      <c r="P42" s="681">
        <v>1</v>
      </c>
      <c r="Q42" s="669">
        <v>50</v>
      </c>
    </row>
    <row r="43" spans="1:17" ht="14.4" customHeight="1" x14ac:dyDescent="0.3">
      <c r="A43" s="664" t="s">
        <v>6531</v>
      </c>
      <c r="B43" s="665" t="s">
        <v>7608</v>
      </c>
      <c r="C43" s="665" t="s">
        <v>6404</v>
      </c>
      <c r="D43" s="665" t="s">
        <v>7649</v>
      </c>
      <c r="E43" s="665" t="s">
        <v>7650</v>
      </c>
      <c r="F43" s="668"/>
      <c r="G43" s="668"/>
      <c r="H43" s="668"/>
      <c r="I43" s="668"/>
      <c r="J43" s="668"/>
      <c r="K43" s="668"/>
      <c r="L43" s="668"/>
      <c r="M43" s="668"/>
      <c r="N43" s="668">
        <v>1</v>
      </c>
      <c r="O43" s="668">
        <v>547</v>
      </c>
      <c r="P43" s="681"/>
      <c r="Q43" s="669">
        <v>547</v>
      </c>
    </row>
    <row r="44" spans="1:17" ht="14.4" customHeight="1" x14ac:dyDescent="0.3">
      <c r="A44" s="664" t="s">
        <v>6531</v>
      </c>
      <c r="B44" s="665" t="s">
        <v>7608</v>
      </c>
      <c r="C44" s="665" t="s">
        <v>6404</v>
      </c>
      <c r="D44" s="665" t="s">
        <v>7651</v>
      </c>
      <c r="E44" s="665" t="s">
        <v>7652</v>
      </c>
      <c r="F44" s="668"/>
      <c r="G44" s="668"/>
      <c r="H44" s="668"/>
      <c r="I44" s="668"/>
      <c r="J44" s="668"/>
      <c r="K44" s="668"/>
      <c r="L44" s="668"/>
      <c r="M44" s="668"/>
      <c r="N44" s="668">
        <v>1</v>
      </c>
      <c r="O44" s="668">
        <v>736</v>
      </c>
      <c r="P44" s="681"/>
      <c r="Q44" s="669">
        <v>736</v>
      </c>
    </row>
    <row r="45" spans="1:17" ht="14.4" customHeight="1" x14ac:dyDescent="0.3">
      <c r="A45" s="664" t="s">
        <v>6531</v>
      </c>
      <c r="B45" s="665" t="s">
        <v>7608</v>
      </c>
      <c r="C45" s="665" t="s">
        <v>6404</v>
      </c>
      <c r="D45" s="665" t="s">
        <v>7653</v>
      </c>
      <c r="E45" s="665" t="s">
        <v>7654</v>
      </c>
      <c r="F45" s="668"/>
      <c r="G45" s="668"/>
      <c r="H45" s="668"/>
      <c r="I45" s="668"/>
      <c r="J45" s="668"/>
      <c r="K45" s="668"/>
      <c r="L45" s="668"/>
      <c r="M45" s="668"/>
      <c r="N45" s="668">
        <v>1</v>
      </c>
      <c r="O45" s="668">
        <v>346</v>
      </c>
      <c r="P45" s="681"/>
      <c r="Q45" s="669">
        <v>346</v>
      </c>
    </row>
    <row r="46" spans="1:17" ht="14.4" customHeight="1" x14ac:dyDescent="0.3">
      <c r="A46" s="664" t="s">
        <v>6531</v>
      </c>
      <c r="B46" s="665" t="s">
        <v>7608</v>
      </c>
      <c r="C46" s="665" t="s">
        <v>6404</v>
      </c>
      <c r="D46" s="665" t="s">
        <v>7655</v>
      </c>
      <c r="E46" s="665" t="s">
        <v>7656</v>
      </c>
      <c r="F46" s="668"/>
      <c r="G46" s="668"/>
      <c r="H46" s="668"/>
      <c r="I46" s="668"/>
      <c r="J46" s="668"/>
      <c r="K46" s="668"/>
      <c r="L46" s="668"/>
      <c r="M46" s="668"/>
      <c r="N46" s="668">
        <v>1</v>
      </c>
      <c r="O46" s="668">
        <v>232</v>
      </c>
      <c r="P46" s="681"/>
      <c r="Q46" s="669">
        <v>232</v>
      </c>
    </row>
    <row r="47" spans="1:17" ht="14.4" customHeight="1" x14ac:dyDescent="0.3">
      <c r="A47" s="664" t="s">
        <v>6531</v>
      </c>
      <c r="B47" s="665" t="s">
        <v>7608</v>
      </c>
      <c r="C47" s="665" t="s">
        <v>6404</v>
      </c>
      <c r="D47" s="665" t="s">
        <v>7657</v>
      </c>
      <c r="E47" s="665" t="s">
        <v>7658</v>
      </c>
      <c r="F47" s="668"/>
      <c r="G47" s="668"/>
      <c r="H47" s="668"/>
      <c r="I47" s="668"/>
      <c r="J47" s="668"/>
      <c r="K47" s="668"/>
      <c r="L47" s="668"/>
      <c r="M47" s="668"/>
      <c r="N47" s="668">
        <v>18</v>
      </c>
      <c r="O47" s="668">
        <v>4194</v>
      </c>
      <c r="P47" s="681"/>
      <c r="Q47" s="669">
        <v>233</v>
      </c>
    </row>
    <row r="48" spans="1:17" ht="14.4" customHeight="1" x14ac:dyDescent="0.3">
      <c r="A48" s="664" t="s">
        <v>6531</v>
      </c>
      <c r="B48" s="665" t="s">
        <v>7608</v>
      </c>
      <c r="C48" s="665" t="s">
        <v>6404</v>
      </c>
      <c r="D48" s="665" t="s">
        <v>7659</v>
      </c>
      <c r="E48" s="665" t="s">
        <v>7660</v>
      </c>
      <c r="F48" s="668">
        <v>1</v>
      </c>
      <c r="G48" s="668">
        <v>386</v>
      </c>
      <c r="H48" s="668">
        <v>1</v>
      </c>
      <c r="I48" s="668">
        <v>386</v>
      </c>
      <c r="J48" s="668"/>
      <c r="K48" s="668"/>
      <c r="L48" s="668"/>
      <c r="M48" s="668"/>
      <c r="N48" s="668"/>
      <c r="O48" s="668"/>
      <c r="P48" s="681"/>
      <c r="Q48" s="669"/>
    </row>
    <row r="49" spans="1:17" ht="14.4" customHeight="1" x14ac:dyDescent="0.3">
      <c r="A49" s="664" t="s">
        <v>6531</v>
      </c>
      <c r="B49" s="665" t="s">
        <v>7608</v>
      </c>
      <c r="C49" s="665" t="s">
        <v>6404</v>
      </c>
      <c r="D49" s="665" t="s">
        <v>7661</v>
      </c>
      <c r="E49" s="665" t="s">
        <v>7662</v>
      </c>
      <c r="F49" s="668"/>
      <c r="G49" s="668"/>
      <c r="H49" s="668"/>
      <c r="I49" s="668"/>
      <c r="J49" s="668"/>
      <c r="K49" s="668"/>
      <c r="L49" s="668"/>
      <c r="M49" s="668"/>
      <c r="N49" s="668">
        <v>3</v>
      </c>
      <c r="O49" s="668">
        <v>2367</v>
      </c>
      <c r="P49" s="681"/>
      <c r="Q49" s="669">
        <v>789</v>
      </c>
    </row>
    <row r="50" spans="1:17" ht="14.4" customHeight="1" x14ac:dyDescent="0.3">
      <c r="A50" s="664" t="s">
        <v>6531</v>
      </c>
      <c r="B50" s="665" t="s">
        <v>7608</v>
      </c>
      <c r="C50" s="665" t="s">
        <v>6404</v>
      </c>
      <c r="D50" s="665" t="s">
        <v>7663</v>
      </c>
      <c r="E50" s="665" t="s">
        <v>7664</v>
      </c>
      <c r="F50" s="668"/>
      <c r="G50" s="668"/>
      <c r="H50" s="668"/>
      <c r="I50" s="668"/>
      <c r="J50" s="668"/>
      <c r="K50" s="668"/>
      <c r="L50" s="668"/>
      <c r="M50" s="668"/>
      <c r="N50" s="668">
        <v>1</v>
      </c>
      <c r="O50" s="668">
        <v>919</v>
      </c>
      <c r="P50" s="681"/>
      <c r="Q50" s="669">
        <v>919</v>
      </c>
    </row>
    <row r="51" spans="1:17" ht="14.4" customHeight="1" x14ac:dyDescent="0.3">
      <c r="A51" s="664" t="s">
        <v>6531</v>
      </c>
      <c r="B51" s="665" t="s">
        <v>7608</v>
      </c>
      <c r="C51" s="665" t="s">
        <v>6404</v>
      </c>
      <c r="D51" s="665" t="s">
        <v>7665</v>
      </c>
      <c r="E51" s="665" t="s">
        <v>7666</v>
      </c>
      <c r="F51" s="668"/>
      <c r="G51" s="668"/>
      <c r="H51" s="668"/>
      <c r="I51" s="668"/>
      <c r="J51" s="668"/>
      <c r="K51" s="668"/>
      <c r="L51" s="668"/>
      <c r="M51" s="668"/>
      <c r="N51" s="668">
        <v>1</v>
      </c>
      <c r="O51" s="668">
        <v>896</v>
      </c>
      <c r="P51" s="681"/>
      <c r="Q51" s="669">
        <v>896</v>
      </c>
    </row>
    <row r="52" spans="1:17" ht="14.4" customHeight="1" x14ac:dyDescent="0.3">
      <c r="A52" s="664" t="s">
        <v>7667</v>
      </c>
      <c r="B52" s="665" t="s">
        <v>7668</v>
      </c>
      <c r="C52" s="665" t="s">
        <v>6404</v>
      </c>
      <c r="D52" s="665" t="s">
        <v>7669</v>
      </c>
      <c r="E52" s="665" t="s">
        <v>7670</v>
      </c>
      <c r="F52" s="668">
        <v>1706</v>
      </c>
      <c r="G52" s="668">
        <v>46062</v>
      </c>
      <c r="H52" s="668">
        <v>1</v>
      </c>
      <c r="I52" s="668">
        <v>27</v>
      </c>
      <c r="J52" s="668">
        <v>1809</v>
      </c>
      <c r="K52" s="668">
        <v>48843</v>
      </c>
      <c r="L52" s="668">
        <v>1.0603751465416178</v>
      </c>
      <c r="M52" s="668">
        <v>27</v>
      </c>
      <c r="N52" s="668">
        <v>1586</v>
      </c>
      <c r="O52" s="668">
        <v>42822</v>
      </c>
      <c r="P52" s="681">
        <v>0.92966002344665888</v>
      </c>
      <c r="Q52" s="669">
        <v>27</v>
      </c>
    </row>
    <row r="53" spans="1:17" ht="14.4" customHeight="1" x14ac:dyDescent="0.3">
      <c r="A53" s="664" t="s">
        <v>7667</v>
      </c>
      <c r="B53" s="665" t="s">
        <v>7668</v>
      </c>
      <c r="C53" s="665" t="s">
        <v>6404</v>
      </c>
      <c r="D53" s="665" t="s">
        <v>7671</v>
      </c>
      <c r="E53" s="665" t="s">
        <v>7672</v>
      </c>
      <c r="F53" s="668">
        <v>21</v>
      </c>
      <c r="G53" s="668">
        <v>1134</v>
      </c>
      <c r="H53" s="668">
        <v>1</v>
      </c>
      <c r="I53" s="668">
        <v>54</v>
      </c>
      <c r="J53" s="668">
        <v>28</v>
      </c>
      <c r="K53" s="668">
        <v>1512</v>
      </c>
      <c r="L53" s="668">
        <v>1.3333333333333333</v>
      </c>
      <c r="M53" s="668">
        <v>54</v>
      </c>
      <c r="N53" s="668">
        <v>35</v>
      </c>
      <c r="O53" s="668">
        <v>1890</v>
      </c>
      <c r="P53" s="681">
        <v>1.6666666666666667</v>
      </c>
      <c r="Q53" s="669">
        <v>54</v>
      </c>
    </row>
    <row r="54" spans="1:17" ht="14.4" customHeight="1" x14ac:dyDescent="0.3">
      <c r="A54" s="664" t="s">
        <v>7667</v>
      </c>
      <c r="B54" s="665" t="s">
        <v>7668</v>
      </c>
      <c r="C54" s="665" t="s">
        <v>6404</v>
      </c>
      <c r="D54" s="665" t="s">
        <v>7673</v>
      </c>
      <c r="E54" s="665" t="s">
        <v>7674</v>
      </c>
      <c r="F54" s="668">
        <v>1649</v>
      </c>
      <c r="G54" s="668">
        <v>39576</v>
      </c>
      <c r="H54" s="668">
        <v>1</v>
      </c>
      <c r="I54" s="668">
        <v>24</v>
      </c>
      <c r="J54" s="668">
        <v>1757</v>
      </c>
      <c r="K54" s="668">
        <v>42168</v>
      </c>
      <c r="L54" s="668">
        <v>1.0654942389326865</v>
      </c>
      <c r="M54" s="668">
        <v>24</v>
      </c>
      <c r="N54" s="668">
        <v>1553</v>
      </c>
      <c r="O54" s="668">
        <v>37272</v>
      </c>
      <c r="P54" s="681">
        <v>0.94178289872650089</v>
      </c>
      <c r="Q54" s="669">
        <v>24</v>
      </c>
    </row>
    <row r="55" spans="1:17" ht="14.4" customHeight="1" x14ac:dyDescent="0.3">
      <c r="A55" s="664" t="s">
        <v>7667</v>
      </c>
      <c r="B55" s="665" t="s">
        <v>7668</v>
      </c>
      <c r="C55" s="665" t="s">
        <v>6404</v>
      </c>
      <c r="D55" s="665" t="s">
        <v>7675</v>
      </c>
      <c r="E55" s="665" t="s">
        <v>7676</v>
      </c>
      <c r="F55" s="668">
        <v>3348</v>
      </c>
      <c r="G55" s="668">
        <v>90396</v>
      </c>
      <c r="H55" s="668">
        <v>1</v>
      </c>
      <c r="I55" s="668">
        <v>27</v>
      </c>
      <c r="J55" s="668">
        <v>3486</v>
      </c>
      <c r="K55" s="668">
        <v>94122</v>
      </c>
      <c r="L55" s="668">
        <v>1.0412186379928314</v>
      </c>
      <c r="M55" s="668">
        <v>27</v>
      </c>
      <c r="N55" s="668">
        <v>3378</v>
      </c>
      <c r="O55" s="668">
        <v>91206</v>
      </c>
      <c r="P55" s="681">
        <v>1.0089605734767024</v>
      </c>
      <c r="Q55" s="669">
        <v>27</v>
      </c>
    </row>
    <row r="56" spans="1:17" ht="14.4" customHeight="1" x14ac:dyDescent="0.3">
      <c r="A56" s="664" t="s">
        <v>7667</v>
      </c>
      <c r="B56" s="665" t="s">
        <v>7668</v>
      </c>
      <c r="C56" s="665" t="s">
        <v>6404</v>
      </c>
      <c r="D56" s="665" t="s">
        <v>7677</v>
      </c>
      <c r="E56" s="665" t="s">
        <v>7678</v>
      </c>
      <c r="F56" s="668">
        <v>257</v>
      </c>
      <c r="G56" s="668">
        <v>6939</v>
      </c>
      <c r="H56" s="668">
        <v>1</v>
      </c>
      <c r="I56" s="668">
        <v>27</v>
      </c>
      <c r="J56" s="668">
        <v>286</v>
      </c>
      <c r="K56" s="668">
        <v>7722</v>
      </c>
      <c r="L56" s="668">
        <v>1.1128404669260701</v>
      </c>
      <c r="M56" s="668">
        <v>27</v>
      </c>
      <c r="N56" s="668">
        <v>175</v>
      </c>
      <c r="O56" s="668">
        <v>4725</v>
      </c>
      <c r="P56" s="681">
        <v>0.68093385214007784</v>
      </c>
      <c r="Q56" s="669">
        <v>27</v>
      </c>
    </row>
    <row r="57" spans="1:17" ht="14.4" customHeight="1" x14ac:dyDescent="0.3">
      <c r="A57" s="664" t="s">
        <v>7667</v>
      </c>
      <c r="B57" s="665" t="s">
        <v>7668</v>
      </c>
      <c r="C57" s="665" t="s">
        <v>6404</v>
      </c>
      <c r="D57" s="665" t="s">
        <v>7679</v>
      </c>
      <c r="E57" s="665" t="s">
        <v>7680</v>
      </c>
      <c r="F57" s="668">
        <v>712</v>
      </c>
      <c r="G57" s="668">
        <v>15664</v>
      </c>
      <c r="H57" s="668">
        <v>1</v>
      </c>
      <c r="I57" s="668">
        <v>22</v>
      </c>
      <c r="J57" s="668">
        <v>4047</v>
      </c>
      <c r="K57" s="668">
        <v>89034</v>
      </c>
      <c r="L57" s="668">
        <v>5.683988764044944</v>
      </c>
      <c r="M57" s="668">
        <v>22</v>
      </c>
      <c r="N57" s="668">
        <v>13880</v>
      </c>
      <c r="O57" s="668">
        <v>305360</v>
      </c>
      <c r="P57" s="681">
        <v>19.49438202247191</v>
      </c>
      <c r="Q57" s="669">
        <v>22</v>
      </c>
    </row>
    <row r="58" spans="1:17" ht="14.4" customHeight="1" x14ac:dyDescent="0.3">
      <c r="A58" s="664" t="s">
        <v>7667</v>
      </c>
      <c r="B58" s="665" t="s">
        <v>7668</v>
      </c>
      <c r="C58" s="665" t="s">
        <v>6404</v>
      </c>
      <c r="D58" s="665" t="s">
        <v>7681</v>
      </c>
      <c r="E58" s="665" t="s">
        <v>7682</v>
      </c>
      <c r="F58" s="668">
        <v>13</v>
      </c>
      <c r="G58" s="668">
        <v>884</v>
      </c>
      <c r="H58" s="668">
        <v>1</v>
      </c>
      <c r="I58" s="668">
        <v>68</v>
      </c>
      <c r="J58" s="668">
        <v>14</v>
      </c>
      <c r="K58" s="668">
        <v>952</v>
      </c>
      <c r="L58" s="668">
        <v>1.0769230769230769</v>
      </c>
      <c r="M58" s="668">
        <v>68</v>
      </c>
      <c r="N58" s="668">
        <v>15</v>
      </c>
      <c r="O58" s="668">
        <v>1020</v>
      </c>
      <c r="P58" s="681">
        <v>1.1538461538461537</v>
      </c>
      <c r="Q58" s="669">
        <v>68</v>
      </c>
    </row>
    <row r="59" spans="1:17" ht="14.4" customHeight="1" x14ac:dyDescent="0.3">
      <c r="A59" s="664" t="s">
        <v>7667</v>
      </c>
      <c r="B59" s="665" t="s">
        <v>7668</v>
      </c>
      <c r="C59" s="665" t="s">
        <v>6404</v>
      </c>
      <c r="D59" s="665" t="s">
        <v>7683</v>
      </c>
      <c r="E59" s="665" t="s">
        <v>7684</v>
      </c>
      <c r="F59" s="668">
        <v>1999</v>
      </c>
      <c r="G59" s="668">
        <v>123938</v>
      </c>
      <c r="H59" s="668">
        <v>1</v>
      </c>
      <c r="I59" s="668">
        <v>62</v>
      </c>
      <c r="J59" s="668">
        <v>2013</v>
      </c>
      <c r="K59" s="668">
        <v>124806</v>
      </c>
      <c r="L59" s="668">
        <v>1.0070035017508754</v>
      </c>
      <c r="M59" s="668">
        <v>62</v>
      </c>
      <c r="N59" s="668">
        <v>295</v>
      </c>
      <c r="O59" s="668">
        <v>18290</v>
      </c>
      <c r="P59" s="681">
        <v>0.14757378689344672</v>
      </c>
      <c r="Q59" s="669">
        <v>62</v>
      </c>
    </row>
    <row r="60" spans="1:17" ht="14.4" customHeight="1" x14ac:dyDescent="0.3">
      <c r="A60" s="664" t="s">
        <v>7667</v>
      </c>
      <c r="B60" s="665" t="s">
        <v>7668</v>
      </c>
      <c r="C60" s="665" t="s">
        <v>6404</v>
      </c>
      <c r="D60" s="665" t="s">
        <v>7685</v>
      </c>
      <c r="E60" s="665" t="s">
        <v>7686</v>
      </c>
      <c r="F60" s="668">
        <v>5</v>
      </c>
      <c r="G60" s="668">
        <v>309</v>
      </c>
      <c r="H60" s="668">
        <v>1</v>
      </c>
      <c r="I60" s="668">
        <v>61.8</v>
      </c>
      <c r="J60" s="668">
        <v>3238</v>
      </c>
      <c r="K60" s="668">
        <v>200756</v>
      </c>
      <c r="L60" s="668">
        <v>649.69579288025886</v>
      </c>
      <c r="M60" s="668">
        <v>62</v>
      </c>
      <c r="N60" s="668">
        <v>13064</v>
      </c>
      <c r="O60" s="668">
        <v>809968</v>
      </c>
      <c r="P60" s="681">
        <v>2621.2556634304206</v>
      </c>
      <c r="Q60" s="669">
        <v>62</v>
      </c>
    </row>
    <row r="61" spans="1:17" ht="14.4" customHeight="1" x14ac:dyDescent="0.3">
      <c r="A61" s="664" t="s">
        <v>7667</v>
      </c>
      <c r="B61" s="665" t="s">
        <v>7668</v>
      </c>
      <c r="C61" s="665" t="s">
        <v>6404</v>
      </c>
      <c r="D61" s="665" t="s">
        <v>7687</v>
      </c>
      <c r="E61" s="665" t="s">
        <v>7688</v>
      </c>
      <c r="F61" s="668"/>
      <c r="G61" s="668"/>
      <c r="H61" s="668"/>
      <c r="I61" s="668"/>
      <c r="J61" s="668">
        <v>1</v>
      </c>
      <c r="K61" s="668">
        <v>394</v>
      </c>
      <c r="L61" s="668"/>
      <c r="M61" s="668">
        <v>394</v>
      </c>
      <c r="N61" s="668">
        <v>1</v>
      </c>
      <c r="O61" s="668">
        <v>394</v>
      </c>
      <c r="P61" s="681"/>
      <c r="Q61" s="669">
        <v>394</v>
      </c>
    </row>
    <row r="62" spans="1:17" ht="14.4" customHeight="1" x14ac:dyDescent="0.3">
      <c r="A62" s="664" t="s">
        <v>7667</v>
      </c>
      <c r="B62" s="665" t="s">
        <v>7668</v>
      </c>
      <c r="C62" s="665" t="s">
        <v>6404</v>
      </c>
      <c r="D62" s="665" t="s">
        <v>7689</v>
      </c>
      <c r="E62" s="665" t="s">
        <v>7690</v>
      </c>
      <c r="F62" s="668"/>
      <c r="G62" s="668"/>
      <c r="H62" s="668"/>
      <c r="I62" s="668"/>
      <c r="J62" s="668"/>
      <c r="K62" s="668"/>
      <c r="L62" s="668"/>
      <c r="M62" s="668"/>
      <c r="N62" s="668">
        <v>1</v>
      </c>
      <c r="O62" s="668">
        <v>82</v>
      </c>
      <c r="P62" s="681"/>
      <c r="Q62" s="669">
        <v>82</v>
      </c>
    </row>
    <row r="63" spans="1:17" ht="14.4" customHeight="1" x14ac:dyDescent="0.3">
      <c r="A63" s="664" t="s">
        <v>7667</v>
      </c>
      <c r="B63" s="665" t="s">
        <v>7668</v>
      </c>
      <c r="C63" s="665" t="s">
        <v>6404</v>
      </c>
      <c r="D63" s="665" t="s">
        <v>7691</v>
      </c>
      <c r="E63" s="665" t="s">
        <v>7692</v>
      </c>
      <c r="F63" s="668">
        <v>357</v>
      </c>
      <c r="G63" s="668">
        <v>352359</v>
      </c>
      <c r="H63" s="668">
        <v>1</v>
      </c>
      <c r="I63" s="668">
        <v>987</v>
      </c>
      <c r="J63" s="668">
        <v>361</v>
      </c>
      <c r="K63" s="668">
        <v>356307</v>
      </c>
      <c r="L63" s="668">
        <v>1.011204481792717</v>
      </c>
      <c r="M63" s="668">
        <v>987</v>
      </c>
      <c r="N63" s="668">
        <v>453</v>
      </c>
      <c r="O63" s="668">
        <v>447564</v>
      </c>
      <c r="P63" s="681">
        <v>1.2701931836564413</v>
      </c>
      <c r="Q63" s="669">
        <v>988</v>
      </c>
    </row>
    <row r="64" spans="1:17" ht="14.4" customHeight="1" x14ac:dyDescent="0.3">
      <c r="A64" s="664" t="s">
        <v>7667</v>
      </c>
      <c r="B64" s="665" t="s">
        <v>7668</v>
      </c>
      <c r="C64" s="665" t="s">
        <v>6404</v>
      </c>
      <c r="D64" s="665" t="s">
        <v>7693</v>
      </c>
      <c r="E64" s="665" t="s">
        <v>7694</v>
      </c>
      <c r="F64" s="668">
        <v>1</v>
      </c>
      <c r="G64" s="668">
        <v>63</v>
      </c>
      <c r="H64" s="668">
        <v>1</v>
      </c>
      <c r="I64" s="668">
        <v>63</v>
      </c>
      <c r="J64" s="668">
        <v>1</v>
      </c>
      <c r="K64" s="668">
        <v>63</v>
      </c>
      <c r="L64" s="668">
        <v>1</v>
      </c>
      <c r="M64" s="668">
        <v>63</v>
      </c>
      <c r="N64" s="668">
        <v>1</v>
      </c>
      <c r="O64" s="668">
        <v>63</v>
      </c>
      <c r="P64" s="681">
        <v>1</v>
      </c>
      <c r="Q64" s="669">
        <v>63</v>
      </c>
    </row>
    <row r="65" spans="1:17" ht="14.4" customHeight="1" x14ac:dyDescent="0.3">
      <c r="A65" s="664" t="s">
        <v>7667</v>
      </c>
      <c r="B65" s="665" t="s">
        <v>7668</v>
      </c>
      <c r="C65" s="665" t="s">
        <v>6404</v>
      </c>
      <c r="D65" s="665" t="s">
        <v>7695</v>
      </c>
      <c r="E65" s="665" t="s">
        <v>7696</v>
      </c>
      <c r="F65" s="668"/>
      <c r="G65" s="668"/>
      <c r="H65" s="668"/>
      <c r="I65" s="668"/>
      <c r="J65" s="668">
        <v>1</v>
      </c>
      <c r="K65" s="668">
        <v>17</v>
      </c>
      <c r="L65" s="668"/>
      <c r="M65" s="668">
        <v>17</v>
      </c>
      <c r="N65" s="668">
        <v>3</v>
      </c>
      <c r="O65" s="668">
        <v>51</v>
      </c>
      <c r="P65" s="681"/>
      <c r="Q65" s="669">
        <v>17</v>
      </c>
    </row>
    <row r="66" spans="1:17" ht="14.4" customHeight="1" x14ac:dyDescent="0.3">
      <c r="A66" s="664" t="s">
        <v>7667</v>
      </c>
      <c r="B66" s="665" t="s">
        <v>7668</v>
      </c>
      <c r="C66" s="665" t="s">
        <v>6404</v>
      </c>
      <c r="D66" s="665" t="s">
        <v>7697</v>
      </c>
      <c r="E66" s="665" t="s">
        <v>7698</v>
      </c>
      <c r="F66" s="668">
        <v>1</v>
      </c>
      <c r="G66" s="668">
        <v>64</v>
      </c>
      <c r="H66" s="668">
        <v>1</v>
      </c>
      <c r="I66" s="668">
        <v>64</v>
      </c>
      <c r="J66" s="668">
        <v>8</v>
      </c>
      <c r="K66" s="668">
        <v>512</v>
      </c>
      <c r="L66" s="668">
        <v>8</v>
      </c>
      <c r="M66" s="668">
        <v>64</v>
      </c>
      <c r="N66" s="668">
        <v>2</v>
      </c>
      <c r="O66" s="668">
        <v>128</v>
      </c>
      <c r="P66" s="681">
        <v>2</v>
      </c>
      <c r="Q66" s="669">
        <v>64</v>
      </c>
    </row>
    <row r="67" spans="1:17" ht="14.4" customHeight="1" x14ac:dyDescent="0.3">
      <c r="A67" s="664" t="s">
        <v>7667</v>
      </c>
      <c r="B67" s="665" t="s">
        <v>7668</v>
      </c>
      <c r="C67" s="665" t="s">
        <v>6404</v>
      </c>
      <c r="D67" s="665" t="s">
        <v>7699</v>
      </c>
      <c r="E67" s="665" t="s">
        <v>7700</v>
      </c>
      <c r="F67" s="668"/>
      <c r="G67" s="668"/>
      <c r="H67" s="668"/>
      <c r="I67" s="668"/>
      <c r="J67" s="668">
        <v>5</v>
      </c>
      <c r="K67" s="668">
        <v>235</v>
      </c>
      <c r="L67" s="668"/>
      <c r="M67" s="668">
        <v>47</v>
      </c>
      <c r="N67" s="668">
        <v>8</v>
      </c>
      <c r="O67" s="668">
        <v>376</v>
      </c>
      <c r="P67" s="681"/>
      <c r="Q67" s="669">
        <v>47</v>
      </c>
    </row>
    <row r="68" spans="1:17" ht="14.4" customHeight="1" x14ac:dyDescent="0.3">
      <c r="A68" s="664" t="s">
        <v>7667</v>
      </c>
      <c r="B68" s="665" t="s">
        <v>7668</v>
      </c>
      <c r="C68" s="665" t="s">
        <v>6404</v>
      </c>
      <c r="D68" s="665" t="s">
        <v>7701</v>
      </c>
      <c r="E68" s="665" t="s">
        <v>7702</v>
      </c>
      <c r="F68" s="668">
        <v>665</v>
      </c>
      <c r="G68" s="668">
        <v>39900</v>
      </c>
      <c r="H68" s="668">
        <v>1</v>
      </c>
      <c r="I68" s="668">
        <v>60</v>
      </c>
      <c r="J68" s="668">
        <v>648</v>
      </c>
      <c r="K68" s="668">
        <v>38880</v>
      </c>
      <c r="L68" s="668">
        <v>0.97443609022556388</v>
      </c>
      <c r="M68" s="668">
        <v>60</v>
      </c>
      <c r="N68" s="668">
        <v>597</v>
      </c>
      <c r="O68" s="668">
        <v>35820</v>
      </c>
      <c r="P68" s="681">
        <v>0.89774436090225562</v>
      </c>
      <c r="Q68" s="669">
        <v>60</v>
      </c>
    </row>
    <row r="69" spans="1:17" ht="14.4" customHeight="1" x14ac:dyDescent="0.3">
      <c r="A69" s="664" t="s">
        <v>7667</v>
      </c>
      <c r="B69" s="665" t="s">
        <v>7668</v>
      </c>
      <c r="C69" s="665" t="s">
        <v>6404</v>
      </c>
      <c r="D69" s="665" t="s">
        <v>7703</v>
      </c>
      <c r="E69" s="665" t="s">
        <v>7704</v>
      </c>
      <c r="F69" s="668">
        <v>3</v>
      </c>
      <c r="G69" s="668">
        <v>57</v>
      </c>
      <c r="H69" s="668">
        <v>1</v>
      </c>
      <c r="I69" s="668">
        <v>19</v>
      </c>
      <c r="J69" s="668"/>
      <c r="K69" s="668"/>
      <c r="L69" s="668"/>
      <c r="M69" s="668"/>
      <c r="N69" s="668"/>
      <c r="O69" s="668"/>
      <c r="P69" s="681"/>
      <c r="Q69" s="669"/>
    </row>
    <row r="70" spans="1:17" ht="14.4" customHeight="1" x14ac:dyDescent="0.3">
      <c r="A70" s="664" t="s">
        <v>7667</v>
      </c>
      <c r="B70" s="665" t="s">
        <v>7668</v>
      </c>
      <c r="C70" s="665" t="s">
        <v>6404</v>
      </c>
      <c r="D70" s="665" t="s">
        <v>7705</v>
      </c>
      <c r="E70" s="665" t="s">
        <v>7706</v>
      </c>
      <c r="F70" s="668"/>
      <c r="G70" s="668"/>
      <c r="H70" s="668"/>
      <c r="I70" s="668"/>
      <c r="J70" s="668"/>
      <c r="K70" s="668"/>
      <c r="L70" s="668"/>
      <c r="M70" s="668"/>
      <c r="N70" s="668">
        <v>1</v>
      </c>
      <c r="O70" s="668">
        <v>1463</v>
      </c>
      <c r="P70" s="681"/>
      <c r="Q70" s="669">
        <v>1463</v>
      </c>
    </row>
    <row r="71" spans="1:17" ht="14.4" customHeight="1" x14ac:dyDescent="0.3">
      <c r="A71" s="664" t="s">
        <v>7667</v>
      </c>
      <c r="B71" s="665" t="s">
        <v>7668</v>
      </c>
      <c r="C71" s="665" t="s">
        <v>6404</v>
      </c>
      <c r="D71" s="665" t="s">
        <v>7707</v>
      </c>
      <c r="E71" s="665" t="s">
        <v>7708</v>
      </c>
      <c r="F71" s="668"/>
      <c r="G71" s="668"/>
      <c r="H71" s="668"/>
      <c r="I71" s="668"/>
      <c r="J71" s="668">
        <v>1</v>
      </c>
      <c r="K71" s="668">
        <v>462</v>
      </c>
      <c r="L71" s="668"/>
      <c r="M71" s="668">
        <v>462</v>
      </c>
      <c r="N71" s="668"/>
      <c r="O71" s="668"/>
      <c r="P71" s="681"/>
      <c r="Q71" s="669"/>
    </row>
    <row r="72" spans="1:17" ht="14.4" customHeight="1" x14ac:dyDescent="0.3">
      <c r="A72" s="664" t="s">
        <v>7667</v>
      </c>
      <c r="B72" s="665" t="s">
        <v>7668</v>
      </c>
      <c r="C72" s="665" t="s">
        <v>6404</v>
      </c>
      <c r="D72" s="665" t="s">
        <v>7709</v>
      </c>
      <c r="E72" s="665" t="s">
        <v>7710</v>
      </c>
      <c r="F72" s="668">
        <v>15</v>
      </c>
      <c r="G72" s="668">
        <v>12777</v>
      </c>
      <c r="H72" s="668">
        <v>1</v>
      </c>
      <c r="I72" s="668">
        <v>851.8</v>
      </c>
      <c r="J72" s="668">
        <v>27</v>
      </c>
      <c r="K72" s="668">
        <v>23004</v>
      </c>
      <c r="L72" s="668">
        <v>1.8004226344212257</v>
      </c>
      <c r="M72" s="668">
        <v>852</v>
      </c>
      <c r="N72" s="668">
        <v>20</v>
      </c>
      <c r="O72" s="668">
        <v>17060</v>
      </c>
      <c r="P72" s="681">
        <v>1.3352117085387807</v>
      </c>
      <c r="Q72" s="669">
        <v>853</v>
      </c>
    </row>
    <row r="73" spans="1:17" ht="14.4" customHeight="1" x14ac:dyDescent="0.3">
      <c r="A73" s="664" t="s">
        <v>7667</v>
      </c>
      <c r="B73" s="665" t="s">
        <v>7668</v>
      </c>
      <c r="C73" s="665" t="s">
        <v>6404</v>
      </c>
      <c r="D73" s="665" t="s">
        <v>7711</v>
      </c>
      <c r="E73" s="665" t="s">
        <v>7712</v>
      </c>
      <c r="F73" s="668"/>
      <c r="G73" s="668"/>
      <c r="H73" s="668"/>
      <c r="I73" s="668"/>
      <c r="J73" s="668"/>
      <c r="K73" s="668"/>
      <c r="L73" s="668"/>
      <c r="M73" s="668"/>
      <c r="N73" s="668">
        <v>15</v>
      </c>
      <c r="O73" s="668">
        <v>2805</v>
      </c>
      <c r="P73" s="681"/>
      <c r="Q73" s="669">
        <v>187</v>
      </c>
    </row>
    <row r="74" spans="1:17" ht="14.4" customHeight="1" x14ac:dyDescent="0.3">
      <c r="A74" s="664" t="s">
        <v>7667</v>
      </c>
      <c r="B74" s="665" t="s">
        <v>7668</v>
      </c>
      <c r="C74" s="665" t="s">
        <v>6404</v>
      </c>
      <c r="D74" s="665" t="s">
        <v>7713</v>
      </c>
      <c r="E74" s="665" t="s">
        <v>7714</v>
      </c>
      <c r="F74" s="668">
        <v>3</v>
      </c>
      <c r="G74" s="668">
        <v>711</v>
      </c>
      <c r="H74" s="668">
        <v>1</v>
      </c>
      <c r="I74" s="668">
        <v>237</v>
      </c>
      <c r="J74" s="668"/>
      <c r="K74" s="668"/>
      <c r="L74" s="668"/>
      <c r="M74" s="668"/>
      <c r="N74" s="668"/>
      <c r="O74" s="668"/>
      <c r="P74" s="681"/>
      <c r="Q74" s="669"/>
    </row>
    <row r="75" spans="1:17" ht="14.4" customHeight="1" x14ac:dyDescent="0.3">
      <c r="A75" s="664" t="s">
        <v>7667</v>
      </c>
      <c r="B75" s="665" t="s">
        <v>7668</v>
      </c>
      <c r="C75" s="665" t="s">
        <v>6404</v>
      </c>
      <c r="D75" s="665" t="s">
        <v>7715</v>
      </c>
      <c r="E75" s="665" t="s">
        <v>7716</v>
      </c>
      <c r="F75" s="668">
        <v>1</v>
      </c>
      <c r="G75" s="668">
        <v>1210</v>
      </c>
      <c r="H75" s="668">
        <v>1</v>
      </c>
      <c r="I75" s="668">
        <v>1210</v>
      </c>
      <c r="J75" s="668">
        <v>1</v>
      </c>
      <c r="K75" s="668">
        <v>1216</v>
      </c>
      <c r="L75" s="668">
        <v>1.0049586776859505</v>
      </c>
      <c r="M75" s="668">
        <v>1216</v>
      </c>
      <c r="N75" s="668"/>
      <c r="O75" s="668"/>
      <c r="P75" s="681"/>
      <c r="Q75" s="669"/>
    </row>
    <row r="76" spans="1:17" ht="14.4" customHeight="1" x14ac:dyDescent="0.3">
      <c r="A76" s="664" t="s">
        <v>7667</v>
      </c>
      <c r="B76" s="665" t="s">
        <v>7668</v>
      </c>
      <c r="C76" s="665" t="s">
        <v>6404</v>
      </c>
      <c r="D76" s="665" t="s">
        <v>7717</v>
      </c>
      <c r="E76" s="665" t="s">
        <v>7718</v>
      </c>
      <c r="F76" s="668">
        <v>27</v>
      </c>
      <c r="G76" s="668">
        <v>21177</v>
      </c>
      <c r="H76" s="668">
        <v>1</v>
      </c>
      <c r="I76" s="668">
        <v>784.33333333333337</v>
      </c>
      <c r="J76" s="668">
        <v>48</v>
      </c>
      <c r="K76" s="668">
        <v>37728</v>
      </c>
      <c r="L76" s="668">
        <v>1.7815554611134721</v>
      </c>
      <c r="M76" s="668">
        <v>786</v>
      </c>
      <c r="N76" s="668">
        <v>47</v>
      </c>
      <c r="O76" s="668">
        <v>36989</v>
      </c>
      <c r="P76" s="681">
        <v>1.7466591112999952</v>
      </c>
      <c r="Q76" s="669">
        <v>787</v>
      </c>
    </row>
    <row r="77" spans="1:17" ht="14.4" customHeight="1" x14ac:dyDescent="0.3">
      <c r="A77" s="664" t="s">
        <v>7667</v>
      </c>
      <c r="B77" s="665" t="s">
        <v>7668</v>
      </c>
      <c r="C77" s="665" t="s">
        <v>6404</v>
      </c>
      <c r="D77" s="665" t="s">
        <v>7719</v>
      </c>
      <c r="E77" s="665" t="s">
        <v>7720</v>
      </c>
      <c r="F77" s="668"/>
      <c r="G77" s="668"/>
      <c r="H77" s="668"/>
      <c r="I77" s="668"/>
      <c r="J77" s="668"/>
      <c r="K77" s="668"/>
      <c r="L77" s="668"/>
      <c r="M77" s="668"/>
      <c r="N77" s="668">
        <v>2</v>
      </c>
      <c r="O77" s="668">
        <v>378</v>
      </c>
      <c r="P77" s="681"/>
      <c r="Q77" s="669">
        <v>189</v>
      </c>
    </row>
    <row r="78" spans="1:17" ht="14.4" customHeight="1" x14ac:dyDescent="0.3">
      <c r="A78" s="664" t="s">
        <v>7667</v>
      </c>
      <c r="B78" s="665" t="s">
        <v>7668</v>
      </c>
      <c r="C78" s="665" t="s">
        <v>6404</v>
      </c>
      <c r="D78" s="665" t="s">
        <v>7721</v>
      </c>
      <c r="E78" s="665" t="s">
        <v>7722</v>
      </c>
      <c r="F78" s="668">
        <v>2</v>
      </c>
      <c r="G78" s="668">
        <v>456</v>
      </c>
      <c r="H78" s="668">
        <v>1</v>
      </c>
      <c r="I78" s="668">
        <v>228</v>
      </c>
      <c r="J78" s="668"/>
      <c r="K78" s="668"/>
      <c r="L78" s="668"/>
      <c r="M78" s="668"/>
      <c r="N78" s="668"/>
      <c r="O78" s="668"/>
      <c r="P78" s="681"/>
      <c r="Q78" s="669"/>
    </row>
    <row r="79" spans="1:17" ht="14.4" customHeight="1" x14ac:dyDescent="0.3">
      <c r="A79" s="664" t="s">
        <v>7667</v>
      </c>
      <c r="B79" s="665" t="s">
        <v>7668</v>
      </c>
      <c r="C79" s="665" t="s">
        <v>6404</v>
      </c>
      <c r="D79" s="665" t="s">
        <v>7723</v>
      </c>
      <c r="E79" s="665" t="s">
        <v>7724</v>
      </c>
      <c r="F79" s="668">
        <v>1</v>
      </c>
      <c r="G79" s="668">
        <v>461</v>
      </c>
      <c r="H79" s="668">
        <v>1</v>
      </c>
      <c r="I79" s="668">
        <v>461</v>
      </c>
      <c r="J79" s="668"/>
      <c r="K79" s="668"/>
      <c r="L79" s="668"/>
      <c r="M79" s="668"/>
      <c r="N79" s="668"/>
      <c r="O79" s="668"/>
      <c r="P79" s="681"/>
      <c r="Q79" s="669"/>
    </row>
    <row r="80" spans="1:17" ht="14.4" customHeight="1" x14ac:dyDescent="0.3">
      <c r="A80" s="664" t="s">
        <v>7667</v>
      </c>
      <c r="B80" s="665" t="s">
        <v>7668</v>
      </c>
      <c r="C80" s="665" t="s">
        <v>6404</v>
      </c>
      <c r="D80" s="665" t="s">
        <v>7725</v>
      </c>
      <c r="E80" s="665" t="s">
        <v>7726</v>
      </c>
      <c r="F80" s="668"/>
      <c r="G80" s="668"/>
      <c r="H80" s="668"/>
      <c r="I80" s="668"/>
      <c r="J80" s="668">
        <v>1</v>
      </c>
      <c r="K80" s="668">
        <v>561</v>
      </c>
      <c r="L80" s="668"/>
      <c r="M80" s="668">
        <v>561</v>
      </c>
      <c r="N80" s="668">
        <v>1</v>
      </c>
      <c r="O80" s="668">
        <v>562</v>
      </c>
      <c r="P80" s="681"/>
      <c r="Q80" s="669">
        <v>562</v>
      </c>
    </row>
    <row r="81" spans="1:17" ht="14.4" customHeight="1" x14ac:dyDescent="0.3">
      <c r="A81" s="664" t="s">
        <v>7667</v>
      </c>
      <c r="B81" s="665" t="s">
        <v>7668</v>
      </c>
      <c r="C81" s="665" t="s">
        <v>6404</v>
      </c>
      <c r="D81" s="665" t="s">
        <v>7727</v>
      </c>
      <c r="E81" s="665" t="s">
        <v>7728</v>
      </c>
      <c r="F81" s="668"/>
      <c r="G81" s="668"/>
      <c r="H81" s="668"/>
      <c r="I81" s="668"/>
      <c r="J81" s="668"/>
      <c r="K81" s="668"/>
      <c r="L81" s="668"/>
      <c r="M81" s="668"/>
      <c r="N81" s="668">
        <v>1</v>
      </c>
      <c r="O81" s="668">
        <v>172</v>
      </c>
      <c r="P81" s="681"/>
      <c r="Q81" s="669">
        <v>172</v>
      </c>
    </row>
    <row r="82" spans="1:17" ht="14.4" customHeight="1" x14ac:dyDescent="0.3">
      <c r="A82" s="664" t="s">
        <v>7667</v>
      </c>
      <c r="B82" s="665" t="s">
        <v>7668</v>
      </c>
      <c r="C82" s="665" t="s">
        <v>6404</v>
      </c>
      <c r="D82" s="665" t="s">
        <v>7729</v>
      </c>
      <c r="E82" s="665" t="s">
        <v>7730</v>
      </c>
      <c r="F82" s="668"/>
      <c r="G82" s="668"/>
      <c r="H82" s="668"/>
      <c r="I82" s="668"/>
      <c r="J82" s="668">
        <v>2</v>
      </c>
      <c r="K82" s="668">
        <v>264</v>
      </c>
      <c r="L82" s="668"/>
      <c r="M82" s="668">
        <v>132</v>
      </c>
      <c r="N82" s="668">
        <v>1</v>
      </c>
      <c r="O82" s="668">
        <v>133</v>
      </c>
      <c r="P82" s="681"/>
      <c r="Q82" s="669">
        <v>133</v>
      </c>
    </row>
    <row r="83" spans="1:17" ht="14.4" customHeight="1" x14ac:dyDescent="0.3">
      <c r="A83" s="664" t="s">
        <v>7667</v>
      </c>
      <c r="B83" s="665" t="s">
        <v>7668</v>
      </c>
      <c r="C83" s="665" t="s">
        <v>6404</v>
      </c>
      <c r="D83" s="665" t="s">
        <v>7731</v>
      </c>
      <c r="E83" s="665" t="s">
        <v>7732</v>
      </c>
      <c r="F83" s="668"/>
      <c r="G83" s="668"/>
      <c r="H83" s="668"/>
      <c r="I83" s="668"/>
      <c r="J83" s="668"/>
      <c r="K83" s="668"/>
      <c r="L83" s="668"/>
      <c r="M83" s="668"/>
      <c r="N83" s="668">
        <v>1</v>
      </c>
      <c r="O83" s="668">
        <v>414</v>
      </c>
      <c r="P83" s="681"/>
      <c r="Q83" s="669">
        <v>414</v>
      </c>
    </row>
    <row r="84" spans="1:17" ht="14.4" customHeight="1" x14ac:dyDescent="0.3">
      <c r="A84" s="664" t="s">
        <v>7667</v>
      </c>
      <c r="B84" s="665" t="s">
        <v>7668</v>
      </c>
      <c r="C84" s="665" t="s">
        <v>6404</v>
      </c>
      <c r="D84" s="665" t="s">
        <v>7733</v>
      </c>
      <c r="E84" s="665" t="s">
        <v>7734</v>
      </c>
      <c r="F84" s="668"/>
      <c r="G84" s="668"/>
      <c r="H84" s="668"/>
      <c r="I84" s="668"/>
      <c r="J84" s="668"/>
      <c r="K84" s="668"/>
      <c r="L84" s="668"/>
      <c r="M84" s="668"/>
      <c r="N84" s="668">
        <v>1</v>
      </c>
      <c r="O84" s="668">
        <v>396</v>
      </c>
      <c r="P84" s="681"/>
      <c r="Q84" s="669">
        <v>396</v>
      </c>
    </row>
    <row r="85" spans="1:17" ht="14.4" customHeight="1" x14ac:dyDescent="0.3">
      <c r="A85" s="664" t="s">
        <v>7667</v>
      </c>
      <c r="B85" s="665" t="s">
        <v>7668</v>
      </c>
      <c r="C85" s="665" t="s">
        <v>6404</v>
      </c>
      <c r="D85" s="665" t="s">
        <v>7735</v>
      </c>
      <c r="E85" s="665" t="s">
        <v>7736</v>
      </c>
      <c r="F85" s="668"/>
      <c r="G85" s="668"/>
      <c r="H85" s="668"/>
      <c r="I85" s="668"/>
      <c r="J85" s="668"/>
      <c r="K85" s="668"/>
      <c r="L85" s="668"/>
      <c r="M85" s="668"/>
      <c r="N85" s="668">
        <v>1</v>
      </c>
      <c r="O85" s="668">
        <v>89</v>
      </c>
      <c r="P85" s="681"/>
      <c r="Q85" s="669">
        <v>89</v>
      </c>
    </row>
    <row r="86" spans="1:17" ht="14.4" customHeight="1" x14ac:dyDescent="0.3">
      <c r="A86" s="664" t="s">
        <v>7667</v>
      </c>
      <c r="B86" s="665" t="s">
        <v>7668</v>
      </c>
      <c r="C86" s="665" t="s">
        <v>6404</v>
      </c>
      <c r="D86" s="665" t="s">
        <v>7737</v>
      </c>
      <c r="E86" s="665" t="s">
        <v>7738</v>
      </c>
      <c r="F86" s="668">
        <v>711</v>
      </c>
      <c r="G86" s="668">
        <v>21165</v>
      </c>
      <c r="H86" s="668">
        <v>1</v>
      </c>
      <c r="I86" s="668">
        <v>29.767932489451479</v>
      </c>
      <c r="J86" s="668">
        <v>4049</v>
      </c>
      <c r="K86" s="668">
        <v>121470</v>
      </c>
      <c r="L86" s="668">
        <v>5.7391920623671151</v>
      </c>
      <c r="M86" s="668">
        <v>30</v>
      </c>
      <c r="N86" s="668">
        <v>13881</v>
      </c>
      <c r="O86" s="668">
        <v>416430</v>
      </c>
      <c r="P86" s="681">
        <v>19.67540751240255</v>
      </c>
      <c r="Q86" s="669">
        <v>30</v>
      </c>
    </row>
    <row r="87" spans="1:17" ht="14.4" customHeight="1" x14ac:dyDescent="0.3">
      <c r="A87" s="664" t="s">
        <v>7667</v>
      </c>
      <c r="B87" s="665" t="s">
        <v>7668</v>
      </c>
      <c r="C87" s="665" t="s">
        <v>6404</v>
      </c>
      <c r="D87" s="665" t="s">
        <v>7739</v>
      </c>
      <c r="E87" s="665" t="s">
        <v>7740</v>
      </c>
      <c r="F87" s="668">
        <v>665</v>
      </c>
      <c r="G87" s="668">
        <v>33250</v>
      </c>
      <c r="H87" s="668">
        <v>1</v>
      </c>
      <c r="I87" s="668">
        <v>50</v>
      </c>
      <c r="J87" s="668">
        <v>650</v>
      </c>
      <c r="K87" s="668">
        <v>32500</v>
      </c>
      <c r="L87" s="668">
        <v>0.97744360902255634</v>
      </c>
      <c r="M87" s="668">
        <v>50</v>
      </c>
      <c r="N87" s="668">
        <v>598</v>
      </c>
      <c r="O87" s="668">
        <v>29900</v>
      </c>
      <c r="P87" s="681">
        <v>0.89924812030075185</v>
      </c>
      <c r="Q87" s="669">
        <v>50</v>
      </c>
    </row>
    <row r="88" spans="1:17" ht="14.4" customHeight="1" x14ac:dyDescent="0.3">
      <c r="A88" s="664" t="s">
        <v>7667</v>
      </c>
      <c r="B88" s="665" t="s">
        <v>7668</v>
      </c>
      <c r="C88" s="665" t="s">
        <v>6404</v>
      </c>
      <c r="D88" s="665" t="s">
        <v>7741</v>
      </c>
      <c r="E88" s="665" t="s">
        <v>7742</v>
      </c>
      <c r="F88" s="668">
        <v>1437</v>
      </c>
      <c r="G88" s="668">
        <v>17244</v>
      </c>
      <c r="H88" s="668">
        <v>1</v>
      </c>
      <c r="I88" s="668">
        <v>12</v>
      </c>
      <c r="J88" s="668">
        <v>1426</v>
      </c>
      <c r="K88" s="668">
        <v>17112</v>
      </c>
      <c r="L88" s="668">
        <v>0.99234516353514268</v>
      </c>
      <c r="M88" s="668">
        <v>12</v>
      </c>
      <c r="N88" s="668">
        <v>1406</v>
      </c>
      <c r="O88" s="668">
        <v>16872</v>
      </c>
      <c r="P88" s="681">
        <v>0.97842727905358384</v>
      </c>
      <c r="Q88" s="669">
        <v>12</v>
      </c>
    </row>
    <row r="89" spans="1:17" ht="14.4" customHeight="1" x14ac:dyDescent="0.3">
      <c r="A89" s="664" t="s">
        <v>7667</v>
      </c>
      <c r="B89" s="665" t="s">
        <v>7668</v>
      </c>
      <c r="C89" s="665" t="s">
        <v>6404</v>
      </c>
      <c r="D89" s="665" t="s">
        <v>7743</v>
      </c>
      <c r="E89" s="665" t="s">
        <v>7744</v>
      </c>
      <c r="F89" s="668">
        <v>20</v>
      </c>
      <c r="G89" s="668">
        <v>3636</v>
      </c>
      <c r="H89" s="668">
        <v>1</v>
      </c>
      <c r="I89" s="668">
        <v>181.8</v>
      </c>
      <c r="J89" s="668">
        <v>19</v>
      </c>
      <c r="K89" s="668">
        <v>3458</v>
      </c>
      <c r="L89" s="668">
        <v>0.9510451045104511</v>
      </c>
      <c r="M89" s="668">
        <v>182</v>
      </c>
      <c r="N89" s="668">
        <v>22</v>
      </c>
      <c r="O89" s="668">
        <v>4026</v>
      </c>
      <c r="P89" s="681">
        <v>1.1072607260726073</v>
      </c>
      <c r="Q89" s="669">
        <v>183</v>
      </c>
    </row>
    <row r="90" spans="1:17" ht="14.4" customHeight="1" x14ac:dyDescent="0.3">
      <c r="A90" s="664" t="s">
        <v>7667</v>
      </c>
      <c r="B90" s="665" t="s">
        <v>7668</v>
      </c>
      <c r="C90" s="665" t="s">
        <v>6404</v>
      </c>
      <c r="D90" s="665" t="s">
        <v>7745</v>
      </c>
      <c r="E90" s="665" t="s">
        <v>7746</v>
      </c>
      <c r="F90" s="668"/>
      <c r="G90" s="668"/>
      <c r="H90" s="668"/>
      <c r="I90" s="668"/>
      <c r="J90" s="668">
        <v>1</v>
      </c>
      <c r="K90" s="668">
        <v>72</v>
      </c>
      <c r="L90" s="668"/>
      <c r="M90" s="668">
        <v>72</v>
      </c>
      <c r="N90" s="668">
        <v>1</v>
      </c>
      <c r="O90" s="668">
        <v>73</v>
      </c>
      <c r="P90" s="681"/>
      <c r="Q90" s="669">
        <v>73</v>
      </c>
    </row>
    <row r="91" spans="1:17" ht="14.4" customHeight="1" x14ac:dyDescent="0.3">
      <c r="A91" s="664" t="s">
        <v>7667</v>
      </c>
      <c r="B91" s="665" t="s">
        <v>7668</v>
      </c>
      <c r="C91" s="665" t="s">
        <v>6404</v>
      </c>
      <c r="D91" s="665" t="s">
        <v>7747</v>
      </c>
      <c r="E91" s="665" t="s">
        <v>7748</v>
      </c>
      <c r="F91" s="668">
        <v>19</v>
      </c>
      <c r="G91" s="668">
        <v>3474</v>
      </c>
      <c r="H91" s="668">
        <v>1</v>
      </c>
      <c r="I91" s="668">
        <v>182.84210526315789</v>
      </c>
      <c r="J91" s="668">
        <v>16</v>
      </c>
      <c r="K91" s="668">
        <v>2928</v>
      </c>
      <c r="L91" s="668">
        <v>0.84283246977547499</v>
      </c>
      <c r="M91" s="668">
        <v>183</v>
      </c>
      <c r="N91" s="668">
        <v>19</v>
      </c>
      <c r="O91" s="668">
        <v>3496</v>
      </c>
      <c r="P91" s="681">
        <v>1.0063327576280945</v>
      </c>
      <c r="Q91" s="669">
        <v>184</v>
      </c>
    </row>
    <row r="92" spans="1:17" ht="14.4" customHeight="1" x14ac:dyDescent="0.3">
      <c r="A92" s="664" t="s">
        <v>7667</v>
      </c>
      <c r="B92" s="665" t="s">
        <v>7668</v>
      </c>
      <c r="C92" s="665" t="s">
        <v>6404</v>
      </c>
      <c r="D92" s="665" t="s">
        <v>7598</v>
      </c>
      <c r="E92" s="665" t="s">
        <v>7599</v>
      </c>
      <c r="F92" s="668"/>
      <c r="G92" s="668"/>
      <c r="H92" s="668"/>
      <c r="I92" s="668"/>
      <c r="J92" s="668">
        <v>2</v>
      </c>
      <c r="K92" s="668">
        <v>2536</v>
      </c>
      <c r="L92" s="668"/>
      <c r="M92" s="668">
        <v>1268</v>
      </c>
      <c r="N92" s="668">
        <v>1</v>
      </c>
      <c r="O92" s="668">
        <v>1283</v>
      </c>
      <c r="P92" s="681"/>
      <c r="Q92" s="669">
        <v>1283</v>
      </c>
    </row>
    <row r="93" spans="1:17" ht="14.4" customHeight="1" x14ac:dyDescent="0.3">
      <c r="A93" s="664" t="s">
        <v>7667</v>
      </c>
      <c r="B93" s="665" t="s">
        <v>7668</v>
      </c>
      <c r="C93" s="665" t="s">
        <v>6404</v>
      </c>
      <c r="D93" s="665" t="s">
        <v>7749</v>
      </c>
      <c r="E93" s="665" t="s">
        <v>7750</v>
      </c>
      <c r="F93" s="668">
        <v>4584</v>
      </c>
      <c r="G93" s="668">
        <v>677302</v>
      </c>
      <c r="H93" s="668">
        <v>1</v>
      </c>
      <c r="I93" s="668">
        <v>147.75349040139616</v>
      </c>
      <c r="J93" s="668">
        <v>4687</v>
      </c>
      <c r="K93" s="668">
        <v>693676</v>
      </c>
      <c r="L93" s="668">
        <v>1.0241753309454276</v>
      </c>
      <c r="M93" s="668">
        <v>148</v>
      </c>
      <c r="N93" s="668">
        <v>4585</v>
      </c>
      <c r="O93" s="668">
        <v>683165</v>
      </c>
      <c r="P93" s="681">
        <v>1.0086564043809114</v>
      </c>
      <c r="Q93" s="669">
        <v>149</v>
      </c>
    </row>
    <row r="94" spans="1:17" ht="14.4" customHeight="1" x14ac:dyDescent="0.3">
      <c r="A94" s="664" t="s">
        <v>7667</v>
      </c>
      <c r="B94" s="665" t="s">
        <v>7668</v>
      </c>
      <c r="C94" s="665" t="s">
        <v>6404</v>
      </c>
      <c r="D94" s="665" t="s">
        <v>7751</v>
      </c>
      <c r="E94" s="665" t="s">
        <v>7752</v>
      </c>
      <c r="F94" s="668">
        <v>714</v>
      </c>
      <c r="G94" s="668">
        <v>21254</v>
      </c>
      <c r="H94" s="668">
        <v>1</v>
      </c>
      <c r="I94" s="668">
        <v>29.767507002801121</v>
      </c>
      <c r="J94" s="668">
        <v>4052</v>
      </c>
      <c r="K94" s="668">
        <v>121560</v>
      </c>
      <c r="L94" s="668">
        <v>5.7193939964242029</v>
      </c>
      <c r="M94" s="668">
        <v>30</v>
      </c>
      <c r="N94" s="668">
        <v>13883</v>
      </c>
      <c r="O94" s="668">
        <v>416490</v>
      </c>
      <c r="P94" s="681">
        <v>19.595840782911452</v>
      </c>
      <c r="Q94" s="669">
        <v>30</v>
      </c>
    </row>
    <row r="95" spans="1:17" ht="14.4" customHeight="1" x14ac:dyDescent="0.3">
      <c r="A95" s="664" t="s">
        <v>7667</v>
      </c>
      <c r="B95" s="665" t="s">
        <v>7668</v>
      </c>
      <c r="C95" s="665" t="s">
        <v>6404</v>
      </c>
      <c r="D95" s="665" t="s">
        <v>7753</v>
      </c>
      <c r="E95" s="665" t="s">
        <v>7754</v>
      </c>
      <c r="F95" s="668">
        <v>286</v>
      </c>
      <c r="G95" s="668">
        <v>8866</v>
      </c>
      <c r="H95" s="668">
        <v>1</v>
      </c>
      <c r="I95" s="668">
        <v>31</v>
      </c>
      <c r="J95" s="668">
        <v>359</v>
      </c>
      <c r="K95" s="668">
        <v>11129</v>
      </c>
      <c r="L95" s="668">
        <v>1.2552447552447552</v>
      </c>
      <c r="M95" s="668">
        <v>31</v>
      </c>
      <c r="N95" s="668">
        <v>193</v>
      </c>
      <c r="O95" s="668">
        <v>5983</v>
      </c>
      <c r="P95" s="681">
        <v>0.67482517482517479</v>
      </c>
      <c r="Q95" s="669">
        <v>31</v>
      </c>
    </row>
    <row r="96" spans="1:17" ht="14.4" customHeight="1" x14ac:dyDescent="0.3">
      <c r="A96" s="664" t="s">
        <v>7667</v>
      </c>
      <c r="B96" s="665" t="s">
        <v>7668</v>
      </c>
      <c r="C96" s="665" t="s">
        <v>6404</v>
      </c>
      <c r="D96" s="665" t="s">
        <v>7755</v>
      </c>
      <c r="E96" s="665" t="s">
        <v>7756</v>
      </c>
      <c r="F96" s="668">
        <v>1704</v>
      </c>
      <c r="G96" s="668">
        <v>46008</v>
      </c>
      <c r="H96" s="668">
        <v>1</v>
      </c>
      <c r="I96" s="668">
        <v>27</v>
      </c>
      <c r="J96" s="668">
        <v>1810</v>
      </c>
      <c r="K96" s="668">
        <v>48870</v>
      </c>
      <c r="L96" s="668">
        <v>1.062206572769953</v>
      </c>
      <c r="M96" s="668">
        <v>27</v>
      </c>
      <c r="N96" s="668">
        <v>1587</v>
      </c>
      <c r="O96" s="668">
        <v>42849</v>
      </c>
      <c r="P96" s="681">
        <v>0.93133802816901412</v>
      </c>
      <c r="Q96" s="669">
        <v>27</v>
      </c>
    </row>
    <row r="97" spans="1:17" ht="14.4" customHeight="1" x14ac:dyDescent="0.3">
      <c r="A97" s="664" t="s">
        <v>7667</v>
      </c>
      <c r="B97" s="665" t="s">
        <v>7668</v>
      </c>
      <c r="C97" s="665" t="s">
        <v>6404</v>
      </c>
      <c r="D97" s="665" t="s">
        <v>7757</v>
      </c>
      <c r="E97" s="665" t="s">
        <v>7758</v>
      </c>
      <c r="F97" s="668"/>
      <c r="G97" s="668"/>
      <c r="H97" s="668"/>
      <c r="I97" s="668"/>
      <c r="J97" s="668">
        <v>1</v>
      </c>
      <c r="K97" s="668">
        <v>255</v>
      </c>
      <c r="L97" s="668"/>
      <c r="M97" s="668">
        <v>255</v>
      </c>
      <c r="N97" s="668">
        <v>1</v>
      </c>
      <c r="O97" s="668">
        <v>256</v>
      </c>
      <c r="P97" s="681"/>
      <c r="Q97" s="669">
        <v>256</v>
      </c>
    </row>
    <row r="98" spans="1:17" ht="14.4" customHeight="1" x14ac:dyDescent="0.3">
      <c r="A98" s="664" t="s">
        <v>7667</v>
      </c>
      <c r="B98" s="665" t="s">
        <v>7668</v>
      </c>
      <c r="C98" s="665" t="s">
        <v>6404</v>
      </c>
      <c r="D98" s="665" t="s">
        <v>7759</v>
      </c>
      <c r="E98" s="665" t="s">
        <v>7760</v>
      </c>
      <c r="F98" s="668"/>
      <c r="G98" s="668"/>
      <c r="H98" s="668"/>
      <c r="I98" s="668"/>
      <c r="J98" s="668"/>
      <c r="K98" s="668"/>
      <c r="L98" s="668"/>
      <c r="M98" s="668"/>
      <c r="N98" s="668">
        <v>1</v>
      </c>
      <c r="O98" s="668">
        <v>163</v>
      </c>
      <c r="P98" s="681"/>
      <c r="Q98" s="669">
        <v>163</v>
      </c>
    </row>
    <row r="99" spans="1:17" ht="14.4" customHeight="1" x14ac:dyDescent="0.3">
      <c r="A99" s="664" t="s">
        <v>7667</v>
      </c>
      <c r="B99" s="665" t="s">
        <v>7668</v>
      </c>
      <c r="C99" s="665" t="s">
        <v>6404</v>
      </c>
      <c r="D99" s="665" t="s">
        <v>7761</v>
      </c>
      <c r="E99" s="665" t="s">
        <v>7762</v>
      </c>
      <c r="F99" s="668">
        <v>1</v>
      </c>
      <c r="G99" s="668">
        <v>22</v>
      </c>
      <c r="H99" s="668">
        <v>1</v>
      </c>
      <c r="I99" s="668">
        <v>22</v>
      </c>
      <c r="J99" s="668">
        <v>6</v>
      </c>
      <c r="K99" s="668">
        <v>132</v>
      </c>
      <c r="L99" s="668">
        <v>6</v>
      </c>
      <c r="M99" s="668">
        <v>22</v>
      </c>
      <c r="N99" s="668">
        <v>4</v>
      </c>
      <c r="O99" s="668">
        <v>88</v>
      </c>
      <c r="P99" s="681">
        <v>4</v>
      </c>
      <c r="Q99" s="669">
        <v>22</v>
      </c>
    </row>
    <row r="100" spans="1:17" ht="14.4" customHeight="1" x14ac:dyDescent="0.3">
      <c r="A100" s="664" t="s">
        <v>7667</v>
      </c>
      <c r="B100" s="665" t="s">
        <v>7668</v>
      </c>
      <c r="C100" s="665" t="s">
        <v>6404</v>
      </c>
      <c r="D100" s="665" t="s">
        <v>7763</v>
      </c>
      <c r="E100" s="665" t="s">
        <v>7764</v>
      </c>
      <c r="F100" s="668"/>
      <c r="G100" s="668"/>
      <c r="H100" s="668"/>
      <c r="I100" s="668"/>
      <c r="J100" s="668"/>
      <c r="K100" s="668"/>
      <c r="L100" s="668"/>
      <c r="M100" s="668"/>
      <c r="N100" s="668">
        <v>1</v>
      </c>
      <c r="O100" s="668">
        <v>870</v>
      </c>
      <c r="P100" s="681"/>
      <c r="Q100" s="669">
        <v>870</v>
      </c>
    </row>
    <row r="101" spans="1:17" ht="14.4" customHeight="1" x14ac:dyDescent="0.3">
      <c r="A101" s="664" t="s">
        <v>7667</v>
      </c>
      <c r="B101" s="665" t="s">
        <v>7668</v>
      </c>
      <c r="C101" s="665" t="s">
        <v>6404</v>
      </c>
      <c r="D101" s="665" t="s">
        <v>7765</v>
      </c>
      <c r="E101" s="665" t="s">
        <v>7766</v>
      </c>
      <c r="F101" s="668">
        <v>3347</v>
      </c>
      <c r="G101" s="668">
        <v>83675</v>
      </c>
      <c r="H101" s="668">
        <v>1</v>
      </c>
      <c r="I101" s="668">
        <v>25</v>
      </c>
      <c r="J101" s="668">
        <v>3485</v>
      </c>
      <c r="K101" s="668">
        <v>87125</v>
      </c>
      <c r="L101" s="668">
        <v>1.0412309530923214</v>
      </c>
      <c r="M101" s="668">
        <v>25</v>
      </c>
      <c r="N101" s="668">
        <v>3376</v>
      </c>
      <c r="O101" s="668">
        <v>84400</v>
      </c>
      <c r="P101" s="681">
        <v>1.0086644756498357</v>
      </c>
      <c r="Q101" s="669">
        <v>25</v>
      </c>
    </row>
    <row r="102" spans="1:17" ht="14.4" customHeight="1" x14ac:dyDescent="0.3">
      <c r="A102" s="664" t="s">
        <v>7667</v>
      </c>
      <c r="B102" s="665" t="s">
        <v>7668</v>
      </c>
      <c r="C102" s="665" t="s">
        <v>6404</v>
      </c>
      <c r="D102" s="665" t="s">
        <v>7767</v>
      </c>
      <c r="E102" s="665" t="s">
        <v>7768</v>
      </c>
      <c r="F102" s="668">
        <v>4</v>
      </c>
      <c r="G102" s="668">
        <v>132</v>
      </c>
      <c r="H102" s="668">
        <v>1</v>
      </c>
      <c r="I102" s="668">
        <v>33</v>
      </c>
      <c r="J102" s="668">
        <v>7</v>
      </c>
      <c r="K102" s="668">
        <v>231</v>
      </c>
      <c r="L102" s="668">
        <v>1.75</v>
      </c>
      <c r="M102" s="668">
        <v>33</v>
      </c>
      <c r="N102" s="668">
        <v>7</v>
      </c>
      <c r="O102" s="668">
        <v>231</v>
      </c>
      <c r="P102" s="681">
        <v>1.75</v>
      </c>
      <c r="Q102" s="669">
        <v>33</v>
      </c>
    </row>
    <row r="103" spans="1:17" ht="14.4" customHeight="1" x14ac:dyDescent="0.3">
      <c r="A103" s="664" t="s">
        <v>7667</v>
      </c>
      <c r="B103" s="665" t="s">
        <v>7668</v>
      </c>
      <c r="C103" s="665" t="s">
        <v>6404</v>
      </c>
      <c r="D103" s="665" t="s">
        <v>7769</v>
      </c>
      <c r="E103" s="665" t="s">
        <v>7770</v>
      </c>
      <c r="F103" s="668">
        <v>6</v>
      </c>
      <c r="G103" s="668">
        <v>180</v>
      </c>
      <c r="H103" s="668">
        <v>1</v>
      </c>
      <c r="I103" s="668">
        <v>30</v>
      </c>
      <c r="J103" s="668">
        <v>6</v>
      </c>
      <c r="K103" s="668">
        <v>180</v>
      </c>
      <c r="L103" s="668">
        <v>1</v>
      </c>
      <c r="M103" s="668">
        <v>30</v>
      </c>
      <c r="N103" s="668">
        <v>8</v>
      </c>
      <c r="O103" s="668">
        <v>240</v>
      </c>
      <c r="P103" s="681">
        <v>1.3333333333333333</v>
      </c>
      <c r="Q103" s="669">
        <v>30</v>
      </c>
    </row>
    <row r="104" spans="1:17" ht="14.4" customHeight="1" x14ac:dyDescent="0.3">
      <c r="A104" s="664" t="s">
        <v>7667</v>
      </c>
      <c r="B104" s="665" t="s">
        <v>7668</v>
      </c>
      <c r="C104" s="665" t="s">
        <v>6404</v>
      </c>
      <c r="D104" s="665" t="s">
        <v>7771</v>
      </c>
      <c r="E104" s="665" t="s">
        <v>7772</v>
      </c>
      <c r="F104" s="668">
        <v>19</v>
      </c>
      <c r="G104" s="668">
        <v>3876</v>
      </c>
      <c r="H104" s="668">
        <v>1</v>
      </c>
      <c r="I104" s="668">
        <v>204</v>
      </c>
      <c r="J104" s="668">
        <v>6</v>
      </c>
      <c r="K104" s="668">
        <v>1224</v>
      </c>
      <c r="L104" s="668">
        <v>0.31578947368421051</v>
      </c>
      <c r="M104" s="668">
        <v>204</v>
      </c>
      <c r="N104" s="668">
        <v>33</v>
      </c>
      <c r="O104" s="668">
        <v>6765</v>
      </c>
      <c r="P104" s="681">
        <v>1.7453560371517027</v>
      </c>
      <c r="Q104" s="669">
        <v>205</v>
      </c>
    </row>
    <row r="105" spans="1:17" ht="14.4" customHeight="1" x14ac:dyDescent="0.3">
      <c r="A105" s="664" t="s">
        <v>7667</v>
      </c>
      <c r="B105" s="665" t="s">
        <v>7668</v>
      </c>
      <c r="C105" s="665" t="s">
        <v>6404</v>
      </c>
      <c r="D105" s="665" t="s">
        <v>7773</v>
      </c>
      <c r="E105" s="665" t="s">
        <v>7774</v>
      </c>
      <c r="F105" s="668">
        <v>45</v>
      </c>
      <c r="G105" s="668">
        <v>1170</v>
      </c>
      <c r="H105" s="668">
        <v>1</v>
      </c>
      <c r="I105" s="668">
        <v>26</v>
      </c>
      <c r="J105" s="668">
        <v>52</v>
      </c>
      <c r="K105" s="668">
        <v>1352</v>
      </c>
      <c r="L105" s="668">
        <v>1.1555555555555554</v>
      </c>
      <c r="M105" s="668">
        <v>26</v>
      </c>
      <c r="N105" s="668">
        <v>57</v>
      </c>
      <c r="O105" s="668">
        <v>1482</v>
      </c>
      <c r="P105" s="681">
        <v>1.2666666666666666</v>
      </c>
      <c r="Q105" s="669">
        <v>26</v>
      </c>
    </row>
    <row r="106" spans="1:17" ht="14.4" customHeight="1" x14ac:dyDescent="0.3">
      <c r="A106" s="664" t="s">
        <v>7667</v>
      </c>
      <c r="B106" s="665" t="s">
        <v>7668</v>
      </c>
      <c r="C106" s="665" t="s">
        <v>6404</v>
      </c>
      <c r="D106" s="665" t="s">
        <v>7775</v>
      </c>
      <c r="E106" s="665" t="s">
        <v>7776</v>
      </c>
      <c r="F106" s="668">
        <v>20</v>
      </c>
      <c r="G106" s="668">
        <v>1680</v>
      </c>
      <c r="H106" s="668">
        <v>1</v>
      </c>
      <c r="I106" s="668">
        <v>84</v>
      </c>
      <c r="J106" s="668">
        <v>23</v>
      </c>
      <c r="K106" s="668">
        <v>1932</v>
      </c>
      <c r="L106" s="668">
        <v>1.1499999999999999</v>
      </c>
      <c r="M106" s="668">
        <v>84</v>
      </c>
      <c r="N106" s="668">
        <v>33</v>
      </c>
      <c r="O106" s="668">
        <v>2772</v>
      </c>
      <c r="P106" s="681">
        <v>1.65</v>
      </c>
      <c r="Q106" s="669">
        <v>84</v>
      </c>
    </row>
    <row r="107" spans="1:17" ht="14.4" customHeight="1" x14ac:dyDescent="0.3">
      <c r="A107" s="664" t="s">
        <v>7667</v>
      </c>
      <c r="B107" s="665" t="s">
        <v>7668</v>
      </c>
      <c r="C107" s="665" t="s">
        <v>6404</v>
      </c>
      <c r="D107" s="665" t="s">
        <v>7777</v>
      </c>
      <c r="E107" s="665" t="s">
        <v>7778</v>
      </c>
      <c r="F107" s="668">
        <v>30</v>
      </c>
      <c r="G107" s="668">
        <v>5244</v>
      </c>
      <c r="H107" s="668">
        <v>1</v>
      </c>
      <c r="I107" s="668">
        <v>174.8</v>
      </c>
      <c r="J107" s="668">
        <v>26</v>
      </c>
      <c r="K107" s="668">
        <v>4550</v>
      </c>
      <c r="L107" s="668">
        <v>0.86765827612509538</v>
      </c>
      <c r="M107" s="668">
        <v>175</v>
      </c>
      <c r="N107" s="668">
        <v>29</v>
      </c>
      <c r="O107" s="668">
        <v>5104</v>
      </c>
      <c r="P107" s="681">
        <v>0.97330282227307396</v>
      </c>
      <c r="Q107" s="669">
        <v>176</v>
      </c>
    </row>
    <row r="108" spans="1:17" ht="14.4" customHeight="1" x14ac:dyDescent="0.3">
      <c r="A108" s="664" t="s">
        <v>7667</v>
      </c>
      <c r="B108" s="665" t="s">
        <v>7668</v>
      </c>
      <c r="C108" s="665" t="s">
        <v>6404</v>
      </c>
      <c r="D108" s="665" t="s">
        <v>7779</v>
      </c>
      <c r="E108" s="665" t="s">
        <v>7780</v>
      </c>
      <c r="F108" s="668">
        <v>1</v>
      </c>
      <c r="G108" s="668">
        <v>250</v>
      </c>
      <c r="H108" s="668">
        <v>1</v>
      </c>
      <c r="I108" s="668">
        <v>250</v>
      </c>
      <c r="J108" s="668"/>
      <c r="K108" s="668"/>
      <c r="L108" s="668"/>
      <c r="M108" s="668"/>
      <c r="N108" s="668">
        <v>1</v>
      </c>
      <c r="O108" s="668">
        <v>253</v>
      </c>
      <c r="P108" s="681">
        <v>1.012</v>
      </c>
      <c r="Q108" s="669">
        <v>253</v>
      </c>
    </row>
    <row r="109" spans="1:17" ht="14.4" customHeight="1" x14ac:dyDescent="0.3">
      <c r="A109" s="664" t="s">
        <v>7667</v>
      </c>
      <c r="B109" s="665" t="s">
        <v>7668</v>
      </c>
      <c r="C109" s="665" t="s">
        <v>6404</v>
      </c>
      <c r="D109" s="665" t="s">
        <v>7781</v>
      </c>
      <c r="E109" s="665" t="s">
        <v>7782</v>
      </c>
      <c r="F109" s="668">
        <v>887</v>
      </c>
      <c r="G109" s="668">
        <v>13305</v>
      </c>
      <c r="H109" s="668">
        <v>1</v>
      </c>
      <c r="I109" s="668">
        <v>15</v>
      </c>
      <c r="J109" s="668">
        <v>881</v>
      </c>
      <c r="K109" s="668">
        <v>13215</v>
      </c>
      <c r="L109" s="668">
        <v>0.99323562570462232</v>
      </c>
      <c r="M109" s="668">
        <v>15</v>
      </c>
      <c r="N109" s="668">
        <v>577</v>
      </c>
      <c r="O109" s="668">
        <v>8655</v>
      </c>
      <c r="P109" s="681">
        <v>0.65050732807215328</v>
      </c>
      <c r="Q109" s="669">
        <v>15</v>
      </c>
    </row>
    <row r="110" spans="1:17" ht="14.4" customHeight="1" x14ac:dyDescent="0.3">
      <c r="A110" s="664" t="s">
        <v>7667</v>
      </c>
      <c r="B110" s="665" t="s">
        <v>7668</v>
      </c>
      <c r="C110" s="665" t="s">
        <v>6404</v>
      </c>
      <c r="D110" s="665" t="s">
        <v>7783</v>
      </c>
      <c r="E110" s="665" t="s">
        <v>7784</v>
      </c>
      <c r="F110" s="668">
        <v>1108</v>
      </c>
      <c r="G110" s="668">
        <v>25484</v>
      </c>
      <c r="H110" s="668">
        <v>1</v>
      </c>
      <c r="I110" s="668">
        <v>23</v>
      </c>
      <c r="J110" s="668">
        <v>1184</v>
      </c>
      <c r="K110" s="668">
        <v>27232</v>
      </c>
      <c r="L110" s="668">
        <v>1.0685920577617329</v>
      </c>
      <c r="M110" s="668">
        <v>23</v>
      </c>
      <c r="N110" s="668">
        <v>1026</v>
      </c>
      <c r="O110" s="668">
        <v>23598</v>
      </c>
      <c r="P110" s="681">
        <v>0.92599277978339345</v>
      </c>
      <c r="Q110" s="669">
        <v>23</v>
      </c>
    </row>
    <row r="111" spans="1:17" ht="14.4" customHeight="1" x14ac:dyDescent="0.3">
      <c r="A111" s="664" t="s">
        <v>7667</v>
      </c>
      <c r="B111" s="665" t="s">
        <v>7668</v>
      </c>
      <c r="C111" s="665" t="s">
        <v>6404</v>
      </c>
      <c r="D111" s="665" t="s">
        <v>7785</v>
      </c>
      <c r="E111" s="665" t="s">
        <v>7786</v>
      </c>
      <c r="F111" s="668">
        <v>1</v>
      </c>
      <c r="G111" s="668">
        <v>249</v>
      </c>
      <c r="H111" s="668">
        <v>1</v>
      </c>
      <c r="I111" s="668">
        <v>249</v>
      </c>
      <c r="J111" s="668"/>
      <c r="K111" s="668"/>
      <c r="L111" s="668"/>
      <c r="M111" s="668"/>
      <c r="N111" s="668">
        <v>1</v>
      </c>
      <c r="O111" s="668">
        <v>252</v>
      </c>
      <c r="P111" s="681">
        <v>1.0120481927710843</v>
      </c>
      <c r="Q111" s="669">
        <v>252</v>
      </c>
    </row>
    <row r="112" spans="1:17" ht="14.4" customHeight="1" x14ac:dyDescent="0.3">
      <c r="A112" s="664" t="s">
        <v>7667</v>
      </c>
      <c r="B112" s="665" t="s">
        <v>7668</v>
      </c>
      <c r="C112" s="665" t="s">
        <v>6404</v>
      </c>
      <c r="D112" s="665" t="s">
        <v>7787</v>
      </c>
      <c r="E112" s="665" t="s">
        <v>7788</v>
      </c>
      <c r="F112" s="668">
        <v>4</v>
      </c>
      <c r="G112" s="668">
        <v>148</v>
      </c>
      <c r="H112" s="668">
        <v>1</v>
      </c>
      <c r="I112" s="668">
        <v>37</v>
      </c>
      <c r="J112" s="668">
        <v>3</v>
      </c>
      <c r="K112" s="668">
        <v>111</v>
      </c>
      <c r="L112" s="668">
        <v>0.75</v>
      </c>
      <c r="M112" s="668">
        <v>37</v>
      </c>
      <c r="N112" s="668">
        <v>6</v>
      </c>
      <c r="O112" s="668">
        <v>222</v>
      </c>
      <c r="P112" s="681">
        <v>1.5</v>
      </c>
      <c r="Q112" s="669">
        <v>37</v>
      </c>
    </row>
    <row r="113" spans="1:17" ht="14.4" customHeight="1" x14ac:dyDescent="0.3">
      <c r="A113" s="664" t="s">
        <v>7667</v>
      </c>
      <c r="B113" s="665" t="s">
        <v>7668</v>
      </c>
      <c r="C113" s="665" t="s">
        <v>6404</v>
      </c>
      <c r="D113" s="665" t="s">
        <v>7789</v>
      </c>
      <c r="E113" s="665" t="s">
        <v>7790</v>
      </c>
      <c r="F113" s="668">
        <v>572</v>
      </c>
      <c r="G113" s="668">
        <v>13156</v>
      </c>
      <c r="H113" s="668">
        <v>1</v>
      </c>
      <c r="I113" s="668">
        <v>23</v>
      </c>
      <c r="J113" s="668">
        <v>3900</v>
      </c>
      <c r="K113" s="668">
        <v>89700</v>
      </c>
      <c r="L113" s="668">
        <v>6.8181818181818183</v>
      </c>
      <c r="M113" s="668">
        <v>23</v>
      </c>
      <c r="N113" s="668">
        <v>13801</v>
      </c>
      <c r="O113" s="668">
        <v>317423</v>
      </c>
      <c r="P113" s="681">
        <v>24.127622377622377</v>
      </c>
      <c r="Q113" s="669">
        <v>23</v>
      </c>
    </row>
    <row r="114" spans="1:17" ht="14.4" customHeight="1" x14ac:dyDescent="0.3">
      <c r="A114" s="664" t="s">
        <v>7667</v>
      </c>
      <c r="B114" s="665" t="s">
        <v>7668</v>
      </c>
      <c r="C114" s="665" t="s">
        <v>6404</v>
      </c>
      <c r="D114" s="665" t="s">
        <v>7791</v>
      </c>
      <c r="E114" s="665" t="s">
        <v>7792</v>
      </c>
      <c r="F114" s="668"/>
      <c r="G114" s="668"/>
      <c r="H114" s="668"/>
      <c r="I114" s="668"/>
      <c r="J114" s="668"/>
      <c r="K114" s="668"/>
      <c r="L114" s="668"/>
      <c r="M114" s="668"/>
      <c r="N114" s="668">
        <v>1</v>
      </c>
      <c r="O114" s="668">
        <v>171</v>
      </c>
      <c r="P114" s="681"/>
      <c r="Q114" s="669">
        <v>171</v>
      </c>
    </row>
    <row r="115" spans="1:17" ht="14.4" customHeight="1" x14ac:dyDescent="0.3">
      <c r="A115" s="664" t="s">
        <v>7667</v>
      </c>
      <c r="B115" s="665" t="s">
        <v>7668</v>
      </c>
      <c r="C115" s="665" t="s">
        <v>6404</v>
      </c>
      <c r="D115" s="665" t="s">
        <v>7793</v>
      </c>
      <c r="E115" s="665" t="s">
        <v>7794</v>
      </c>
      <c r="F115" s="668"/>
      <c r="G115" s="668"/>
      <c r="H115" s="668"/>
      <c r="I115" s="668"/>
      <c r="J115" s="668"/>
      <c r="K115" s="668"/>
      <c r="L115" s="668"/>
      <c r="M115" s="668"/>
      <c r="N115" s="668">
        <v>1</v>
      </c>
      <c r="O115" s="668">
        <v>331</v>
      </c>
      <c r="P115" s="681"/>
      <c r="Q115" s="669">
        <v>331</v>
      </c>
    </row>
    <row r="116" spans="1:17" ht="14.4" customHeight="1" x14ac:dyDescent="0.3">
      <c r="A116" s="664" t="s">
        <v>7667</v>
      </c>
      <c r="B116" s="665" t="s">
        <v>7668</v>
      </c>
      <c r="C116" s="665" t="s">
        <v>6404</v>
      </c>
      <c r="D116" s="665" t="s">
        <v>7795</v>
      </c>
      <c r="E116" s="665" t="s">
        <v>7796</v>
      </c>
      <c r="F116" s="668">
        <v>688</v>
      </c>
      <c r="G116" s="668">
        <v>19952</v>
      </c>
      <c r="H116" s="668">
        <v>1</v>
      </c>
      <c r="I116" s="668">
        <v>29</v>
      </c>
      <c r="J116" s="668">
        <v>759</v>
      </c>
      <c r="K116" s="668">
        <v>22011</v>
      </c>
      <c r="L116" s="668">
        <v>1.1031976744186047</v>
      </c>
      <c r="M116" s="668">
        <v>29</v>
      </c>
      <c r="N116" s="668">
        <v>777</v>
      </c>
      <c r="O116" s="668">
        <v>22533</v>
      </c>
      <c r="P116" s="681">
        <v>1.129360465116279</v>
      </c>
      <c r="Q116" s="669">
        <v>29</v>
      </c>
    </row>
    <row r="117" spans="1:17" ht="14.4" customHeight="1" x14ac:dyDescent="0.3">
      <c r="A117" s="664" t="s">
        <v>7667</v>
      </c>
      <c r="B117" s="665" t="s">
        <v>7668</v>
      </c>
      <c r="C117" s="665" t="s">
        <v>6404</v>
      </c>
      <c r="D117" s="665" t="s">
        <v>7797</v>
      </c>
      <c r="E117" s="665" t="s">
        <v>7798</v>
      </c>
      <c r="F117" s="668">
        <v>1</v>
      </c>
      <c r="G117" s="668">
        <v>177</v>
      </c>
      <c r="H117" s="668">
        <v>1</v>
      </c>
      <c r="I117" s="668">
        <v>177</v>
      </c>
      <c r="J117" s="668"/>
      <c r="K117" s="668"/>
      <c r="L117" s="668"/>
      <c r="M117" s="668"/>
      <c r="N117" s="668">
        <v>1</v>
      </c>
      <c r="O117" s="668">
        <v>178</v>
      </c>
      <c r="P117" s="681">
        <v>1.0056497175141244</v>
      </c>
      <c r="Q117" s="669">
        <v>178</v>
      </c>
    </row>
    <row r="118" spans="1:17" ht="14.4" customHeight="1" x14ac:dyDescent="0.3">
      <c r="A118" s="664" t="s">
        <v>7667</v>
      </c>
      <c r="B118" s="665" t="s">
        <v>7668</v>
      </c>
      <c r="C118" s="665" t="s">
        <v>6404</v>
      </c>
      <c r="D118" s="665" t="s">
        <v>7799</v>
      </c>
      <c r="E118" s="665" t="s">
        <v>7800</v>
      </c>
      <c r="F118" s="668">
        <v>3</v>
      </c>
      <c r="G118" s="668">
        <v>45</v>
      </c>
      <c r="H118" s="668">
        <v>1</v>
      </c>
      <c r="I118" s="668">
        <v>15</v>
      </c>
      <c r="J118" s="668">
        <v>8</v>
      </c>
      <c r="K118" s="668">
        <v>120</v>
      </c>
      <c r="L118" s="668">
        <v>2.6666666666666665</v>
      </c>
      <c r="M118" s="668">
        <v>15</v>
      </c>
      <c r="N118" s="668">
        <v>3</v>
      </c>
      <c r="O118" s="668">
        <v>45</v>
      </c>
      <c r="P118" s="681">
        <v>1</v>
      </c>
      <c r="Q118" s="669">
        <v>15</v>
      </c>
    </row>
    <row r="119" spans="1:17" ht="14.4" customHeight="1" x14ac:dyDescent="0.3">
      <c r="A119" s="664" t="s">
        <v>7667</v>
      </c>
      <c r="B119" s="665" t="s">
        <v>7668</v>
      </c>
      <c r="C119" s="665" t="s">
        <v>6404</v>
      </c>
      <c r="D119" s="665" t="s">
        <v>7801</v>
      </c>
      <c r="E119" s="665" t="s">
        <v>7802</v>
      </c>
      <c r="F119" s="668">
        <v>1851</v>
      </c>
      <c r="G119" s="668">
        <v>35169</v>
      </c>
      <c r="H119" s="668">
        <v>1</v>
      </c>
      <c r="I119" s="668">
        <v>19</v>
      </c>
      <c r="J119" s="668">
        <v>1832</v>
      </c>
      <c r="K119" s="668">
        <v>34808</v>
      </c>
      <c r="L119" s="668">
        <v>0.9897352782279849</v>
      </c>
      <c r="M119" s="668">
        <v>19</v>
      </c>
      <c r="N119" s="668">
        <v>1816</v>
      </c>
      <c r="O119" s="668">
        <v>34504</v>
      </c>
      <c r="P119" s="681">
        <v>0.98109130199891947</v>
      </c>
      <c r="Q119" s="669">
        <v>19</v>
      </c>
    </row>
    <row r="120" spans="1:17" ht="14.4" customHeight="1" x14ac:dyDescent="0.3">
      <c r="A120" s="664" t="s">
        <v>7667</v>
      </c>
      <c r="B120" s="665" t="s">
        <v>7668</v>
      </c>
      <c r="C120" s="665" t="s">
        <v>6404</v>
      </c>
      <c r="D120" s="665" t="s">
        <v>7803</v>
      </c>
      <c r="E120" s="665" t="s">
        <v>7804</v>
      </c>
      <c r="F120" s="668">
        <v>5804</v>
      </c>
      <c r="G120" s="668">
        <v>116080</v>
      </c>
      <c r="H120" s="668">
        <v>1</v>
      </c>
      <c r="I120" s="668">
        <v>20</v>
      </c>
      <c r="J120" s="668">
        <v>5941</v>
      </c>
      <c r="K120" s="668">
        <v>118820</v>
      </c>
      <c r="L120" s="668">
        <v>1.0236044107512061</v>
      </c>
      <c r="M120" s="668">
        <v>20</v>
      </c>
      <c r="N120" s="668">
        <v>5804</v>
      </c>
      <c r="O120" s="668">
        <v>116080</v>
      </c>
      <c r="P120" s="681">
        <v>1</v>
      </c>
      <c r="Q120" s="669">
        <v>20</v>
      </c>
    </row>
    <row r="121" spans="1:17" ht="14.4" customHeight="1" x14ac:dyDescent="0.3">
      <c r="A121" s="664" t="s">
        <v>7667</v>
      </c>
      <c r="B121" s="665" t="s">
        <v>7668</v>
      </c>
      <c r="C121" s="665" t="s">
        <v>6404</v>
      </c>
      <c r="D121" s="665" t="s">
        <v>7805</v>
      </c>
      <c r="E121" s="665" t="s">
        <v>7806</v>
      </c>
      <c r="F121" s="668"/>
      <c r="G121" s="668"/>
      <c r="H121" s="668"/>
      <c r="I121" s="668"/>
      <c r="J121" s="668"/>
      <c r="K121" s="668"/>
      <c r="L121" s="668"/>
      <c r="M121" s="668"/>
      <c r="N121" s="668">
        <v>1</v>
      </c>
      <c r="O121" s="668">
        <v>186</v>
      </c>
      <c r="P121" s="681"/>
      <c r="Q121" s="669">
        <v>186</v>
      </c>
    </row>
    <row r="122" spans="1:17" ht="14.4" customHeight="1" x14ac:dyDescent="0.3">
      <c r="A122" s="664" t="s">
        <v>7667</v>
      </c>
      <c r="B122" s="665" t="s">
        <v>7668</v>
      </c>
      <c r="C122" s="665" t="s">
        <v>6404</v>
      </c>
      <c r="D122" s="665" t="s">
        <v>7807</v>
      </c>
      <c r="E122" s="665" t="s">
        <v>7808</v>
      </c>
      <c r="F122" s="668"/>
      <c r="G122" s="668"/>
      <c r="H122" s="668"/>
      <c r="I122" s="668"/>
      <c r="J122" s="668"/>
      <c r="K122" s="668"/>
      <c r="L122" s="668"/>
      <c r="M122" s="668"/>
      <c r="N122" s="668">
        <v>1</v>
      </c>
      <c r="O122" s="668">
        <v>163</v>
      </c>
      <c r="P122" s="681"/>
      <c r="Q122" s="669">
        <v>163</v>
      </c>
    </row>
    <row r="123" spans="1:17" ht="14.4" customHeight="1" x14ac:dyDescent="0.3">
      <c r="A123" s="664" t="s">
        <v>7667</v>
      </c>
      <c r="B123" s="665" t="s">
        <v>7668</v>
      </c>
      <c r="C123" s="665" t="s">
        <v>6404</v>
      </c>
      <c r="D123" s="665" t="s">
        <v>7809</v>
      </c>
      <c r="E123" s="665" t="s">
        <v>7810</v>
      </c>
      <c r="F123" s="668">
        <v>4</v>
      </c>
      <c r="G123" s="668">
        <v>336</v>
      </c>
      <c r="H123" s="668">
        <v>1</v>
      </c>
      <c r="I123" s="668">
        <v>84</v>
      </c>
      <c r="J123" s="668">
        <v>3</v>
      </c>
      <c r="K123" s="668">
        <v>252</v>
      </c>
      <c r="L123" s="668">
        <v>0.75</v>
      </c>
      <c r="M123" s="668">
        <v>84</v>
      </c>
      <c r="N123" s="668">
        <v>11</v>
      </c>
      <c r="O123" s="668">
        <v>924</v>
      </c>
      <c r="P123" s="681">
        <v>2.75</v>
      </c>
      <c r="Q123" s="669">
        <v>84</v>
      </c>
    </row>
    <row r="124" spans="1:17" ht="14.4" customHeight="1" x14ac:dyDescent="0.3">
      <c r="A124" s="664" t="s">
        <v>7667</v>
      </c>
      <c r="B124" s="665" t="s">
        <v>7668</v>
      </c>
      <c r="C124" s="665" t="s">
        <v>6404</v>
      </c>
      <c r="D124" s="665" t="s">
        <v>7811</v>
      </c>
      <c r="E124" s="665" t="s">
        <v>7812</v>
      </c>
      <c r="F124" s="668">
        <v>2</v>
      </c>
      <c r="G124" s="668">
        <v>156</v>
      </c>
      <c r="H124" s="668">
        <v>1</v>
      </c>
      <c r="I124" s="668">
        <v>78</v>
      </c>
      <c r="J124" s="668"/>
      <c r="K124" s="668"/>
      <c r="L124" s="668"/>
      <c r="M124" s="668"/>
      <c r="N124" s="668"/>
      <c r="O124" s="668"/>
      <c r="P124" s="681"/>
      <c r="Q124" s="669"/>
    </row>
    <row r="125" spans="1:17" ht="14.4" customHeight="1" x14ac:dyDescent="0.3">
      <c r="A125" s="664" t="s">
        <v>7667</v>
      </c>
      <c r="B125" s="665" t="s">
        <v>7668</v>
      </c>
      <c r="C125" s="665" t="s">
        <v>6404</v>
      </c>
      <c r="D125" s="665" t="s">
        <v>7813</v>
      </c>
      <c r="E125" s="665" t="s">
        <v>7814</v>
      </c>
      <c r="F125" s="668">
        <v>1</v>
      </c>
      <c r="G125" s="668">
        <v>21</v>
      </c>
      <c r="H125" s="668">
        <v>1</v>
      </c>
      <c r="I125" s="668">
        <v>21</v>
      </c>
      <c r="J125" s="668"/>
      <c r="K125" s="668"/>
      <c r="L125" s="668"/>
      <c r="M125" s="668"/>
      <c r="N125" s="668">
        <v>3</v>
      </c>
      <c r="O125" s="668">
        <v>63</v>
      </c>
      <c r="P125" s="681">
        <v>3</v>
      </c>
      <c r="Q125" s="669">
        <v>21</v>
      </c>
    </row>
    <row r="126" spans="1:17" ht="14.4" customHeight="1" x14ac:dyDescent="0.3">
      <c r="A126" s="664" t="s">
        <v>7667</v>
      </c>
      <c r="B126" s="665" t="s">
        <v>7668</v>
      </c>
      <c r="C126" s="665" t="s">
        <v>6404</v>
      </c>
      <c r="D126" s="665" t="s">
        <v>7815</v>
      </c>
      <c r="E126" s="665" t="s">
        <v>7816</v>
      </c>
      <c r="F126" s="668">
        <v>358</v>
      </c>
      <c r="G126" s="668">
        <v>7876</v>
      </c>
      <c r="H126" s="668">
        <v>1</v>
      </c>
      <c r="I126" s="668">
        <v>22</v>
      </c>
      <c r="J126" s="668">
        <v>397</v>
      </c>
      <c r="K126" s="668">
        <v>8734</v>
      </c>
      <c r="L126" s="668">
        <v>1.1089385474860336</v>
      </c>
      <c r="M126" s="668">
        <v>22</v>
      </c>
      <c r="N126" s="668">
        <v>254</v>
      </c>
      <c r="O126" s="668">
        <v>5588</v>
      </c>
      <c r="P126" s="681">
        <v>0.70949720670391059</v>
      </c>
      <c r="Q126" s="669">
        <v>22</v>
      </c>
    </row>
    <row r="127" spans="1:17" ht="14.4" customHeight="1" x14ac:dyDescent="0.3">
      <c r="A127" s="664" t="s">
        <v>7667</v>
      </c>
      <c r="B127" s="665" t="s">
        <v>7668</v>
      </c>
      <c r="C127" s="665" t="s">
        <v>6404</v>
      </c>
      <c r="D127" s="665" t="s">
        <v>7817</v>
      </c>
      <c r="E127" s="665" t="s">
        <v>7818</v>
      </c>
      <c r="F127" s="668">
        <v>1</v>
      </c>
      <c r="G127" s="668">
        <v>569</v>
      </c>
      <c r="H127" s="668">
        <v>1</v>
      </c>
      <c r="I127" s="668">
        <v>569</v>
      </c>
      <c r="J127" s="668"/>
      <c r="K127" s="668"/>
      <c r="L127" s="668"/>
      <c r="M127" s="668"/>
      <c r="N127" s="668"/>
      <c r="O127" s="668"/>
      <c r="P127" s="681"/>
      <c r="Q127" s="669"/>
    </row>
    <row r="128" spans="1:17" ht="14.4" customHeight="1" x14ac:dyDescent="0.3">
      <c r="A128" s="664" t="s">
        <v>7667</v>
      </c>
      <c r="B128" s="665" t="s">
        <v>7668</v>
      </c>
      <c r="C128" s="665" t="s">
        <v>6404</v>
      </c>
      <c r="D128" s="665" t="s">
        <v>7819</v>
      </c>
      <c r="E128" s="665" t="s">
        <v>7820</v>
      </c>
      <c r="F128" s="668">
        <v>7</v>
      </c>
      <c r="G128" s="668">
        <v>1195</v>
      </c>
      <c r="H128" s="668">
        <v>1</v>
      </c>
      <c r="I128" s="668">
        <v>170.71428571428572</v>
      </c>
      <c r="J128" s="668"/>
      <c r="K128" s="668"/>
      <c r="L128" s="668"/>
      <c r="M128" s="668"/>
      <c r="N128" s="668">
        <v>2</v>
      </c>
      <c r="O128" s="668">
        <v>344</v>
      </c>
      <c r="P128" s="681">
        <v>0.2878661087866109</v>
      </c>
      <c r="Q128" s="669">
        <v>172</v>
      </c>
    </row>
    <row r="129" spans="1:17" ht="14.4" customHeight="1" x14ac:dyDescent="0.3">
      <c r="A129" s="664" t="s">
        <v>7667</v>
      </c>
      <c r="B129" s="665" t="s">
        <v>7668</v>
      </c>
      <c r="C129" s="665" t="s">
        <v>6404</v>
      </c>
      <c r="D129" s="665" t="s">
        <v>7821</v>
      </c>
      <c r="E129" s="665" t="s">
        <v>7822</v>
      </c>
      <c r="F129" s="668"/>
      <c r="G129" s="668"/>
      <c r="H129" s="668"/>
      <c r="I129" s="668"/>
      <c r="J129" s="668"/>
      <c r="K129" s="668"/>
      <c r="L129" s="668"/>
      <c r="M129" s="668"/>
      <c r="N129" s="668">
        <v>1</v>
      </c>
      <c r="O129" s="668">
        <v>495</v>
      </c>
      <c r="P129" s="681"/>
      <c r="Q129" s="669">
        <v>495</v>
      </c>
    </row>
    <row r="130" spans="1:17" ht="14.4" customHeight="1" x14ac:dyDescent="0.3">
      <c r="A130" s="664" t="s">
        <v>7667</v>
      </c>
      <c r="B130" s="665" t="s">
        <v>7668</v>
      </c>
      <c r="C130" s="665" t="s">
        <v>6404</v>
      </c>
      <c r="D130" s="665" t="s">
        <v>7823</v>
      </c>
      <c r="E130" s="665" t="s">
        <v>7824</v>
      </c>
      <c r="F130" s="668"/>
      <c r="G130" s="668"/>
      <c r="H130" s="668"/>
      <c r="I130" s="668"/>
      <c r="J130" s="668">
        <v>16</v>
      </c>
      <c r="K130" s="668">
        <v>9152</v>
      </c>
      <c r="L130" s="668"/>
      <c r="M130" s="668">
        <v>572</v>
      </c>
      <c r="N130" s="668">
        <v>1</v>
      </c>
      <c r="O130" s="668">
        <v>579</v>
      </c>
      <c r="P130" s="681"/>
      <c r="Q130" s="669">
        <v>579</v>
      </c>
    </row>
    <row r="131" spans="1:17" ht="14.4" customHeight="1" x14ac:dyDescent="0.3">
      <c r="A131" s="664" t="s">
        <v>7667</v>
      </c>
      <c r="B131" s="665" t="s">
        <v>7668</v>
      </c>
      <c r="C131" s="665" t="s">
        <v>6404</v>
      </c>
      <c r="D131" s="665" t="s">
        <v>7602</v>
      </c>
      <c r="E131" s="665" t="s">
        <v>7603</v>
      </c>
      <c r="F131" s="668"/>
      <c r="G131" s="668"/>
      <c r="H131" s="668"/>
      <c r="I131" s="668"/>
      <c r="J131" s="668">
        <v>16</v>
      </c>
      <c r="K131" s="668">
        <v>16128</v>
      </c>
      <c r="L131" s="668"/>
      <c r="M131" s="668">
        <v>1008</v>
      </c>
      <c r="N131" s="668">
        <v>1</v>
      </c>
      <c r="O131" s="668">
        <v>1011</v>
      </c>
      <c r="P131" s="681"/>
      <c r="Q131" s="669">
        <v>1011</v>
      </c>
    </row>
    <row r="132" spans="1:17" ht="14.4" customHeight="1" x14ac:dyDescent="0.3">
      <c r="A132" s="664" t="s">
        <v>7667</v>
      </c>
      <c r="B132" s="665" t="s">
        <v>7668</v>
      </c>
      <c r="C132" s="665" t="s">
        <v>6404</v>
      </c>
      <c r="D132" s="665" t="s">
        <v>7825</v>
      </c>
      <c r="E132" s="665" t="s">
        <v>7826</v>
      </c>
      <c r="F132" s="668"/>
      <c r="G132" s="668"/>
      <c r="H132" s="668"/>
      <c r="I132" s="668"/>
      <c r="J132" s="668">
        <v>1</v>
      </c>
      <c r="K132" s="668">
        <v>191</v>
      </c>
      <c r="L132" s="668"/>
      <c r="M132" s="668">
        <v>191</v>
      </c>
      <c r="N132" s="668"/>
      <c r="O132" s="668"/>
      <c r="P132" s="681"/>
      <c r="Q132" s="669"/>
    </row>
    <row r="133" spans="1:17" ht="14.4" customHeight="1" x14ac:dyDescent="0.3">
      <c r="A133" s="664" t="s">
        <v>7667</v>
      </c>
      <c r="B133" s="665" t="s">
        <v>7668</v>
      </c>
      <c r="C133" s="665" t="s">
        <v>6404</v>
      </c>
      <c r="D133" s="665" t="s">
        <v>7827</v>
      </c>
      <c r="E133" s="665" t="s">
        <v>7828</v>
      </c>
      <c r="F133" s="668"/>
      <c r="G133" s="668"/>
      <c r="H133" s="668"/>
      <c r="I133" s="668"/>
      <c r="J133" s="668">
        <v>6</v>
      </c>
      <c r="K133" s="668">
        <v>1002</v>
      </c>
      <c r="L133" s="668"/>
      <c r="M133" s="668">
        <v>167</v>
      </c>
      <c r="N133" s="668"/>
      <c r="O133" s="668"/>
      <c r="P133" s="681"/>
      <c r="Q133" s="669"/>
    </row>
    <row r="134" spans="1:17" ht="14.4" customHeight="1" x14ac:dyDescent="0.3">
      <c r="A134" s="664" t="s">
        <v>7667</v>
      </c>
      <c r="B134" s="665" t="s">
        <v>7668</v>
      </c>
      <c r="C134" s="665" t="s">
        <v>6404</v>
      </c>
      <c r="D134" s="665" t="s">
        <v>7829</v>
      </c>
      <c r="E134" s="665" t="s">
        <v>7830</v>
      </c>
      <c r="F134" s="668">
        <v>1</v>
      </c>
      <c r="G134" s="668">
        <v>263</v>
      </c>
      <c r="H134" s="668">
        <v>1</v>
      </c>
      <c r="I134" s="668">
        <v>263</v>
      </c>
      <c r="J134" s="668"/>
      <c r="K134" s="668"/>
      <c r="L134" s="668"/>
      <c r="M134" s="668"/>
      <c r="N134" s="668"/>
      <c r="O134" s="668"/>
      <c r="P134" s="681"/>
      <c r="Q134" s="669"/>
    </row>
    <row r="135" spans="1:17" ht="14.4" customHeight="1" x14ac:dyDescent="0.3">
      <c r="A135" s="664" t="s">
        <v>7667</v>
      </c>
      <c r="B135" s="665" t="s">
        <v>7668</v>
      </c>
      <c r="C135" s="665" t="s">
        <v>6404</v>
      </c>
      <c r="D135" s="665" t="s">
        <v>7831</v>
      </c>
      <c r="E135" s="665" t="s">
        <v>7832</v>
      </c>
      <c r="F135" s="668">
        <v>1</v>
      </c>
      <c r="G135" s="668">
        <v>127</v>
      </c>
      <c r="H135" s="668">
        <v>1</v>
      </c>
      <c r="I135" s="668">
        <v>127</v>
      </c>
      <c r="J135" s="668"/>
      <c r="K135" s="668"/>
      <c r="L135" s="668"/>
      <c r="M135" s="668"/>
      <c r="N135" s="668">
        <v>3</v>
      </c>
      <c r="O135" s="668">
        <v>381</v>
      </c>
      <c r="P135" s="681">
        <v>3</v>
      </c>
      <c r="Q135" s="669">
        <v>127</v>
      </c>
    </row>
    <row r="136" spans="1:17" ht="14.4" customHeight="1" x14ac:dyDescent="0.3">
      <c r="A136" s="664" t="s">
        <v>7667</v>
      </c>
      <c r="B136" s="665" t="s">
        <v>7668</v>
      </c>
      <c r="C136" s="665" t="s">
        <v>6404</v>
      </c>
      <c r="D136" s="665" t="s">
        <v>7833</v>
      </c>
      <c r="E136" s="665" t="s">
        <v>7834</v>
      </c>
      <c r="F136" s="668"/>
      <c r="G136" s="668"/>
      <c r="H136" s="668"/>
      <c r="I136" s="668"/>
      <c r="J136" s="668"/>
      <c r="K136" s="668"/>
      <c r="L136" s="668"/>
      <c r="M136" s="668"/>
      <c r="N136" s="668">
        <v>1</v>
      </c>
      <c r="O136" s="668">
        <v>310</v>
      </c>
      <c r="P136" s="681"/>
      <c r="Q136" s="669">
        <v>310</v>
      </c>
    </row>
    <row r="137" spans="1:17" ht="14.4" customHeight="1" x14ac:dyDescent="0.3">
      <c r="A137" s="664" t="s">
        <v>7667</v>
      </c>
      <c r="B137" s="665" t="s">
        <v>7668</v>
      </c>
      <c r="C137" s="665" t="s">
        <v>6404</v>
      </c>
      <c r="D137" s="665" t="s">
        <v>7835</v>
      </c>
      <c r="E137" s="665" t="s">
        <v>7836</v>
      </c>
      <c r="F137" s="668">
        <v>9</v>
      </c>
      <c r="G137" s="668">
        <v>207</v>
      </c>
      <c r="H137" s="668">
        <v>1</v>
      </c>
      <c r="I137" s="668">
        <v>23</v>
      </c>
      <c r="J137" s="668">
        <v>11</v>
      </c>
      <c r="K137" s="668">
        <v>253</v>
      </c>
      <c r="L137" s="668">
        <v>1.2222222222222223</v>
      </c>
      <c r="M137" s="668">
        <v>23</v>
      </c>
      <c r="N137" s="668">
        <v>16</v>
      </c>
      <c r="O137" s="668">
        <v>368</v>
      </c>
      <c r="P137" s="681">
        <v>1.7777777777777777</v>
      </c>
      <c r="Q137" s="669">
        <v>23</v>
      </c>
    </row>
    <row r="138" spans="1:17" ht="14.4" customHeight="1" x14ac:dyDescent="0.3">
      <c r="A138" s="664" t="s">
        <v>7667</v>
      </c>
      <c r="B138" s="665" t="s">
        <v>7668</v>
      </c>
      <c r="C138" s="665" t="s">
        <v>6404</v>
      </c>
      <c r="D138" s="665" t="s">
        <v>7837</v>
      </c>
      <c r="E138" s="665" t="s">
        <v>7838</v>
      </c>
      <c r="F138" s="668">
        <v>3</v>
      </c>
      <c r="G138" s="668">
        <v>51</v>
      </c>
      <c r="H138" s="668">
        <v>1</v>
      </c>
      <c r="I138" s="668">
        <v>17</v>
      </c>
      <c r="J138" s="668"/>
      <c r="K138" s="668"/>
      <c r="L138" s="668"/>
      <c r="M138" s="668"/>
      <c r="N138" s="668">
        <v>5</v>
      </c>
      <c r="O138" s="668">
        <v>85</v>
      </c>
      <c r="P138" s="681">
        <v>1.6666666666666667</v>
      </c>
      <c r="Q138" s="669">
        <v>17</v>
      </c>
    </row>
    <row r="139" spans="1:17" ht="14.4" customHeight="1" x14ac:dyDescent="0.3">
      <c r="A139" s="664" t="s">
        <v>7667</v>
      </c>
      <c r="B139" s="665" t="s">
        <v>7668</v>
      </c>
      <c r="C139" s="665" t="s">
        <v>6404</v>
      </c>
      <c r="D139" s="665" t="s">
        <v>7839</v>
      </c>
      <c r="E139" s="665" t="s">
        <v>7840</v>
      </c>
      <c r="F139" s="668"/>
      <c r="G139" s="668"/>
      <c r="H139" s="668"/>
      <c r="I139" s="668"/>
      <c r="J139" s="668">
        <v>1</v>
      </c>
      <c r="K139" s="668">
        <v>132</v>
      </c>
      <c r="L139" s="668"/>
      <c r="M139" s="668">
        <v>132</v>
      </c>
      <c r="N139" s="668">
        <v>1</v>
      </c>
      <c r="O139" s="668">
        <v>133</v>
      </c>
      <c r="P139" s="681"/>
      <c r="Q139" s="669">
        <v>133</v>
      </c>
    </row>
    <row r="140" spans="1:17" ht="14.4" customHeight="1" x14ac:dyDescent="0.3">
      <c r="A140" s="664" t="s">
        <v>7667</v>
      </c>
      <c r="B140" s="665" t="s">
        <v>7668</v>
      </c>
      <c r="C140" s="665" t="s">
        <v>6404</v>
      </c>
      <c r="D140" s="665" t="s">
        <v>7841</v>
      </c>
      <c r="E140" s="665" t="s">
        <v>7842</v>
      </c>
      <c r="F140" s="668">
        <v>276</v>
      </c>
      <c r="G140" s="668">
        <v>80504</v>
      </c>
      <c r="H140" s="668">
        <v>1</v>
      </c>
      <c r="I140" s="668">
        <v>291.68115942028987</v>
      </c>
      <c r="J140" s="668">
        <v>359</v>
      </c>
      <c r="K140" s="668">
        <v>105187</v>
      </c>
      <c r="L140" s="668">
        <v>1.3066058829374938</v>
      </c>
      <c r="M140" s="668">
        <v>293</v>
      </c>
      <c r="N140" s="668">
        <v>344</v>
      </c>
      <c r="O140" s="668">
        <v>101136</v>
      </c>
      <c r="P140" s="681">
        <v>1.2562854019676042</v>
      </c>
      <c r="Q140" s="669">
        <v>294</v>
      </c>
    </row>
    <row r="141" spans="1:17" ht="14.4" customHeight="1" x14ac:dyDescent="0.3">
      <c r="A141" s="664" t="s">
        <v>7667</v>
      </c>
      <c r="B141" s="665" t="s">
        <v>7668</v>
      </c>
      <c r="C141" s="665" t="s">
        <v>6404</v>
      </c>
      <c r="D141" s="665" t="s">
        <v>7843</v>
      </c>
      <c r="E141" s="665" t="s">
        <v>7844</v>
      </c>
      <c r="F141" s="668">
        <v>1995</v>
      </c>
      <c r="G141" s="668">
        <v>89775</v>
      </c>
      <c r="H141" s="668">
        <v>1</v>
      </c>
      <c r="I141" s="668">
        <v>45</v>
      </c>
      <c r="J141" s="668">
        <v>2007</v>
      </c>
      <c r="K141" s="668">
        <v>90315</v>
      </c>
      <c r="L141" s="668">
        <v>1.0060150375939849</v>
      </c>
      <c r="M141" s="668">
        <v>45</v>
      </c>
      <c r="N141" s="668">
        <v>1935</v>
      </c>
      <c r="O141" s="668">
        <v>87075</v>
      </c>
      <c r="P141" s="681">
        <v>0.96992481203007519</v>
      </c>
      <c r="Q141" s="669">
        <v>45</v>
      </c>
    </row>
    <row r="142" spans="1:17" ht="14.4" customHeight="1" x14ac:dyDescent="0.3">
      <c r="A142" s="664" t="s">
        <v>7667</v>
      </c>
      <c r="B142" s="665" t="s">
        <v>7668</v>
      </c>
      <c r="C142" s="665" t="s">
        <v>6404</v>
      </c>
      <c r="D142" s="665" t="s">
        <v>7845</v>
      </c>
      <c r="E142" s="665" t="s">
        <v>7846</v>
      </c>
      <c r="F142" s="668">
        <v>4</v>
      </c>
      <c r="G142" s="668">
        <v>4360</v>
      </c>
      <c r="H142" s="668">
        <v>1</v>
      </c>
      <c r="I142" s="668">
        <v>1090</v>
      </c>
      <c r="J142" s="668"/>
      <c r="K142" s="668"/>
      <c r="L142" s="668"/>
      <c r="M142" s="668"/>
      <c r="N142" s="668"/>
      <c r="O142" s="668"/>
      <c r="P142" s="681"/>
      <c r="Q142" s="669"/>
    </row>
    <row r="143" spans="1:17" ht="14.4" customHeight="1" x14ac:dyDescent="0.3">
      <c r="A143" s="664" t="s">
        <v>7667</v>
      </c>
      <c r="B143" s="665" t="s">
        <v>7668</v>
      </c>
      <c r="C143" s="665" t="s">
        <v>6404</v>
      </c>
      <c r="D143" s="665" t="s">
        <v>7847</v>
      </c>
      <c r="E143" s="665" t="s">
        <v>7848</v>
      </c>
      <c r="F143" s="668">
        <v>1</v>
      </c>
      <c r="G143" s="668">
        <v>24</v>
      </c>
      <c r="H143" s="668">
        <v>1</v>
      </c>
      <c r="I143" s="668">
        <v>24</v>
      </c>
      <c r="J143" s="668"/>
      <c r="K143" s="668"/>
      <c r="L143" s="668"/>
      <c r="M143" s="668"/>
      <c r="N143" s="668"/>
      <c r="O143" s="668"/>
      <c r="P143" s="681"/>
      <c r="Q143" s="669"/>
    </row>
    <row r="144" spans="1:17" ht="14.4" customHeight="1" x14ac:dyDescent="0.3">
      <c r="A144" s="664" t="s">
        <v>7667</v>
      </c>
      <c r="B144" s="665" t="s">
        <v>7668</v>
      </c>
      <c r="C144" s="665" t="s">
        <v>6404</v>
      </c>
      <c r="D144" s="665" t="s">
        <v>7849</v>
      </c>
      <c r="E144" s="665" t="s">
        <v>7850</v>
      </c>
      <c r="F144" s="668"/>
      <c r="G144" s="668"/>
      <c r="H144" s="668"/>
      <c r="I144" s="668"/>
      <c r="J144" s="668"/>
      <c r="K144" s="668"/>
      <c r="L144" s="668"/>
      <c r="M144" s="668"/>
      <c r="N144" s="668">
        <v>1</v>
      </c>
      <c r="O144" s="668">
        <v>46</v>
      </c>
      <c r="P144" s="681"/>
      <c r="Q144" s="669">
        <v>46</v>
      </c>
    </row>
    <row r="145" spans="1:17" ht="14.4" customHeight="1" x14ac:dyDescent="0.3">
      <c r="A145" s="664" t="s">
        <v>7667</v>
      </c>
      <c r="B145" s="665" t="s">
        <v>7668</v>
      </c>
      <c r="C145" s="665" t="s">
        <v>6404</v>
      </c>
      <c r="D145" s="665" t="s">
        <v>7851</v>
      </c>
      <c r="E145" s="665" t="s">
        <v>7852</v>
      </c>
      <c r="F145" s="668">
        <v>1</v>
      </c>
      <c r="G145" s="668">
        <v>101</v>
      </c>
      <c r="H145" s="668">
        <v>1</v>
      </c>
      <c r="I145" s="668">
        <v>101</v>
      </c>
      <c r="J145" s="668"/>
      <c r="K145" s="668"/>
      <c r="L145" s="668"/>
      <c r="M145" s="668"/>
      <c r="N145" s="668"/>
      <c r="O145" s="668"/>
      <c r="P145" s="681"/>
      <c r="Q145" s="669"/>
    </row>
    <row r="146" spans="1:17" ht="14.4" customHeight="1" x14ac:dyDescent="0.3">
      <c r="A146" s="664" t="s">
        <v>7667</v>
      </c>
      <c r="B146" s="665" t="s">
        <v>7668</v>
      </c>
      <c r="C146" s="665" t="s">
        <v>6404</v>
      </c>
      <c r="D146" s="665" t="s">
        <v>7853</v>
      </c>
      <c r="E146" s="665" t="s">
        <v>7854</v>
      </c>
      <c r="F146" s="668">
        <v>1</v>
      </c>
      <c r="G146" s="668">
        <v>527</v>
      </c>
      <c r="H146" s="668">
        <v>1</v>
      </c>
      <c r="I146" s="668">
        <v>527</v>
      </c>
      <c r="J146" s="668"/>
      <c r="K146" s="668"/>
      <c r="L146" s="668"/>
      <c r="M146" s="668"/>
      <c r="N146" s="668"/>
      <c r="O146" s="668"/>
      <c r="P146" s="681"/>
      <c r="Q146" s="669"/>
    </row>
    <row r="147" spans="1:17" ht="14.4" customHeight="1" x14ac:dyDescent="0.3">
      <c r="A147" s="664" t="s">
        <v>7667</v>
      </c>
      <c r="B147" s="665" t="s">
        <v>7668</v>
      </c>
      <c r="C147" s="665" t="s">
        <v>6404</v>
      </c>
      <c r="D147" s="665" t="s">
        <v>7855</v>
      </c>
      <c r="E147" s="665" t="s">
        <v>7856</v>
      </c>
      <c r="F147" s="668"/>
      <c r="G147" s="668"/>
      <c r="H147" s="668"/>
      <c r="I147" s="668"/>
      <c r="J147" s="668">
        <v>2</v>
      </c>
      <c r="K147" s="668">
        <v>62</v>
      </c>
      <c r="L147" s="668"/>
      <c r="M147" s="668">
        <v>31</v>
      </c>
      <c r="N147" s="668">
        <v>1</v>
      </c>
      <c r="O147" s="668">
        <v>31</v>
      </c>
      <c r="P147" s="681"/>
      <c r="Q147" s="669">
        <v>31</v>
      </c>
    </row>
    <row r="148" spans="1:17" ht="14.4" customHeight="1" x14ac:dyDescent="0.3">
      <c r="A148" s="664" t="s">
        <v>7667</v>
      </c>
      <c r="B148" s="665" t="s">
        <v>7668</v>
      </c>
      <c r="C148" s="665" t="s">
        <v>6404</v>
      </c>
      <c r="D148" s="665" t="s">
        <v>7857</v>
      </c>
      <c r="E148" s="665" t="s">
        <v>7858</v>
      </c>
      <c r="F148" s="668">
        <v>3</v>
      </c>
      <c r="G148" s="668">
        <v>78</v>
      </c>
      <c r="H148" s="668">
        <v>1</v>
      </c>
      <c r="I148" s="668">
        <v>26</v>
      </c>
      <c r="J148" s="668">
        <v>2</v>
      </c>
      <c r="K148" s="668">
        <v>52</v>
      </c>
      <c r="L148" s="668">
        <v>0.66666666666666663</v>
      </c>
      <c r="M148" s="668">
        <v>26</v>
      </c>
      <c r="N148" s="668">
        <v>3</v>
      </c>
      <c r="O148" s="668">
        <v>78</v>
      </c>
      <c r="P148" s="681">
        <v>1</v>
      </c>
      <c r="Q148" s="669">
        <v>26</v>
      </c>
    </row>
    <row r="149" spans="1:17" ht="14.4" customHeight="1" x14ac:dyDescent="0.3">
      <c r="A149" s="664" t="s">
        <v>7667</v>
      </c>
      <c r="B149" s="665" t="s">
        <v>7668</v>
      </c>
      <c r="C149" s="665" t="s">
        <v>6404</v>
      </c>
      <c r="D149" s="665" t="s">
        <v>7859</v>
      </c>
      <c r="E149" s="665" t="s">
        <v>7860</v>
      </c>
      <c r="F149" s="668">
        <v>1</v>
      </c>
      <c r="G149" s="668">
        <v>562</v>
      </c>
      <c r="H149" s="668">
        <v>1</v>
      </c>
      <c r="I149" s="668">
        <v>562</v>
      </c>
      <c r="J149" s="668"/>
      <c r="K149" s="668"/>
      <c r="L149" s="668"/>
      <c r="M149" s="668"/>
      <c r="N149" s="668"/>
      <c r="O149" s="668"/>
      <c r="P149" s="681"/>
      <c r="Q149" s="669"/>
    </row>
    <row r="150" spans="1:17" ht="14.4" customHeight="1" x14ac:dyDescent="0.3">
      <c r="A150" s="664" t="s">
        <v>7667</v>
      </c>
      <c r="B150" s="665" t="s">
        <v>7668</v>
      </c>
      <c r="C150" s="665" t="s">
        <v>6404</v>
      </c>
      <c r="D150" s="665" t="s">
        <v>7861</v>
      </c>
      <c r="E150" s="665" t="s">
        <v>7862</v>
      </c>
      <c r="F150" s="668">
        <v>8</v>
      </c>
      <c r="G150" s="668">
        <v>2818</v>
      </c>
      <c r="H150" s="668">
        <v>1</v>
      </c>
      <c r="I150" s="668">
        <v>352.25</v>
      </c>
      <c r="J150" s="668"/>
      <c r="K150" s="668"/>
      <c r="L150" s="668"/>
      <c r="M150" s="668"/>
      <c r="N150" s="668">
        <v>2</v>
      </c>
      <c r="O150" s="668">
        <v>710</v>
      </c>
      <c r="P150" s="681">
        <v>0.25195173882185945</v>
      </c>
      <c r="Q150" s="669">
        <v>355</v>
      </c>
    </row>
    <row r="151" spans="1:17" ht="14.4" customHeight="1" x14ac:dyDescent="0.3">
      <c r="A151" s="664" t="s">
        <v>7667</v>
      </c>
      <c r="B151" s="665" t="s">
        <v>7668</v>
      </c>
      <c r="C151" s="665" t="s">
        <v>6404</v>
      </c>
      <c r="D151" s="665" t="s">
        <v>7863</v>
      </c>
      <c r="E151" s="665" t="s">
        <v>7864</v>
      </c>
      <c r="F151" s="668"/>
      <c r="G151" s="668"/>
      <c r="H151" s="668"/>
      <c r="I151" s="668"/>
      <c r="J151" s="668">
        <v>2</v>
      </c>
      <c r="K151" s="668">
        <v>38</v>
      </c>
      <c r="L151" s="668"/>
      <c r="M151" s="668">
        <v>19</v>
      </c>
      <c r="N151" s="668"/>
      <c r="O151" s="668"/>
      <c r="P151" s="681"/>
      <c r="Q151" s="669"/>
    </row>
    <row r="152" spans="1:17" ht="14.4" customHeight="1" x14ac:dyDescent="0.3">
      <c r="A152" s="664" t="s">
        <v>7667</v>
      </c>
      <c r="B152" s="665" t="s">
        <v>7668</v>
      </c>
      <c r="C152" s="665" t="s">
        <v>6404</v>
      </c>
      <c r="D152" s="665" t="s">
        <v>7865</v>
      </c>
      <c r="E152" s="665" t="s">
        <v>7866</v>
      </c>
      <c r="F152" s="668"/>
      <c r="G152" s="668"/>
      <c r="H152" s="668"/>
      <c r="I152" s="668"/>
      <c r="J152" s="668"/>
      <c r="K152" s="668"/>
      <c r="L152" s="668"/>
      <c r="M152" s="668"/>
      <c r="N152" s="668">
        <v>3</v>
      </c>
      <c r="O152" s="668">
        <v>570</v>
      </c>
      <c r="P152" s="681"/>
      <c r="Q152" s="669">
        <v>190</v>
      </c>
    </row>
    <row r="153" spans="1:17" ht="14.4" customHeight="1" x14ac:dyDescent="0.3">
      <c r="A153" s="664" t="s">
        <v>7667</v>
      </c>
      <c r="B153" s="665" t="s">
        <v>7668</v>
      </c>
      <c r="C153" s="665" t="s">
        <v>6404</v>
      </c>
      <c r="D153" s="665" t="s">
        <v>7867</v>
      </c>
      <c r="E153" s="665" t="s">
        <v>7868</v>
      </c>
      <c r="F153" s="668"/>
      <c r="G153" s="668"/>
      <c r="H153" s="668"/>
      <c r="I153" s="668"/>
      <c r="J153" s="668"/>
      <c r="K153" s="668"/>
      <c r="L153" s="668"/>
      <c r="M153" s="668"/>
      <c r="N153" s="668">
        <v>1648</v>
      </c>
      <c r="O153" s="668">
        <v>219184</v>
      </c>
      <c r="P153" s="681"/>
      <c r="Q153" s="669">
        <v>133</v>
      </c>
    </row>
    <row r="154" spans="1:17" ht="14.4" customHeight="1" x14ac:dyDescent="0.3">
      <c r="A154" s="664" t="s">
        <v>7667</v>
      </c>
      <c r="B154" s="665" t="s">
        <v>7668</v>
      </c>
      <c r="C154" s="665" t="s">
        <v>6404</v>
      </c>
      <c r="D154" s="665" t="s">
        <v>7869</v>
      </c>
      <c r="E154" s="665" t="s">
        <v>7870</v>
      </c>
      <c r="F154" s="668"/>
      <c r="G154" s="668"/>
      <c r="H154" s="668"/>
      <c r="I154" s="668"/>
      <c r="J154" s="668"/>
      <c r="K154" s="668"/>
      <c r="L154" s="668"/>
      <c r="M154" s="668"/>
      <c r="N154" s="668">
        <v>786</v>
      </c>
      <c r="O154" s="668">
        <v>29082</v>
      </c>
      <c r="P154" s="681"/>
      <c r="Q154" s="669">
        <v>37</v>
      </c>
    </row>
    <row r="155" spans="1:17" ht="14.4" customHeight="1" x14ac:dyDescent="0.3">
      <c r="A155" s="664" t="s">
        <v>7667</v>
      </c>
      <c r="B155" s="665" t="s">
        <v>7668</v>
      </c>
      <c r="C155" s="665" t="s">
        <v>6404</v>
      </c>
      <c r="D155" s="665" t="s">
        <v>7871</v>
      </c>
      <c r="E155" s="665" t="s">
        <v>7872</v>
      </c>
      <c r="F155" s="668"/>
      <c r="G155" s="668"/>
      <c r="H155" s="668"/>
      <c r="I155" s="668"/>
      <c r="J155" s="668"/>
      <c r="K155" s="668"/>
      <c r="L155" s="668"/>
      <c r="M155" s="668"/>
      <c r="N155" s="668">
        <v>1</v>
      </c>
      <c r="O155" s="668">
        <v>171</v>
      </c>
      <c r="P155" s="681"/>
      <c r="Q155" s="669">
        <v>171</v>
      </c>
    </row>
    <row r="156" spans="1:17" ht="14.4" customHeight="1" x14ac:dyDescent="0.3">
      <c r="A156" s="664" t="s">
        <v>7667</v>
      </c>
      <c r="B156" s="665" t="s">
        <v>7668</v>
      </c>
      <c r="C156" s="665" t="s">
        <v>6404</v>
      </c>
      <c r="D156" s="665" t="s">
        <v>7873</v>
      </c>
      <c r="E156" s="665" t="s">
        <v>7874</v>
      </c>
      <c r="F156" s="668"/>
      <c r="G156" s="668"/>
      <c r="H156" s="668"/>
      <c r="I156" s="668"/>
      <c r="J156" s="668"/>
      <c r="K156" s="668"/>
      <c r="L156" s="668"/>
      <c r="M156" s="668"/>
      <c r="N156" s="668">
        <v>2</v>
      </c>
      <c r="O156" s="668">
        <v>508</v>
      </c>
      <c r="P156" s="681"/>
      <c r="Q156" s="669">
        <v>254</v>
      </c>
    </row>
    <row r="157" spans="1:17" ht="14.4" customHeight="1" x14ac:dyDescent="0.3">
      <c r="A157" s="664" t="s">
        <v>7667</v>
      </c>
      <c r="B157" s="665" t="s">
        <v>7668</v>
      </c>
      <c r="C157" s="665" t="s">
        <v>6404</v>
      </c>
      <c r="D157" s="665" t="s">
        <v>7875</v>
      </c>
      <c r="E157" s="665" t="s">
        <v>7876</v>
      </c>
      <c r="F157" s="668"/>
      <c r="G157" s="668"/>
      <c r="H157" s="668"/>
      <c r="I157" s="668"/>
      <c r="J157" s="668"/>
      <c r="K157" s="668"/>
      <c r="L157" s="668"/>
      <c r="M157" s="668"/>
      <c r="N157" s="668">
        <v>6</v>
      </c>
      <c r="O157" s="668">
        <v>558</v>
      </c>
      <c r="P157" s="681"/>
      <c r="Q157" s="669">
        <v>93</v>
      </c>
    </row>
    <row r="158" spans="1:17" ht="14.4" customHeight="1" x14ac:dyDescent="0.3">
      <c r="A158" s="664" t="s">
        <v>7877</v>
      </c>
      <c r="B158" s="665" t="s">
        <v>7878</v>
      </c>
      <c r="C158" s="665" t="s">
        <v>6449</v>
      </c>
      <c r="D158" s="665" t="s">
        <v>7879</v>
      </c>
      <c r="E158" s="665" t="s">
        <v>7880</v>
      </c>
      <c r="F158" s="668">
        <v>0.67</v>
      </c>
      <c r="G158" s="668">
        <v>1789.87</v>
      </c>
      <c r="H158" s="668">
        <v>1</v>
      </c>
      <c r="I158" s="668">
        <v>2671.4477611940297</v>
      </c>
      <c r="J158" s="668">
        <v>1.67</v>
      </c>
      <c r="K158" s="668">
        <v>4267.3599999999997</v>
      </c>
      <c r="L158" s="668">
        <v>2.3841731522401068</v>
      </c>
      <c r="M158" s="668">
        <v>2555.3053892215567</v>
      </c>
      <c r="N158" s="668"/>
      <c r="O158" s="668"/>
      <c r="P158" s="681"/>
      <c r="Q158" s="669"/>
    </row>
    <row r="159" spans="1:17" ht="14.4" customHeight="1" x14ac:dyDescent="0.3">
      <c r="A159" s="664" t="s">
        <v>7877</v>
      </c>
      <c r="B159" s="665" t="s">
        <v>7878</v>
      </c>
      <c r="C159" s="665" t="s">
        <v>6449</v>
      </c>
      <c r="D159" s="665" t="s">
        <v>7881</v>
      </c>
      <c r="E159" s="665" t="s">
        <v>7880</v>
      </c>
      <c r="F159" s="668">
        <v>0.2</v>
      </c>
      <c r="G159" s="668">
        <v>1335.72</v>
      </c>
      <c r="H159" s="668">
        <v>1</v>
      </c>
      <c r="I159" s="668">
        <v>6678.5999999999995</v>
      </c>
      <c r="J159" s="668"/>
      <c r="K159" s="668"/>
      <c r="L159" s="668"/>
      <c r="M159" s="668"/>
      <c r="N159" s="668"/>
      <c r="O159" s="668"/>
      <c r="P159" s="681"/>
      <c r="Q159" s="669"/>
    </row>
    <row r="160" spans="1:17" ht="14.4" customHeight="1" x14ac:dyDescent="0.3">
      <c r="A160" s="664" t="s">
        <v>7877</v>
      </c>
      <c r="B160" s="665" t="s">
        <v>7878</v>
      </c>
      <c r="C160" s="665" t="s">
        <v>6449</v>
      </c>
      <c r="D160" s="665" t="s">
        <v>7882</v>
      </c>
      <c r="E160" s="665" t="s">
        <v>6673</v>
      </c>
      <c r="F160" s="668"/>
      <c r="G160" s="668"/>
      <c r="H160" s="668"/>
      <c r="I160" s="668"/>
      <c r="J160" s="668">
        <v>0.16</v>
      </c>
      <c r="K160" s="668">
        <v>791.02</v>
      </c>
      <c r="L160" s="668"/>
      <c r="M160" s="668">
        <v>4943.875</v>
      </c>
      <c r="N160" s="668"/>
      <c r="O160" s="668"/>
      <c r="P160" s="681"/>
      <c r="Q160" s="669"/>
    </row>
    <row r="161" spans="1:17" ht="14.4" customHeight="1" x14ac:dyDescent="0.3">
      <c r="A161" s="664" t="s">
        <v>7877</v>
      </c>
      <c r="B161" s="665" t="s">
        <v>7878</v>
      </c>
      <c r="C161" s="665" t="s">
        <v>6449</v>
      </c>
      <c r="D161" s="665" t="s">
        <v>7883</v>
      </c>
      <c r="E161" s="665" t="s">
        <v>7884</v>
      </c>
      <c r="F161" s="668">
        <v>16.399999999999999</v>
      </c>
      <c r="G161" s="668">
        <v>16220.039999999999</v>
      </c>
      <c r="H161" s="668">
        <v>1</v>
      </c>
      <c r="I161" s="668">
        <v>989.02682926829266</v>
      </c>
      <c r="J161" s="668">
        <v>5.1000000000000005</v>
      </c>
      <c r="K161" s="668">
        <v>4851.8100000000004</v>
      </c>
      <c r="L161" s="668">
        <v>0.29912441646259819</v>
      </c>
      <c r="M161" s="668">
        <v>951.33529411764698</v>
      </c>
      <c r="N161" s="668">
        <v>9.7499999999999982</v>
      </c>
      <c r="O161" s="668">
        <v>9684.7199999999975</v>
      </c>
      <c r="P161" s="681">
        <v>0.59708360768530766</v>
      </c>
      <c r="Q161" s="669">
        <v>993.30461538461532</v>
      </c>
    </row>
    <row r="162" spans="1:17" ht="14.4" customHeight="1" x14ac:dyDescent="0.3">
      <c r="A162" s="664" t="s">
        <v>7877</v>
      </c>
      <c r="B162" s="665" t="s">
        <v>7878</v>
      </c>
      <c r="C162" s="665" t="s">
        <v>6449</v>
      </c>
      <c r="D162" s="665" t="s">
        <v>7885</v>
      </c>
      <c r="E162" s="665" t="s">
        <v>6673</v>
      </c>
      <c r="F162" s="668">
        <v>0.73</v>
      </c>
      <c r="G162" s="668">
        <v>7546.2699999999995</v>
      </c>
      <c r="H162" s="668">
        <v>1</v>
      </c>
      <c r="I162" s="668">
        <v>10337.356164383562</v>
      </c>
      <c r="J162" s="668">
        <v>2.36</v>
      </c>
      <c r="K162" s="668">
        <v>23335.45</v>
      </c>
      <c r="L162" s="668">
        <v>3.0923158063520124</v>
      </c>
      <c r="M162" s="668">
        <v>9887.9025423728817</v>
      </c>
      <c r="N162" s="668">
        <v>1.35</v>
      </c>
      <c r="O162" s="668">
        <v>13348.68</v>
      </c>
      <c r="P162" s="681">
        <v>1.7689109984137861</v>
      </c>
      <c r="Q162" s="669">
        <v>9887.9111111111106</v>
      </c>
    </row>
    <row r="163" spans="1:17" ht="14.4" customHeight="1" x14ac:dyDescent="0.3">
      <c r="A163" s="664" t="s">
        <v>7877</v>
      </c>
      <c r="B163" s="665" t="s">
        <v>7878</v>
      </c>
      <c r="C163" s="665" t="s">
        <v>6449</v>
      </c>
      <c r="D163" s="665" t="s">
        <v>7886</v>
      </c>
      <c r="E163" s="665" t="s">
        <v>7887</v>
      </c>
      <c r="F163" s="668"/>
      <c r="G163" s="668"/>
      <c r="H163" s="668"/>
      <c r="I163" s="668"/>
      <c r="J163" s="668">
        <v>1</v>
      </c>
      <c r="K163" s="668">
        <v>1776.96</v>
      </c>
      <c r="L163" s="668"/>
      <c r="M163" s="668">
        <v>1776.96</v>
      </c>
      <c r="N163" s="668"/>
      <c r="O163" s="668"/>
      <c r="P163" s="681"/>
      <c r="Q163" s="669"/>
    </row>
    <row r="164" spans="1:17" ht="14.4" customHeight="1" x14ac:dyDescent="0.3">
      <c r="A164" s="664" t="s">
        <v>7877</v>
      </c>
      <c r="B164" s="665" t="s">
        <v>7878</v>
      </c>
      <c r="C164" s="665" t="s">
        <v>6449</v>
      </c>
      <c r="D164" s="665" t="s">
        <v>7888</v>
      </c>
      <c r="E164" s="665" t="s">
        <v>7581</v>
      </c>
      <c r="F164" s="668"/>
      <c r="G164" s="668"/>
      <c r="H164" s="668"/>
      <c r="I164" s="668"/>
      <c r="J164" s="668">
        <v>0.1</v>
      </c>
      <c r="K164" s="668">
        <v>442.7</v>
      </c>
      <c r="L164" s="668"/>
      <c r="M164" s="668">
        <v>4427</v>
      </c>
      <c r="N164" s="668"/>
      <c r="O164" s="668"/>
      <c r="P164" s="681"/>
      <c r="Q164" s="669"/>
    </row>
    <row r="165" spans="1:17" ht="14.4" customHeight="1" x14ac:dyDescent="0.3">
      <c r="A165" s="664" t="s">
        <v>7877</v>
      </c>
      <c r="B165" s="665" t="s">
        <v>7878</v>
      </c>
      <c r="C165" s="665" t="s">
        <v>6449</v>
      </c>
      <c r="D165" s="665" t="s">
        <v>7889</v>
      </c>
      <c r="E165" s="665" t="s">
        <v>7581</v>
      </c>
      <c r="F165" s="668">
        <v>1.21</v>
      </c>
      <c r="G165" s="668">
        <v>13215.070000000002</v>
      </c>
      <c r="H165" s="668">
        <v>1</v>
      </c>
      <c r="I165" s="668">
        <v>10921.545454545456</v>
      </c>
      <c r="J165" s="668">
        <v>0.19</v>
      </c>
      <c r="K165" s="668">
        <v>1682.26</v>
      </c>
      <c r="L165" s="668">
        <v>0.12729860681782237</v>
      </c>
      <c r="M165" s="668">
        <v>8854</v>
      </c>
      <c r="N165" s="668"/>
      <c r="O165" s="668"/>
      <c r="P165" s="681"/>
      <c r="Q165" s="669"/>
    </row>
    <row r="166" spans="1:17" ht="14.4" customHeight="1" x14ac:dyDescent="0.3">
      <c r="A166" s="664" t="s">
        <v>7877</v>
      </c>
      <c r="B166" s="665" t="s">
        <v>7878</v>
      </c>
      <c r="C166" s="665" t="s">
        <v>6449</v>
      </c>
      <c r="D166" s="665" t="s">
        <v>7890</v>
      </c>
      <c r="E166" s="665" t="s">
        <v>7891</v>
      </c>
      <c r="F166" s="668">
        <v>0.1</v>
      </c>
      <c r="G166" s="668">
        <v>195.61</v>
      </c>
      <c r="H166" s="668">
        <v>1</v>
      </c>
      <c r="I166" s="668">
        <v>1956.1000000000001</v>
      </c>
      <c r="J166" s="668">
        <v>0.1</v>
      </c>
      <c r="K166" s="668">
        <v>194.93</v>
      </c>
      <c r="L166" s="668">
        <v>0.99652369510761207</v>
      </c>
      <c r="M166" s="668">
        <v>1949.3</v>
      </c>
      <c r="N166" s="668"/>
      <c r="O166" s="668"/>
      <c r="P166" s="681"/>
      <c r="Q166" s="669"/>
    </row>
    <row r="167" spans="1:17" ht="14.4" customHeight="1" x14ac:dyDescent="0.3">
      <c r="A167" s="664" t="s">
        <v>7877</v>
      </c>
      <c r="B167" s="665" t="s">
        <v>7878</v>
      </c>
      <c r="C167" s="665" t="s">
        <v>6449</v>
      </c>
      <c r="D167" s="665" t="s">
        <v>7580</v>
      </c>
      <c r="E167" s="665" t="s">
        <v>7581</v>
      </c>
      <c r="F167" s="668">
        <v>2.5</v>
      </c>
      <c r="G167" s="668">
        <v>5460.78</v>
      </c>
      <c r="H167" s="668">
        <v>1</v>
      </c>
      <c r="I167" s="668">
        <v>2184.3119999999999</v>
      </c>
      <c r="J167" s="668">
        <v>7.65</v>
      </c>
      <c r="K167" s="668">
        <v>13546.630000000001</v>
      </c>
      <c r="L167" s="668">
        <v>2.4807133779423456</v>
      </c>
      <c r="M167" s="668">
        <v>1770.8013071895425</v>
      </c>
      <c r="N167" s="668">
        <v>6.45</v>
      </c>
      <c r="O167" s="668">
        <v>11571.190000000002</v>
      </c>
      <c r="P167" s="681">
        <v>2.1189628587857419</v>
      </c>
      <c r="Q167" s="669">
        <v>1793.9829457364344</v>
      </c>
    </row>
    <row r="168" spans="1:17" ht="14.4" customHeight="1" x14ac:dyDescent="0.3">
      <c r="A168" s="664" t="s">
        <v>7877</v>
      </c>
      <c r="B168" s="665" t="s">
        <v>7878</v>
      </c>
      <c r="C168" s="665" t="s">
        <v>6449</v>
      </c>
      <c r="D168" s="665" t="s">
        <v>7892</v>
      </c>
      <c r="E168" s="665" t="s">
        <v>7893</v>
      </c>
      <c r="F168" s="668">
        <v>0.25</v>
      </c>
      <c r="G168" s="668">
        <v>94.83</v>
      </c>
      <c r="H168" s="668">
        <v>1</v>
      </c>
      <c r="I168" s="668">
        <v>379.32</v>
      </c>
      <c r="J168" s="668"/>
      <c r="K168" s="668"/>
      <c r="L168" s="668"/>
      <c r="M168" s="668"/>
      <c r="N168" s="668"/>
      <c r="O168" s="668"/>
      <c r="P168" s="681"/>
      <c r="Q168" s="669"/>
    </row>
    <row r="169" spans="1:17" ht="14.4" customHeight="1" x14ac:dyDescent="0.3">
      <c r="A169" s="664" t="s">
        <v>7877</v>
      </c>
      <c r="B169" s="665" t="s">
        <v>7878</v>
      </c>
      <c r="C169" s="665" t="s">
        <v>6449</v>
      </c>
      <c r="D169" s="665" t="s">
        <v>7582</v>
      </c>
      <c r="E169" s="665" t="s">
        <v>7583</v>
      </c>
      <c r="F169" s="668"/>
      <c r="G169" s="668"/>
      <c r="H169" s="668"/>
      <c r="I169" s="668"/>
      <c r="J169" s="668"/>
      <c r="K169" s="668"/>
      <c r="L169" s="668"/>
      <c r="M169" s="668"/>
      <c r="N169" s="668">
        <v>0.05</v>
      </c>
      <c r="O169" s="668">
        <v>45.19</v>
      </c>
      <c r="P169" s="681"/>
      <c r="Q169" s="669">
        <v>903.8</v>
      </c>
    </row>
    <row r="170" spans="1:17" ht="14.4" customHeight="1" x14ac:dyDescent="0.3">
      <c r="A170" s="664" t="s">
        <v>7877</v>
      </c>
      <c r="B170" s="665" t="s">
        <v>7878</v>
      </c>
      <c r="C170" s="665" t="s">
        <v>6449</v>
      </c>
      <c r="D170" s="665" t="s">
        <v>7894</v>
      </c>
      <c r="E170" s="665" t="s">
        <v>7581</v>
      </c>
      <c r="F170" s="668">
        <v>0.02</v>
      </c>
      <c r="G170" s="668">
        <v>786.35</v>
      </c>
      <c r="H170" s="668">
        <v>1</v>
      </c>
      <c r="I170" s="668">
        <v>39317.5</v>
      </c>
      <c r="J170" s="668">
        <v>0.22</v>
      </c>
      <c r="K170" s="668">
        <v>7083.2099999999991</v>
      </c>
      <c r="L170" s="668">
        <v>9.0077064920200911</v>
      </c>
      <c r="M170" s="668">
        <v>32196.409090909088</v>
      </c>
      <c r="N170" s="668">
        <v>0.27999999999999997</v>
      </c>
      <c r="O170" s="668">
        <v>8917.52</v>
      </c>
      <c r="P170" s="681">
        <v>11.34039549818783</v>
      </c>
      <c r="Q170" s="669">
        <v>31848.285714285717</v>
      </c>
    </row>
    <row r="171" spans="1:17" ht="14.4" customHeight="1" x14ac:dyDescent="0.3">
      <c r="A171" s="664" t="s">
        <v>7877</v>
      </c>
      <c r="B171" s="665" t="s">
        <v>7878</v>
      </c>
      <c r="C171" s="665" t="s">
        <v>6503</v>
      </c>
      <c r="D171" s="665" t="s">
        <v>7895</v>
      </c>
      <c r="E171" s="665" t="s">
        <v>7896</v>
      </c>
      <c r="F171" s="668"/>
      <c r="G171" s="668"/>
      <c r="H171" s="668"/>
      <c r="I171" s="668"/>
      <c r="J171" s="668">
        <v>1</v>
      </c>
      <c r="K171" s="668">
        <v>1447.28</v>
      </c>
      <c r="L171" s="668"/>
      <c r="M171" s="668">
        <v>1447.28</v>
      </c>
      <c r="N171" s="668"/>
      <c r="O171" s="668"/>
      <c r="P171" s="681"/>
      <c r="Q171" s="669"/>
    </row>
    <row r="172" spans="1:17" ht="14.4" customHeight="1" x14ac:dyDescent="0.3">
      <c r="A172" s="664" t="s">
        <v>7877</v>
      </c>
      <c r="B172" s="665" t="s">
        <v>7878</v>
      </c>
      <c r="C172" s="665" t="s">
        <v>6503</v>
      </c>
      <c r="D172" s="665" t="s">
        <v>7897</v>
      </c>
      <c r="E172" s="665" t="s">
        <v>7898</v>
      </c>
      <c r="F172" s="668">
        <v>1</v>
      </c>
      <c r="G172" s="668">
        <v>972.32</v>
      </c>
      <c r="H172" s="668">
        <v>1</v>
      </c>
      <c r="I172" s="668">
        <v>972.32</v>
      </c>
      <c r="J172" s="668">
        <v>2</v>
      </c>
      <c r="K172" s="668">
        <v>1944.64</v>
      </c>
      <c r="L172" s="668">
        <v>2</v>
      </c>
      <c r="M172" s="668">
        <v>972.32</v>
      </c>
      <c r="N172" s="668">
        <v>1</v>
      </c>
      <c r="O172" s="668">
        <v>972.32</v>
      </c>
      <c r="P172" s="681">
        <v>1</v>
      </c>
      <c r="Q172" s="669">
        <v>972.32</v>
      </c>
    </row>
    <row r="173" spans="1:17" ht="14.4" customHeight="1" x14ac:dyDescent="0.3">
      <c r="A173" s="664" t="s">
        <v>7877</v>
      </c>
      <c r="B173" s="665" t="s">
        <v>7878</v>
      </c>
      <c r="C173" s="665" t="s">
        <v>6503</v>
      </c>
      <c r="D173" s="665" t="s">
        <v>7899</v>
      </c>
      <c r="E173" s="665" t="s">
        <v>7898</v>
      </c>
      <c r="F173" s="668">
        <v>3</v>
      </c>
      <c r="G173" s="668">
        <v>5121.93</v>
      </c>
      <c r="H173" s="668">
        <v>1</v>
      </c>
      <c r="I173" s="668">
        <v>1707.3100000000002</v>
      </c>
      <c r="J173" s="668">
        <v>8</v>
      </c>
      <c r="K173" s="668">
        <v>13658.48</v>
      </c>
      <c r="L173" s="668">
        <v>2.6666666666666665</v>
      </c>
      <c r="M173" s="668">
        <v>1707.31</v>
      </c>
      <c r="N173" s="668">
        <v>5</v>
      </c>
      <c r="O173" s="668">
        <v>8536.5499999999993</v>
      </c>
      <c r="P173" s="681">
        <v>1.6666666666666665</v>
      </c>
      <c r="Q173" s="669">
        <v>1707.31</v>
      </c>
    </row>
    <row r="174" spans="1:17" ht="14.4" customHeight="1" x14ac:dyDescent="0.3">
      <c r="A174" s="664" t="s">
        <v>7877</v>
      </c>
      <c r="B174" s="665" t="s">
        <v>7878</v>
      </c>
      <c r="C174" s="665" t="s">
        <v>6503</v>
      </c>
      <c r="D174" s="665" t="s">
        <v>7900</v>
      </c>
      <c r="E174" s="665" t="s">
        <v>7898</v>
      </c>
      <c r="F174" s="668"/>
      <c r="G174" s="668"/>
      <c r="H174" s="668"/>
      <c r="I174" s="668"/>
      <c r="J174" s="668">
        <v>2</v>
      </c>
      <c r="K174" s="668">
        <v>4132.6000000000004</v>
      </c>
      <c r="L174" s="668"/>
      <c r="M174" s="668">
        <v>2066.3000000000002</v>
      </c>
      <c r="N174" s="668">
        <v>4</v>
      </c>
      <c r="O174" s="668">
        <v>8265.2000000000007</v>
      </c>
      <c r="P174" s="681"/>
      <c r="Q174" s="669">
        <v>2066.3000000000002</v>
      </c>
    </row>
    <row r="175" spans="1:17" ht="14.4" customHeight="1" x14ac:dyDescent="0.3">
      <c r="A175" s="664" t="s">
        <v>7877</v>
      </c>
      <c r="B175" s="665" t="s">
        <v>7878</v>
      </c>
      <c r="C175" s="665" t="s">
        <v>6503</v>
      </c>
      <c r="D175" s="665" t="s">
        <v>7901</v>
      </c>
      <c r="E175" s="665" t="s">
        <v>7902</v>
      </c>
      <c r="F175" s="668">
        <v>2</v>
      </c>
      <c r="G175" s="668">
        <v>2055.52</v>
      </c>
      <c r="H175" s="668">
        <v>1</v>
      </c>
      <c r="I175" s="668">
        <v>1027.76</v>
      </c>
      <c r="J175" s="668">
        <v>10</v>
      </c>
      <c r="K175" s="668">
        <v>10277.6</v>
      </c>
      <c r="L175" s="668">
        <v>5</v>
      </c>
      <c r="M175" s="668">
        <v>1027.76</v>
      </c>
      <c r="N175" s="668">
        <v>9</v>
      </c>
      <c r="O175" s="668">
        <v>9249.84</v>
      </c>
      <c r="P175" s="681">
        <v>4.5</v>
      </c>
      <c r="Q175" s="669">
        <v>1027.76</v>
      </c>
    </row>
    <row r="176" spans="1:17" ht="14.4" customHeight="1" x14ac:dyDescent="0.3">
      <c r="A176" s="664" t="s">
        <v>7877</v>
      </c>
      <c r="B176" s="665" t="s">
        <v>7878</v>
      </c>
      <c r="C176" s="665" t="s">
        <v>6503</v>
      </c>
      <c r="D176" s="665" t="s">
        <v>7903</v>
      </c>
      <c r="E176" s="665" t="s">
        <v>7902</v>
      </c>
      <c r="F176" s="668"/>
      <c r="G176" s="668"/>
      <c r="H176" s="668"/>
      <c r="I176" s="668"/>
      <c r="J176" s="668">
        <v>4</v>
      </c>
      <c r="K176" s="668">
        <v>8567.4</v>
      </c>
      <c r="L176" s="668"/>
      <c r="M176" s="668">
        <v>2141.85</v>
      </c>
      <c r="N176" s="668"/>
      <c r="O176" s="668"/>
      <c r="P176" s="681"/>
      <c r="Q176" s="669"/>
    </row>
    <row r="177" spans="1:17" ht="14.4" customHeight="1" x14ac:dyDescent="0.3">
      <c r="A177" s="664" t="s">
        <v>7877</v>
      </c>
      <c r="B177" s="665" t="s">
        <v>7878</v>
      </c>
      <c r="C177" s="665" t="s">
        <v>6503</v>
      </c>
      <c r="D177" s="665" t="s">
        <v>7904</v>
      </c>
      <c r="E177" s="665" t="s">
        <v>7905</v>
      </c>
      <c r="F177" s="668"/>
      <c r="G177" s="668"/>
      <c r="H177" s="668"/>
      <c r="I177" s="668"/>
      <c r="J177" s="668"/>
      <c r="K177" s="668"/>
      <c r="L177" s="668"/>
      <c r="M177" s="668"/>
      <c r="N177" s="668">
        <v>1</v>
      </c>
      <c r="O177" s="668">
        <v>8536.5499999999993</v>
      </c>
      <c r="P177" s="681"/>
      <c r="Q177" s="669">
        <v>8536.5499999999993</v>
      </c>
    </row>
    <row r="178" spans="1:17" ht="14.4" customHeight="1" x14ac:dyDescent="0.3">
      <c r="A178" s="664" t="s">
        <v>7877</v>
      </c>
      <c r="B178" s="665" t="s">
        <v>7878</v>
      </c>
      <c r="C178" s="665" t="s">
        <v>6503</v>
      </c>
      <c r="D178" s="665" t="s">
        <v>7906</v>
      </c>
      <c r="E178" s="665" t="s">
        <v>7907</v>
      </c>
      <c r="F178" s="668"/>
      <c r="G178" s="668"/>
      <c r="H178" s="668"/>
      <c r="I178" s="668"/>
      <c r="J178" s="668">
        <v>3</v>
      </c>
      <c r="K178" s="668">
        <v>166191.6</v>
      </c>
      <c r="L178" s="668"/>
      <c r="M178" s="668">
        <v>55397.200000000004</v>
      </c>
      <c r="N178" s="668"/>
      <c r="O178" s="668"/>
      <c r="P178" s="681"/>
      <c r="Q178" s="669"/>
    </row>
    <row r="179" spans="1:17" ht="14.4" customHeight="1" x14ac:dyDescent="0.3">
      <c r="A179" s="664" t="s">
        <v>7877</v>
      </c>
      <c r="B179" s="665" t="s">
        <v>7878</v>
      </c>
      <c r="C179" s="665" t="s">
        <v>6503</v>
      </c>
      <c r="D179" s="665" t="s">
        <v>7908</v>
      </c>
      <c r="E179" s="665" t="s">
        <v>7909</v>
      </c>
      <c r="F179" s="668"/>
      <c r="G179" s="668"/>
      <c r="H179" s="668"/>
      <c r="I179" s="668"/>
      <c r="J179" s="668">
        <v>1</v>
      </c>
      <c r="K179" s="668">
        <v>2236.5</v>
      </c>
      <c r="L179" s="668"/>
      <c r="M179" s="668">
        <v>2236.5</v>
      </c>
      <c r="N179" s="668">
        <v>1</v>
      </c>
      <c r="O179" s="668">
        <v>2236.5</v>
      </c>
      <c r="P179" s="681"/>
      <c r="Q179" s="669">
        <v>2236.5</v>
      </c>
    </row>
    <row r="180" spans="1:17" ht="14.4" customHeight="1" x14ac:dyDescent="0.3">
      <c r="A180" s="664" t="s">
        <v>7877</v>
      </c>
      <c r="B180" s="665" t="s">
        <v>7878</v>
      </c>
      <c r="C180" s="665" t="s">
        <v>6503</v>
      </c>
      <c r="D180" s="665" t="s">
        <v>7910</v>
      </c>
      <c r="E180" s="665" t="s">
        <v>7911</v>
      </c>
      <c r="F180" s="668">
        <v>1</v>
      </c>
      <c r="G180" s="668">
        <v>166546.75</v>
      </c>
      <c r="H180" s="668">
        <v>1</v>
      </c>
      <c r="I180" s="668">
        <v>166546.75</v>
      </c>
      <c r="J180" s="668">
        <v>2</v>
      </c>
      <c r="K180" s="668">
        <v>333093.5</v>
      </c>
      <c r="L180" s="668">
        <v>2</v>
      </c>
      <c r="M180" s="668">
        <v>166546.75</v>
      </c>
      <c r="N180" s="668">
        <v>1</v>
      </c>
      <c r="O180" s="668">
        <v>166546.75</v>
      </c>
      <c r="P180" s="681">
        <v>1</v>
      </c>
      <c r="Q180" s="669">
        <v>166546.75</v>
      </c>
    </row>
    <row r="181" spans="1:17" ht="14.4" customHeight="1" x14ac:dyDescent="0.3">
      <c r="A181" s="664" t="s">
        <v>7877</v>
      </c>
      <c r="B181" s="665" t="s">
        <v>7878</v>
      </c>
      <c r="C181" s="665" t="s">
        <v>6503</v>
      </c>
      <c r="D181" s="665" t="s">
        <v>7910</v>
      </c>
      <c r="E181" s="665" t="s">
        <v>7912</v>
      </c>
      <c r="F181" s="668">
        <v>1</v>
      </c>
      <c r="G181" s="668">
        <v>166546.75</v>
      </c>
      <c r="H181" s="668">
        <v>1</v>
      </c>
      <c r="I181" s="668">
        <v>166546.75</v>
      </c>
      <c r="J181" s="668">
        <v>2</v>
      </c>
      <c r="K181" s="668">
        <v>333093.5</v>
      </c>
      <c r="L181" s="668">
        <v>2</v>
      </c>
      <c r="M181" s="668">
        <v>166546.75</v>
      </c>
      <c r="N181" s="668">
        <v>3</v>
      </c>
      <c r="O181" s="668">
        <v>499640.25</v>
      </c>
      <c r="P181" s="681">
        <v>3</v>
      </c>
      <c r="Q181" s="669">
        <v>166546.75</v>
      </c>
    </row>
    <row r="182" spans="1:17" ht="14.4" customHeight="1" x14ac:dyDescent="0.3">
      <c r="A182" s="664" t="s">
        <v>7877</v>
      </c>
      <c r="B182" s="665" t="s">
        <v>7878</v>
      </c>
      <c r="C182" s="665" t="s">
        <v>6503</v>
      </c>
      <c r="D182" s="665" t="s">
        <v>7913</v>
      </c>
      <c r="E182" s="665" t="s">
        <v>7914</v>
      </c>
      <c r="F182" s="668"/>
      <c r="G182" s="668"/>
      <c r="H182" s="668"/>
      <c r="I182" s="668"/>
      <c r="J182" s="668">
        <v>8</v>
      </c>
      <c r="K182" s="668">
        <v>55126.239999999998</v>
      </c>
      <c r="L182" s="668"/>
      <c r="M182" s="668">
        <v>6890.78</v>
      </c>
      <c r="N182" s="668">
        <v>1</v>
      </c>
      <c r="O182" s="668">
        <v>6890.78</v>
      </c>
      <c r="P182" s="681"/>
      <c r="Q182" s="669">
        <v>6890.78</v>
      </c>
    </row>
    <row r="183" spans="1:17" ht="14.4" customHeight="1" x14ac:dyDescent="0.3">
      <c r="A183" s="664" t="s">
        <v>7877</v>
      </c>
      <c r="B183" s="665" t="s">
        <v>7878</v>
      </c>
      <c r="C183" s="665" t="s">
        <v>6503</v>
      </c>
      <c r="D183" s="665" t="s">
        <v>7915</v>
      </c>
      <c r="E183" s="665" t="s">
        <v>7916</v>
      </c>
      <c r="F183" s="668"/>
      <c r="G183" s="668"/>
      <c r="H183" s="668"/>
      <c r="I183" s="668"/>
      <c r="J183" s="668"/>
      <c r="K183" s="668"/>
      <c r="L183" s="668"/>
      <c r="M183" s="668"/>
      <c r="N183" s="668">
        <v>1</v>
      </c>
      <c r="O183" s="668">
        <v>19196.8</v>
      </c>
      <c r="P183" s="681"/>
      <c r="Q183" s="669">
        <v>19196.8</v>
      </c>
    </row>
    <row r="184" spans="1:17" ht="14.4" customHeight="1" x14ac:dyDescent="0.3">
      <c r="A184" s="664" t="s">
        <v>7877</v>
      </c>
      <c r="B184" s="665" t="s">
        <v>7878</v>
      </c>
      <c r="C184" s="665" t="s">
        <v>6503</v>
      </c>
      <c r="D184" s="665" t="s">
        <v>7917</v>
      </c>
      <c r="E184" s="665" t="s">
        <v>7918</v>
      </c>
      <c r="F184" s="668"/>
      <c r="G184" s="668"/>
      <c r="H184" s="668"/>
      <c r="I184" s="668"/>
      <c r="J184" s="668"/>
      <c r="K184" s="668"/>
      <c r="L184" s="668"/>
      <c r="M184" s="668"/>
      <c r="N184" s="668">
        <v>1</v>
      </c>
      <c r="O184" s="668">
        <v>1123.73</v>
      </c>
      <c r="P184" s="681"/>
      <c r="Q184" s="669">
        <v>1123.73</v>
      </c>
    </row>
    <row r="185" spans="1:17" ht="14.4" customHeight="1" x14ac:dyDescent="0.3">
      <c r="A185" s="664" t="s">
        <v>7877</v>
      </c>
      <c r="B185" s="665" t="s">
        <v>7878</v>
      </c>
      <c r="C185" s="665" t="s">
        <v>6503</v>
      </c>
      <c r="D185" s="665" t="s">
        <v>7919</v>
      </c>
      <c r="E185" s="665" t="s">
        <v>7920</v>
      </c>
      <c r="F185" s="668">
        <v>1</v>
      </c>
      <c r="G185" s="668">
        <v>1002.8</v>
      </c>
      <c r="H185" s="668">
        <v>1</v>
      </c>
      <c r="I185" s="668">
        <v>1002.8</v>
      </c>
      <c r="J185" s="668">
        <v>3</v>
      </c>
      <c r="K185" s="668">
        <v>3008.3999999999996</v>
      </c>
      <c r="L185" s="668">
        <v>2.9999999999999996</v>
      </c>
      <c r="M185" s="668">
        <v>1002.7999999999998</v>
      </c>
      <c r="N185" s="668">
        <v>4</v>
      </c>
      <c r="O185" s="668">
        <v>4011.2</v>
      </c>
      <c r="P185" s="681">
        <v>4</v>
      </c>
      <c r="Q185" s="669">
        <v>1002.8</v>
      </c>
    </row>
    <row r="186" spans="1:17" ht="14.4" customHeight="1" x14ac:dyDescent="0.3">
      <c r="A186" s="664" t="s">
        <v>7877</v>
      </c>
      <c r="B186" s="665" t="s">
        <v>7878</v>
      </c>
      <c r="C186" s="665" t="s">
        <v>6503</v>
      </c>
      <c r="D186" s="665" t="s">
        <v>7921</v>
      </c>
      <c r="E186" s="665" t="s">
        <v>7922</v>
      </c>
      <c r="F186" s="668"/>
      <c r="G186" s="668"/>
      <c r="H186" s="668"/>
      <c r="I186" s="668"/>
      <c r="J186" s="668">
        <v>1</v>
      </c>
      <c r="K186" s="668">
        <v>7650</v>
      </c>
      <c r="L186" s="668"/>
      <c r="M186" s="668">
        <v>7650</v>
      </c>
      <c r="N186" s="668"/>
      <c r="O186" s="668"/>
      <c r="P186" s="681"/>
      <c r="Q186" s="669"/>
    </row>
    <row r="187" spans="1:17" ht="14.4" customHeight="1" x14ac:dyDescent="0.3">
      <c r="A187" s="664" t="s">
        <v>7877</v>
      </c>
      <c r="B187" s="665" t="s">
        <v>7878</v>
      </c>
      <c r="C187" s="665" t="s">
        <v>6503</v>
      </c>
      <c r="D187" s="665" t="s">
        <v>7923</v>
      </c>
      <c r="E187" s="665" t="s">
        <v>7924</v>
      </c>
      <c r="F187" s="668"/>
      <c r="G187" s="668"/>
      <c r="H187" s="668"/>
      <c r="I187" s="668"/>
      <c r="J187" s="668">
        <v>4</v>
      </c>
      <c r="K187" s="668">
        <v>3188</v>
      </c>
      <c r="L187" s="668"/>
      <c r="M187" s="668">
        <v>797</v>
      </c>
      <c r="N187" s="668"/>
      <c r="O187" s="668"/>
      <c r="P187" s="681"/>
      <c r="Q187" s="669"/>
    </row>
    <row r="188" spans="1:17" ht="14.4" customHeight="1" x14ac:dyDescent="0.3">
      <c r="A188" s="664" t="s">
        <v>7877</v>
      </c>
      <c r="B188" s="665" t="s">
        <v>7878</v>
      </c>
      <c r="C188" s="665" t="s">
        <v>6503</v>
      </c>
      <c r="D188" s="665" t="s">
        <v>7925</v>
      </c>
      <c r="E188" s="665" t="s">
        <v>7926</v>
      </c>
      <c r="F188" s="668"/>
      <c r="G188" s="668"/>
      <c r="H188" s="668"/>
      <c r="I188" s="668"/>
      <c r="J188" s="668">
        <v>1</v>
      </c>
      <c r="K188" s="668">
        <v>10072.94</v>
      </c>
      <c r="L188" s="668"/>
      <c r="M188" s="668">
        <v>10072.94</v>
      </c>
      <c r="N188" s="668"/>
      <c r="O188" s="668"/>
      <c r="P188" s="681"/>
      <c r="Q188" s="669"/>
    </row>
    <row r="189" spans="1:17" ht="14.4" customHeight="1" x14ac:dyDescent="0.3">
      <c r="A189" s="664" t="s">
        <v>7877</v>
      </c>
      <c r="B189" s="665" t="s">
        <v>7878</v>
      </c>
      <c r="C189" s="665" t="s">
        <v>6503</v>
      </c>
      <c r="D189" s="665" t="s">
        <v>7927</v>
      </c>
      <c r="E189" s="665" t="s">
        <v>7928</v>
      </c>
      <c r="F189" s="668"/>
      <c r="G189" s="668"/>
      <c r="H189" s="668"/>
      <c r="I189" s="668"/>
      <c r="J189" s="668">
        <v>1</v>
      </c>
      <c r="K189" s="668">
        <v>2974.36</v>
      </c>
      <c r="L189" s="668"/>
      <c r="M189" s="668">
        <v>2974.36</v>
      </c>
      <c r="N189" s="668">
        <v>1</v>
      </c>
      <c r="O189" s="668">
        <v>2974.36</v>
      </c>
      <c r="P189" s="681"/>
      <c r="Q189" s="669">
        <v>2974.36</v>
      </c>
    </row>
    <row r="190" spans="1:17" ht="14.4" customHeight="1" x14ac:dyDescent="0.3">
      <c r="A190" s="664" t="s">
        <v>7877</v>
      </c>
      <c r="B190" s="665" t="s">
        <v>7878</v>
      </c>
      <c r="C190" s="665" t="s">
        <v>6503</v>
      </c>
      <c r="D190" s="665" t="s">
        <v>7929</v>
      </c>
      <c r="E190" s="665" t="s">
        <v>7930</v>
      </c>
      <c r="F190" s="668">
        <v>1</v>
      </c>
      <c r="G190" s="668">
        <v>5259.23</v>
      </c>
      <c r="H190" s="668">
        <v>1</v>
      </c>
      <c r="I190" s="668">
        <v>5259.23</v>
      </c>
      <c r="J190" s="668">
        <v>5</v>
      </c>
      <c r="K190" s="668">
        <v>26296.149999999998</v>
      </c>
      <c r="L190" s="668">
        <v>5</v>
      </c>
      <c r="M190" s="668">
        <v>5259.23</v>
      </c>
      <c r="N190" s="668">
        <v>2</v>
      </c>
      <c r="O190" s="668">
        <v>10518.46</v>
      </c>
      <c r="P190" s="681">
        <v>2</v>
      </c>
      <c r="Q190" s="669">
        <v>5259.23</v>
      </c>
    </row>
    <row r="191" spans="1:17" ht="14.4" customHeight="1" x14ac:dyDescent="0.3">
      <c r="A191" s="664" t="s">
        <v>7877</v>
      </c>
      <c r="B191" s="665" t="s">
        <v>7878</v>
      </c>
      <c r="C191" s="665" t="s">
        <v>6503</v>
      </c>
      <c r="D191" s="665" t="s">
        <v>7931</v>
      </c>
      <c r="E191" s="665" t="s">
        <v>7932</v>
      </c>
      <c r="F191" s="668">
        <v>2</v>
      </c>
      <c r="G191" s="668">
        <v>2994.88</v>
      </c>
      <c r="H191" s="668">
        <v>1</v>
      </c>
      <c r="I191" s="668">
        <v>1497.44</v>
      </c>
      <c r="J191" s="668"/>
      <c r="K191" s="668"/>
      <c r="L191" s="668"/>
      <c r="M191" s="668"/>
      <c r="N191" s="668">
        <v>2</v>
      </c>
      <c r="O191" s="668">
        <v>2994.88</v>
      </c>
      <c r="P191" s="681">
        <v>1</v>
      </c>
      <c r="Q191" s="669">
        <v>1497.44</v>
      </c>
    </row>
    <row r="192" spans="1:17" ht="14.4" customHeight="1" x14ac:dyDescent="0.3">
      <c r="A192" s="664" t="s">
        <v>7877</v>
      </c>
      <c r="B192" s="665" t="s">
        <v>7878</v>
      </c>
      <c r="C192" s="665" t="s">
        <v>6503</v>
      </c>
      <c r="D192" s="665" t="s">
        <v>7933</v>
      </c>
      <c r="E192" s="665" t="s">
        <v>7934</v>
      </c>
      <c r="F192" s="668">
        <v>2</v>
      </c>
      <c r="G192" s="668">
        <v>1662.32</v>
      </c>
      <c r="H192" s="668">
        <v>1</v>
      </c>
      <c r="I192" s="668">
        <v>831.16</v>
      </c>
      <c r="J192" s="668">
        <v>2</v>
      </c>
      <c r="K192" s="668">
        <v>1662.32</v>
      </c>
      <c r="L192" s="668">
        <v>1</v>
      </c>
      <c r="M192" s="668">
        <v>831.16</v>
      </c>
      <c r="N192" s="668">
        <v>7</v>
      </c>
      <c r="O192" s="668">
        <v>5818.12</v>
      </c>
      <c r="P192" s="681">
        <v>3.5</v>
      </c>
      <c r="Q192" s="669">
        <v>831.16</v>
      </c>
    </row>
    <row r="193" spans="1:17" ht="14.4" customHeight="1" x14ac:dyDescent="0.3">
      <c r="A193" s="664" t="s">
        <v>7877</v>
      </c>
      <c r="B193" s="665" t="s">
        <v>7878</v>
      </c>
      <c r="C193" s="665" t="s">
        <v>6503</v>
      </c>
      <c r="D193" s="665" t="s">
        <v>7935</v>
      </c>
      <c r="E193" s="665" t="s">
        <v>7934</v>
      </c>
      <c r="F193" s="668">
        <v>1</v>
      </c>
      <c r="G193" s="668">
        <v>888.06</v>
      </c>
      <c r="H193" s="668">
        <v>1</v>
      </c>
      <c r="I193" s="668">
        <v>888.06</v>
      </c>
      <c r="J193" s="668">
        <v>3</v>
      </c>
      <c r="K193" s="668">
        <v>2664.18</v>
      </c>
      <c r="L193" s="668">
        <v>3</v>
      </c>
      <c r="M193" s="668">
        <v>888.06</v>
      </c>
      <c r="N193" s="668"/>
      <c r="O193" s="668"/>
      <c r="P193" s="681"/>
      <c r="Q193" s="669"/>
    </row>
    <row r="194" spans="1:17" ht="14.4" customHeight="1" x14ac:dyDescent="0.3">
      <c r="A194" s="664" t="s">
        <v>7877</v>
      </c>
      <c r="B194" s="665" t="s">
        <v>7878</v>
      </c>
      <c r="C194" s="665" t="s">
        <v>6503</v>
      </c>
      <c r="D194" s="665" t="s">
        <v>7936</v>
      </c>
      <c r="E194" s="665" t="s">
        <v>7937</v>
      </c>
      <c r="F194" s="668">
        <v>3</v>
      </c>
      <c r="G194" s="668">
        <v>2664.18</v>
      </c>
      <c r="H194" s="668">
        <v>1</v>
      </c>
      <c r="I194" s="668">
        <v>888.06</v>
      </c>
      <c r="J194" s="668">
        <v>6</v>
      </c>
      <c r="K194" s="668">
        <v>5328.3599999999988</v>
      </c>
      <c r="L194" s="668">
        <v>1.9999999999999996</v>
      </c>
      <c r="M194" s="668">
        <v>888.05999999999983</v>
      </c>
      <c r="N194" s="668"/>
      <c r="O194" s="668"/>
      <c r="P194" s="681"/>
      <c r="Q194" s="669"/>
    </row>
    <row r="195" spans="1:17" ht="14.4" customHeight="1" x14ac:dyDescent="0.3">
      <c r="A195" s="664" t="s">
        <v>7877</v>
      </c>
      <c r="B195" s="665" t="s">
        <v>7878</v>
      </c>
      <c r="C195" s="665" t="s">
        <v>6503</v>
      </c>
      <c r="D195" s="665" t="s">
        <v>7938</v>
      </c>
      <c r="E195" s="665" t="s">
        <v>7939</v>
      </c>
      <c r="F195" s="668">
        <v>2</v>
      </c>
      <c r="G195" s="668">
        <v>2624.28</v>
      </c>
      <c r="H195" s="668">
        <v>1</v>
      </c>
      <c r="I195" s="668">
        <v>1312.14</v>
      </c>
      <c r="J195" s="668">
        <v>6</v>
      </c>
      <c r="K195" s="668">
        <v>7872.84</v>
      </c>
      <c r="L195" s="668">
        <v>3</v>
      </c>
      <c r="M195" s="668">
        <v>1312.14</v>
      </c>
      <c r="N195" s="668">
        <v>3</v>
      </c>
      <c r="O195" s="668">
        <v>3936.42</v>
      </c>
      <c r="P195" s="681">
        <v>1.5</v>
      </c>
      <c r="Q195" s="669">
        <v>1312.14</v>
      </c>
    </row>
    <row r="196" spans="1:17" ht="14.4" customHeight="1" x14ac:dyDescent="0.3">
      <c r="A196" s="664" t="s">
        <v>7877</v>
      </c>
      <c r="B196" s="665" t="s">
        <v>7878</v>
      </c>
      <c r="C196" s="665" t="s">
        <v>6503</v>
      </c>
      <c r="D196" s="665" t="s">
        <v>7940</v>
      </c>
      <c r="E196" s="665" t="s">
        <v>7941</v>
      </c>
      <c r="F196" s="668">
        <v>2</v>
      </c>
      <c r="G196" s="668">
        <v>7289.16</v>
      </c>
      <c r="H196" s="668">
        <v>1</v>
      </c>
      <c r="I196" s="668">
        <v>3644.58</v>
      </c>
      <c r="J196" s="668"/>
      <c r="K196" s="668"/>
      <c r="L196" s="668"/>
      <c r="M196" s="668"/>
      <c r="N196" s="668">
        <v>1</v>
      </c>
      <c r="O196" s="668">
        <v>3644.58</v>
      </c>
      <c r="P196" s="681">
        <v>0.5</v>
      </c>
      <c r="Q196" s="669">
        <v>3644.58</v>
      </c>
    </row>
    <row r="197" spans="1:17" ht="14.4" customHeight="1" x14ac:dyDescent="0.3">
      <c r="A197" s="664" t="s">
        <v>7877</v>
      </c>
      <c r="B197" s="665" t="s">
        <v>7878</v>
      </c>
      <c r="C197" s="665" t="s">
        <v>6503</v>
      </c>
      <c r="D197" s="665" t="s">
        <v>7942</v>
      </c>
      <c r="E197" s="665" t="s">
        <v>7943</v>
      </c>
      <c r="F197" s="668"/>
      <c r="G197" s="668"/>
      <c r="H197" s="668"/>
      <c r="I197" s="668"/>
      <c r="J197" s="668">
        <v>4</v>
      </c>
      <c r="K197" s="668">
        <v>4585.32</v>
      </c>
      <c r="L197" s="668"/>
      <c r="M197" s="668">
        <v>1146.33</v>
      </c>
      <c r="N197" s="668">
        <v>2</v>
      </c>
      <c r="O197" s="668">
        <v>2292.66</v>
      </c>
      <c r="P197" s="681"/>
      <c r="Q197" s="669">
        <v>1146.33</v>
      </c>
    </row>
    <row r="198" spans="1:17" ht="14.4" customHeight="1" x14ac:dyDescent="0.3">
      <c r="A198" s="664" t="s">
        <v>7877</v>
      </c>
      <c r="B198" s="665" t="s">
        <v>7878</v>
      </c>
      <c r="C198" s="665" t="s">
        <v>6503</v>
      </c>
      <c r="D198" s="665" t="s">
        <v>7944</v>
      </c>
      <c r="E198" s="665" t="s">
        <v>7945</v>
      </c>
      <c r="F198" s="668">
        <v>2</v>
      </c>
      <c r="G198" s="668">
        <v>718.2</v>
      </c>
      <c r="H198" s="668">
        <v>1</v>
      </c>
      <c r="I198" s="668">
        <v>359.1</v>
      </c>
      <c r="J198" s="668">
        <v>6</v>
      </c>
      <c r="K198" s="668">
        <v>2154.6000000000004</v>
      </c>
      <c r="L198" s="668">
        <v>3.0000000000000004</v>
      </c>
      <c r="M198" s="668">
        <v>359.10000000000008</v>
      </c>
      <c r="N198" s="668">
        <v>2</v>
      </c>
      <c r="O198" s="668">
        <v>718.2</v>
      </c>
      <c r="P198" s="681">
        <v>1</v>
      </c>
      <c r="Q198" s="669">
        <v>359.1</v>
      </c>
    </row>
    <row r="199" spans="1:17" ht="14.4" customHeight="1" x14ac:dyDescent="0.3">
      <c r="A199" s="664" t="s">
        <v>7877</v>
      </c>
      <c r="B199" s="665" t="s">
        <v>7878</v>
      </c>
      <c r="C199" s="665" t="s">
        <v>6503</v>
      </c>
      <c r="D199" s="665" t="s">
        <v>7946</v>
      </c>
      <c r="E199" s="665" t="s">
        <v>7947</v>
      </c>
      <c r="F199" s="668">
        <v>1</v>
      </c>
      <c r="G199" s="668">
        <v>16831.689999999999</v>
      </c>
      <c r="H199" s="668">
        <v>1</v>
      </c>
      <c r="I199" s="668">
        <v>16831.689999999999</v>
      </c>
      <c r="J199" s="668"/>
      <c r="K199" s="668"/>
      <c r="L199" s="668"/>
      <c r="M199" s="668"/>
      <c r="N199" s="668">
        <v>1</v>
      </c>
      <c r="O199" s="668">
        <v>16831.689999999999</v>
      </c>
      <c r="P199" s="681">
        <v>1</v>
      </c>
      <c r="Q199" s="669">
        <v>16831.689999999999</v>
      </c>
    </row>
    <row r="200" spans="1:17" ht="14.4" customHeight="1" x14ac:dyDescent="0.3">
      <c r="A200" s="664" t="s">
        <v>7877</v>
      </c>
      <c r="B200" s="665" t="s">
        <v>7878</v>
      </c>
      <c r="C200" s="665" t="s">
        <v>6503</v>
      </c>
      <c r="D200" s="665" t="s">
        <v>7948</v>
      </c>
      <c r="E200" s="665" t="s">
        <v>7949</v>
      </c>
      <c r="F200" s="668"/>
      <c r="G200" s="668"/>
      <c r="H200" s="668"/>
      <c r="I200" s="668"/>
      <c r="J200" s="668">
        <v>1</v>
      </c>
      <c r="K200" s="668">
        <v>32179.09</v>
      </c>
      <c r="L200" s="668"/>
      <c r="M200" s="668">
        <v>32179.09</v>
      </c>
      <c r="N200" s="668"/>
      <c r="O200" s="668"/>
      <c r="P200" s="681"/>
      <c r="Q200" s="669"/>
    </row>
    <row r="201" spans="1:17" ht="14.4" customHeight="1" x14ac:dyDescent="0.3">
      <c r="A201" s="664" t="s">
        <v>7877</v>
      </c>
      <c r="B201" s="665" t="s">
        <v>7878</v>
      </c>
      <c r="C201" s="665" t="s">
        <v>6503</v>
      </c>
      <c r="D201" s="665" t="s">
        <v>7950</v>
      </c>
      <c r="E201" s="665" t="s">
        <v>7951</v>
      </c>
      <c r="F201" s="668">
        <v>1</v>
      </c>
      <c r="G201" s="668">
        <v>6587.13</v>
      </c>
      <c r="H201" s="668">
        <v>1</v>
      </c>
      <c r="I201" s="668">
        <v>6587.13</v>
      </c>
      <c r="J201" s="668">
        <v>4</v>
      </c>
      <c r="K201" s="668">
        <v>26348.52</v>
      </c>
      <c r="L201" s="668">
        <v>4</v>
      </c>
      <c r="M201" s="668">
        <v>6587.13</v>
      </c>
      <c r="N201" s="668">
        <v>3</v>
      </c>
      <c r="O201" s="668">
        <v>19761.39</v>
      </c>
      <c r="P201" s="681">
        <v>3</v>
      </c>
      <c r="Q201" s="669">
        <v>6587.13</v>
      </c>
    </row>
    <row r="202" spans="1:17" ht="14.4" customHeight="1" x14ac:dyDescent="0.3">
      <c r="A202" s="664" t="s">
        <v>7877</v>
      </c>
      <c r="B202" s="665" t="s">
        <v>7878</v>
      </c>
      <c r="C202" s="665" t="s">
        <v>6503</v>
      </c>
      <c r="D202" s="665" t="s">
        <v>7952</v>
      </c>
      <c r="E202" s="665" t="s">
        <v>7953</v>
      </c>
      <c r="F202" s="668">
        <v>1</v>
      </c>
      <c r="G202" s="668">
        <v>1841.62</v>
      </c>
      <c r="H202" s="668">
        <v>1</v>
      </c>
      <c r="I202" s="668">
        <v>1841.62</v>
      </c>
      <c r="J202" s="668"/>
      <c r="K202" s="668"/>
      <c r="L202" s="668"/>
      <c r="M202" s="668"/>
      <c r="N202" s="668"/>
      <c r="O202" s="668"/>
      <c r="P202" s="681"/>
      <c r="Q202" s="669"/>
    </row>
    <row r="203" spans="1:17" ht="14.4" customHeight="1" x14ac:dyDescent="0.3">
      <c r="A203" s="664" t="s">
        <v>7877</v>
      </c>
      <c r="B203" s="665" t="s">
        <v>7878</v>
      </c>
      <c r="C203" s="665" t="s">
        <v>6503</v>
      </c>
      <c r="D203" s="665" t="s">
        <v>7954</v>
      </c>
      <c r="E203" s="665" t="s">
        <v>7955</v>
      </c>
      <c r="F203" s="668"/>
      <c r="G203" s="668"/>
      <c r="H203" s="668"/>
      <c r="I203" s="668"/>
      <c r="J203" s="668">
        <v>3</v>
      </c>
      <c r="K203" s="668">
        <v>88563.5</v>
      </c>
      <c r="L203" s="668"/>
      <c r="M203" s="668">
        <v>29521.166666666668</v>
      </c>
      <c r="N203" s="668"/>
      <c r="O203" s="668"/>
      <c r="P203" s="681"/>
      <c r="Q203" s="669"/>
    </row>
    <row r="204" spans="1:17" ht="14.4" customHeight="1" x14ac:dyDescent="0.3">
      <c r="A204" s="664" t="s">
        <v>7877</v>
      </c>
      <c r="B204" s="665" t="s">
        <v>7878</v>
      </c>
      <c r="C204" s="665" t="s">
        <v>6503</v>
      </c>
      <c r="D204" s="665" t="s">
        <v>7956</v>
      </c>
      <c r="E204" s="665" t="s">
        <v>7957</v>
      </c>
      <c r="F204" s="668">
        <v>1</v>
      </c>
      <c r="G204" s="668">
        <v>26449.24</v>
      </c>
      <c r="H204" s="668">
        <v>1</v>
      </c>
      <c r="I204" s="668">
        <v>26449.24</v>
      </c>
      <c r="J204" s="668"/>
      <c r="K204" s="668"/>
      <c r="L204" s="668"/>
      <c r="M204" s="668"/>
      <c r="N204" s="668">
        <v>1</v>
      </c>
      <c r="O204" s="668">
        <v>26449.24</v>
      </c>
      <c r="P204" s="681">
        <v>1</v>
      </c>
      <c r="Q204" s="669">
        <v>26449.24</v>
      </c>
    </row>
    <row r="205" spans="1:17" ht="14.4" customHeight="1" x14ac:dyDescent="0.3">
      <c r="A205" s="664" t="s">
        <v>7877</v>
      </c>
      <c r="B205" s="665" t="s">
        <v>7878</v>
      </c>
      <c r="C205" s="665" t="s">
        <v>6503</v>
      </c>
      <c r="D205" s="665" t="s">
        <v>7958</v>
      </c>
      <c r="E205" s="665" t="s">
        <v>7959</v>
      </c>
      <c r="F205" s="668"/>
      <c r="G205" s="668"/>
      <c r="H205" s="668"/>
      <c r="I205" s="668"/>
      <c r="J205" s="668">
        <v>2</v>
      </c>
      <c r="K205" s="668">
        <v>148822</v>
      </c>
      <c r="L205" s="668"/>
      <c r="M205" s="668">
        <v>74411</v>
      </c>
      <c r="N205" s="668"/>
      <c r="O205" s="668"/>
      <c r="P205" s="681"/>
      <c r="Q205" s="669"/>
    </row>
    <row r="206" spans="1:17" ht="14.4" customHeight="1" x14ac:dyDescent="0.3">
      <c r="A206" s="664" t="s">
        <v>7877</v>
      </c>
      <c r="B206" s="665" t="s">
        <v>7878</v>
      </c>
      <c r="C206" s="665" t="s">
        <v>6503</v>
      </c>
      <c r="D206" s="665" t="s">
        <v>7960</v>
      </c>
      <c r="E206" s="665" t="s">
        <v>7961</v>
      </c>
      <c r="F206" s="668"/>
      <c r="G206" s="668"/>
      <c r="H206" s="668"/>
      <c r="I206" s="668"/>
      <c r="J206" s="668">
        <v>2</v>
      </c>
      <c r="K206" s="668">
        <v>8720</v>
      </c>
      <c r="L206" s="668"/>
      <c r="M206" s="668">
        <v>4360</v>
      </c>
      <c r="N206" s="668">
        <v>3</v>
      </c>
      <c r="O206" s="668">
        <v>13080</v>
      </c>
      <c r="P206" s="681"/>
      <c r="Q206" s="669">
        <v>4360</v>
      </c>
    </row>
    <row r="207" spans="1:17" ht="14.4" customHeight="1" x14ac:dyDescent="0.3">
      <c r="A207" s="664" t="s">
        <v>7877</v>
      </c>
      <c r="B207" s="665" t="s">
        <v>7878</v>
      </c>
      <c r="C207" s="665" t="s">
        <v>6503</v>
      </c>
      <c r="D207" s="665" t="s">
        <v>7962</v>
      </c>
      <c r="E207" s="665" t="s">
        <v>7963</v>
      </c>
      <c r="F207" s="668"/>
      <c r="G207" s="668"/>
      <c r="H207" s="668"/>
      <c r="I207" s="668"/>
      <c r="J207" s="668">
        <v>1</v>
      </c>
      <c r="K207" s="668">
        <v>166546.75</v>
      </c>
      <c r="L207" s="668"/>
      <c r="M207" s="668">
        <v>166546.75</v>
      </c>
      <c r="N207" s="668"/>
      <c r="O207" s="668"/>
      <c r="P207" s="681"/>
      <c r="Q207" s="669"/>
    </row>
    <row r="208" spans="1:17" ht="14.4" customHeight="1" x14ac:dyDescent="0.3">
      <c r="A208" s="664" t="s">
        <v>7877</v>
      </c>
      <c r="B208" s="665" t="s">
        <v>7878</v>
      </c>
      <c r="C208" s="665" t="s">
        <v>6503</v>
      </c>
      <c r="D208" s="665" t="s">
        <v>7964</v>
      </c>
      <c r="E208" s="665" t="s">
        <v>7965</v>
      </c>
      <c r="F208" s="668"/>
      <c r="G208" s="668"/>
      <c r="H208" s="668"/>
      <c r="I208" s="668"/>
      <c r="J208" s="668">
        <v>1</v>
      </c>
      <c r="K208" s="668">
        <v>11608.31</v>
      </c>
      <c r="L208" s="668"/>
      <c r="M208" s="668">
        <v>11608.31</v>
      </c>
      <c r="N208" s="668"/>
      <c r="O208" s="668"/>
      <c r="P208" s="681"/>
      <c r="Q208" s="669"/>
    </row>
    <row r="209" spans="1:17" ht="14.4" customHeight="1" x14ac:dyDescent="0.3">
      <c r="A209" s="664" t="s">
        <v>7877</v>
      </c>
      <c r="B209" s="665" t="s">
        <v>7878</v>
      </c>
      <c r="C209" s="665" t="s">
        <v>6503</v>
      </c>
      <c r="D209" s="665" t="s">
        <v>7966</v>
      </c>
      <c r="E209" s="665" t="s">
        <v>7967</v>
      </c>
      <c r="F209" s="668">
        <v>1</v>
      </c>
      <c r="G209" s="668">
        <v>380.86</v>
      </c>
      <c r="H209" s="668">
        <v>1</v>
      </c>
      <c r="I209" s="668">
        <v>380.86</v>
      </c>
      <c r="J209" s="668"/>
      <c r="K209" s="668"/>
      <c r="L209" s="668"/>
      <c r="M209" s="668"/>
      <c r="N209" s="668"/>
      <c r="O209" s="668"/>
      <c r="P209" s="681"/>
      <c r="Q209" s="669"/>
    </row>
    <row r="210" spans="1:17" ht="14.4" customHeight="1" x14ac:dyDescent="0.3">
      <c r="A210" s="664" t="s">
        <v>7877</v>
      </c>
      <c r="B210" s="665" t="s">
        <v>7878</v>
      </c>
      <c r="C210" s="665" t="s">
        <v>6503</v>
      </c>
      <c r="D210" s="665" t="s">
        <v>7968</v>
      </c>
      <c r="E210" s="665" t="s">
        <v>7969</v>
      </c>
      <c r="F210" s="668"/>
      <c r="G210" s="668"/>
      <c r="H210" s="668"/>
      <c r="I210" s="668"/>
      <c r="J210" s="668">
        <v>2</v>
      </c>
      <c r="K210" s="668">
        <v>443249.62</v>
      </c>
      <c r="L210" s="668"/>
      <c r="M210" s="668">
        <v>221624.81</v>
      </c>
      <c r="N210" s="668"/>
      <c r="O210" s="668"/>
      <c r="P210" s="681"/>
      <c r="Q210" s="669"/>
    </row>
    <row r="211" spans="1:17" ht="14.4" customHeight="1" x14ac:dyDescent="0.3">
      <c r="A211" s="664" t="s">
        <v>7877</v>
      </c>
      <c r="B211" s="665" t="s">
        <v>7878</v>
      </c>
      <c r="C211" s="665" t="s">
        <v>6503</v>
      </c>
      <c r="D211" s="665" t="s">
        <v>7970</v>
      </c>
      <c r="E211" s="665" t="s">
        <v>7971</v>
      </c>
      <c r="F211" s="668"/>
      <c r="G211" s="668"/>
      <c r="H211" s="668"/>
      <c r="I211" s="668"/>
      <c r="J211" s="668"/>
      <c r="K211" s="668"/>
      <c r="L211" s="668"/>
      <c r="M211" s="668"/>
      <c r="N211" s="668">
        <v>1</v>
      </c>
      <c r="O211" s="668">
        <v>30135</v>
      </c>
      <c r="P211" s="681"/>
      <c r="Q211" s="669">
        <v>30135</v>
      </c>
    </row>
    <row r="212" spans="1:17" ht="14.4" customHeight="1" x14ac:dyDescent="0.3">
      <c r="A212" s="664" t="s">
        <v>7877</v>
      </c>
      <c r="B212" s="665" t="s">
        <v>7878</v>
      </c>
      <c r="C212" s="665" t="s">
        <v>6503</v>
      </c>
      <c r="D212" s="665" t="s">
        <v>7972</v>
      </c>
      <c r="E212" s="665" t="s">
        <v>7898</v>
      </c>
      <c r="F212" s="668"/>
      <c r="G212" s="668"/>
      <c r="H212" s="668"/>
      <c r="I212" s="668"/>
      <c r="J212" s="668">
        <v>1</v>
      </c>
      <c r="K212" s="668">
        <v>3567.58</v>
      </c>
      <c r="L212" s="668"/>
      <c r="M212" s="668">
        <v>3567.58</v>
      </c>
      <c r="N212" s="668">
        <v>1</v>
      </c>
      <c r="O212" s="668">
        <v>3567.58</v>
      </c>
      <c r="P212" s="681"/>
      <c r="Q212" s="669">
        <v>3567.58</v>
      </c>
    </row>
    <row r="213" spans="1:17" ht="14.4" customHeight="1" x14ac:dyDescent="0.3">
      <c r="A213" s="664" t="s">
        <v>7877</v>
      </c>
      <c r="B213" s="665" t="s">
        <v>7878</v>
      </c>
      <c r="C213" s="665" t="s">
        <v>6503</v>
      </c>
      <c r="D213" s="665" t="s">
        <v>7973</v>
      </c>
      <c r="E213" s="665" t="s">
        <v>7974</v>
      </c>
      <c r="F213" s="668"/>
      <c r="G213" s="668"/>
      <c r="H213" s="668"/>
      <c r="I213" s="668"/>
      <c r="J213" s="668"/>
      <c r="K213" s="668"/>
      <c r="L213" s="668"/>
      <c r="M213" s="668"/>
      <c r="N213" s="668">
        <v>1</v>
      </c>
      <c r="O213" s="668">
        <v>1028.9000000000001</v>
      </c>
      <c r="P213" s="681"/>
      <c r="Q213" s="669">
        <v>1028.9000000000001</v>
      </c>
    </row>
    <row r="214" spans="1:17" ht="14.4" customHeight="1" x14ac:dyDescent="0.3">
      <c r="A214" s="664" t="s">
        <v>7877</v>
      </c>
      <c r="B214" s="665" t="s">
        <v>7878</v>
      </c>
      <c r="C214" s="665" t="s">
        <v>6404</v>
      </c>
      <c r="D214" s="665" t="s">
        <v>7975</v>
      </c>
      <c r="E214" s="665" t="s">
        <v>7976</v>
      </c>
      <c r="F214" s="668">
        <v>6</v>
      </c>
      <c r="G214" s="668">
        <v>1234</v>
      </c>
      <c r="H214" s="668">
        <v>1</v>
      </c>
      <c r="I214" s="668">
        <v>205.66666666666666</v>
      </c>
      <c r="J214" s="668">
        <v>12</v>
      </c>
      <c r="K214" s="668">
        <v>2484</v>
      </c>
      <c r="L214" s="668">
        <v>2.0129659643435982</v>
      </c>
      <c r="M214" s="668">
        <v>207</v>
      </c>
      <c r="N214" s="668">
        <v>4</v>
      </c>
      <c r="O214" s="668">
        <v>852</v>
      </c>
      <c r="P214" s="681">
        <v>0.69043760129659648</v>
      </c>
      <c r="Q214" s="669">
        <v>213</v>
      </c>
    </row>
    <row r="215" spans="1:17" ht="14.4" customHeight="1" x14ac:dyDescent="0.3">
      <c r="A215" s="664" t="s">
        <v>7877</v>
      </c>
      <c r="B215" s="665" t="s">
        <v>7878</v>
      </c>
      <c r="C215" s="665" t="s">
        <v>6404</v>
      </c>
      <c r="D215" s="665" t="s">
        <v>7977</v>
      </c>
      <c r="E215" s="665" t="s">
        <v>7978</v>
      </c>
      <c r="F215" s="668">
        <v>4</v>
      </c>
      <c r="G215" s="668">
        <v>600</v>
      </c>
      <c r="H215" s="668">
        <v>1</v>
      </c>
      <c r="I215" s="668">
        <v>150</v>
      </c>
      <c r="J215" s="668"/>
      <c r="K215" s="668"/>
      <c r="L215" s="668"/>
      <c r="M215" s="668"/>
      <c r="N215" s="668"/>
      <c r="O215" s="668"/>
      <c r="P215" s="681"/>
      <c r="Q215" s="669"/>
    </row>
    <row r="216" spans="1:17" ht="14.4" customHeight="1" x14ac:dyDescent="0.3">
      <c r="A216" s="664" t="s">
        <v>7877</v>
      </c>
      <c r="B216" s="665" t="s">
        <v>7878</v>
      </c>
      <c r="C216" s="665" t="s">
        <v>6404</v>
      </c>
      <c r="D216" s="665" t="s">
        <v>7979</v>
      </c>
      <c r="E216" s="665" t="s">
        <v>7980</v>
      </c>
      <c r="F216" s="668"/>
      <c r="G216" s="668"/>
      <c r="H216" s="668"/>
      <c r="I216" s="668"/>
      <c r="J216" s="668">
        <v>2</v>
      </c>
      <c r="K216" s="668">
        <v>366</v>
      </c>
      <c r="L216" s="668"/>
      <c r="M216" s="668">
        <v>183</v>
      </c>
      <c r="N216" s="668"/>
      <c r="O216" s="668"/>
      <c r="P216" s="681"/>
      <c r="Q216" s="669"/>
    </row>
    <row r="217" spans="1:17" ht="14.4" customHeight="1" x14ac:dyDescent="0.3">
      <c r="A217" s="664" t="s">
        <v>7877</v>
      </c>
      <c r="B217" s="665" t="s">
        <v>7878</v>
      </c>
      <c r="C217" s="665" t="s">
        <v>6404</v>
      </c>
      <c r="D217" s="665" t="s">
        <v>7981</v>
      </c>
      <c r="E217" s="665" t="s">
        <v>7982</v>
      </c>
      <c r="F217" s="668">
        <v>1</v>
      </c>
      <c r="G217" s="668">
        <v>125</v>
      </c>
      <c r="H217" s="668">
        <v>1</v>
      </c>
      <c r="I217" s="668">
        <v>125</v>
      </c>
      <c r="J217" s="668">
        <v>7</v>
      </c>
      <c r="K217" s="668">
        <v>875</v>
      </c>
      <c r="L217" s="668">
        <v>7</v>
      </c>
      <c r="M217" s="668">
        <v>125</v>
      </c>
      <c r="N217" s="668">
        <v>2</v>
      </c>
      <c r="O217" s="668">
        <v>256</v>
      </c>
      <c r="P217" s="681">
        <v>2.048</v>
      </c>
      <c r="Q217" s="669">
        <v>128</v>
      </c>
    </row>
    <row r="218" spans="1:17" ht="14.4" customHeight="1" x14ac:dyDescent="0.3">
      <c r="A218" s="664" t="s">
        <v>7877</v>
      </c>
      <c r="B218" s="665" t="s">
        <v>7878</v>
      </c>
      <c r="C218" s="665" t="s">
        <v>6404</v>
      </c>
      <c r="D218" s="665" t="s">
        <v>7983</v>
      </c>
      <c r="E218" s="665" t="s">
        <v>7984</v>
      </c>
      <c r="F218" s="668">
        <v>6</v>
      </c>
      <c r="G218" s="668">
        <v>1308</v>
      </c>
      <c r="H218" s="668">
        <v>1</v>
      </c>
      <c r="I218" s="668">
        <v>218</v>
      </c>
      <c r="J218" s="668">
        <v>7</v>
      </c>
      <c r="K218" s="668">
        <v>1533</v>
      </c>
      <c r="L218" s="668">
        <v>1.1720183486238531</v>
      </c>
      <c r="M218" s="668">
        <v>219</v>
      </c>
      <c r="N218" s="668">
        <v>5</v>
      </c>
      <c r="O218" s="668">
        <v>1115</v>
      </c>
      <c r="P218" s="681">
        <v>0.85244648318042815</v>
      </c>
      <c r="Q218" s="669">
        <v>223</v>
      </c>
    </row>
    <row r="219" spans="1:17" ht="14.4" customHeight="1" x14ac:dyDescent="0.3">
      <c r="A219" s="664" t="s">
        <v>7877</v>
      </c>
      <c r="B219" s="665" t="s">
        <v>7878</v>
      </c>
      <c r="C219" s="665" t="s">
        <v>6404</v>
      </c>
      <c r="D219" s="665" t="s">
        <v>7985</v>
      </c>
      <c r="E219" s="665" t="s">
        <v>7986</v>
      </c>
      <c r="F219" s="668"/>
      <c r="G219" s="668"/>
      <c r="H219" s="668"/>
      <c r="I219" s="668"/>
      <c r="J219" s="668"/>
      <c r="K219" s="668"/>
      <c r="L219" s="668"/>
      <c r="M219" s="668"/>
      <c r="N219" s="668">
        <v>1</v>
      </c>
      <c r="O219" s="668">
        <v>223</v>
      </c>
      <c r="P219" s="681"/>
      <c r="Q219" s="669">
        <v>223</v>
      </c>
    </row>
    <row r="220" spans="1:17" ht="14.4" customHeight="1" x14ac:dyDescent="0.3">
      <c r="A220" s="664" t="s">
        <v>7877</v>
      </c>
      <c r="B220" s="665" t="s">
        <v>7878</v>
      </c>
      <c r="C220" s="665" t="s">
        <v>6404</v>
      </c>
      <c r="D220" s="665" t="s">
        <v>7987</v>
      </c>
      <c r="E220" s="665" t="s">
        <v>7988</v>
      </c>
      <c r="F220" s="668">
        <v>5</v>
      </c>
      <c r="G220" s="668">
        <v>1099</v>
      </c>
      <c r="H220" s="668">
        <v>1</v>
      </c>
      <c r="I220" s="668">
        <v>219.8</v>
      </c>
      <c r="J220" s="668">
        <v>7</v>
      </c>
      <c r="K220" s="668">
        <v>1547</v>
      </c>
      <c r="L220" s="668">
        <v>1.4076433121019107</v>
      </c>
      <c r="M220" s="668">
        <v>221</v>
      </c>
      <c r="N220" s="668">
        <v>11</v>
      </c>
      <c r="O220" s="668">
        <v>2475</v>
      </c>
      <c r="P220" s="681">
        <v>2.2520473157415832</v>
      </c>
      <c r="Q220" s="669">
        <v>225</v>
      </c>
    </row>
    <row r="221" spans="1:17" ht="14.4" customHeight="1" x14ac:dyDescent="0.3">
      <c r="A221" s="664" t="s">
        <v>7877</v>
      </c>
      <c r="B221" s="665" t="s">
        <v>7878</v>
      </c>
      <c r="C221" s="665" t="s">
        <v>6404</v>
      </c>
      <c r="D221" s="665" t="s">
        <v>7989</v>
      </c>
      <c r="E221" s="665" t="s">
        <v>7990</v>
      </c>
      <c r="F221" s="668">
        <v>1</v>
      </c>
      <c r="G221" s="668">
        <v>257</v>
      </c>
      <c r="H221" s="668">
        <v>1</v>
      </c>
      <c r="I221" s="668">
        <v>257</v>
      </c>
      <c r="J221" s="668"/>
      <c r="K221" s="668"/>
      <c r="L221" s="668"/>
      <c r="M221" s="668"/>
      <c r="N221" s="668"/>
      <c r="O221" s="668"/>
      <c r="P221" s="681"/>
      <c r="Q221" s="669"/>
    </row>
    <row r="222" spans="1:17" ht="14.4" customHeight="1" x14ac:dyDescent="0.3">
      <c r="A222" s="664" t="s">
        <v>7877</v>
      </c>
      <c r="B222" s="665" t="s">
        <v>7878</v>
      </c>
      <c r="C222" s="665" t="s">
        <v>6404</v>
      </c>
      <c r="D222" s="665" t="s">
        <v>7991</v>
      </c>
      <c r="E222" s="665" t="s">
        <v>7992</v>
      </c>
      <c r="F222" s="668">
        <v>4</v>
      </c>
      <c r="G222" s="668">
        <v>1313</v>
      </c>
      <c r="H222" s="668">
        <v>1</v>
      </c>
      <c r="I222" s="668">
        <v>328.25</v>
      </c>
      <c r="J222" s="668"/>
      <c r="K222" s="668"/>
      <c r="L222" s="668"/>
      <c r="M222" s="668"/>
      <c r="N222" s="668">
        <v>1</v>
      </c>
      <c r="O222" s="668">
        <v>349</v>
      </c>
      <c r="P222" s="681">
        <v>0.26580350342726583</v>
      </c>
      <c r="Q222" s="669">
        <v>349</v>
      </c>
    </row>
    <row r="223" spans="1:17" ht="14.4" customHeight="1" x14ac:dyDescent="0.3">
      <c r="A223" s="664" t="s">
        <v>7877</v>
      </c>
      <c r="B223" s="665" t="s">
        <v>7878</v>
      </c>
      <c r="C223" s="665" t="s">
        <v>6404</v>
      </c>
      <c r="D223" s="665" t="s">
        <v>7993</v>
      </c>
      <c r="E223" s="665" t="s">
        <v>7994</v>
      </c>
      <c r="F223" s="668">
        <v>1</v>
      </c>
      <c r="G223" s="668">
        <v>4493</v>
      </c>
      <c r="H223" s="668">
        <v>1</v>
      </c>
      <c r="I223" s="668">
        <v>4493</v>
      </c>
      <c r="J223" s="668"/>
      <c r="K223" s="668"/>
      <c r="L223" s="668"/>
      <c r="M223" s="668"/>
      <c r="N223" s="668">
        <v>1</v>
      </c>
      <c r="O223" s="668">
        <v>4576</v>
      </c>
      <c r="P223" s="681">
        <v>1.0184731805030047</v>
      </c>
      <c r="Q223" s="669">
        <v>4576</v>
      </c>
    </row>
    <row r="224" spans="1:17" ht="14.4" customHeight="1" x14ac:dyDescent="0.3">
      <c r="A224" s="664" t="s">
        <v>7877</v>
      </c>
      <c r="B224" s="665" t="s">
        <v>7878</v>
      </c>
      <c r="C224" s="665" t="s">
        <v>6404</v>
      </c>
      <c r="D224" s="665" t="s">
        <v>7995</v>
      </c>
      <c r="E224" s="665" t="s">
        <v>7996</v>
      </c>
      <c r="F224" s="668">
        <v>1</v>
      </c>
      <c r="G224" s="668">
        <v>4135</v>
      </c>
      <c r="H224" s="668">
        <v>1</v>
      </c>
      <c r="I224" s="668">
        <v>4135</v>
      </c>
      <c r="J224" s="668">
        <v>3</v>
      </c>
      <c r="K224" s="668">
        <v>12417</v>
      </c>
      <c r="L224" s="668">
        <v>3.0029020556227328</v>
      </c>
      <c r="M224" s="668">
        <v>4139</v>
      </c>
      <c r="N224" s="668">
        <v>2</v>
      </c>
      <c r="O224" s="668">
        <v>8328</v>
      </c>
      <c r="P224" s="681">
        <v>2.0140266021765418</v>
      </c>
      <c r="Q224" s="669">
        <v>4164</v>
      </c>
    </row>
    <row r="225" spans="1:17" ht="14.4" customHeight="1" x14ac:dyDescent="0.3">
      <c r="A225" s="664" t="s">
        <v>7877</v>
      </c>
      <c r="B225" s="665" t="s">
        <v>7878</v>
      </c>
      <c r="C225" s="665" t="s">
        <v>6404</v>
      </c>
      <c r="D225" s="665" t="s">
        <v>7997</v>
      </c>
      <c r="E225" s="665" t="s">
        <v>7998</v>
      </c>
      <c r="F225" s="668">
        <v>2</v>
      </c>
      <c r="G225" s="668">
        <v>30130</v>
      </c>
      <c r="H225" s="668">
        <v>1</v>
      </c>
      <c r="I225" s="668">
        <v>15065</v>
      </c>
      <c r="J225" s="668">
        <v>5</v>
      </c>
      <c r="K225" s="668">
        <v>75360</v>
      </c>
      <c r="L225" s="668">
        <v>2.5011616329239961</v>
      </c>
      <c r="M225" s="668">
        <v>15072</v>
      </c>
      <c r="N225" s="668">
        <v>3</v>
      </c>
      <c r="O225" s="668">
        <v>45780</v>
      </c>
      <c r="P225" s="681">
        <v>1.5194158645867906</v>
      </c>
      <c r="Q225" s="669">
        <v>15260</v>
      </c>
    </row>
    <row r="226" spans="1:17" ht="14.4" customHeight="1" x14ac:dyDescent="0.3">
      <c r="A226" s="664" t="s">
        <v>7877</v>
      </c>
      <c r="B226" s="665" t="s">
        <v>7878</v>
      </c>
      <c r="C226" s="665" t="s">
        <v>6404</v>
      </c>
      <c r="D226" s="665" t="s">
        <v>7999</v>
      </c>
      <c r="E226" s="665" t="s">
        <v>8000</v>
      </c>
      <c r="F226" s="668">
        <v>7</v>
      </c>
      <c r="G226" s="668">
        <v>26747</v>
      </c>
      <c r="H226" s="668">
        <v>1</v>
      </c>
      <c r="I226" s="668">
        <v>3821</v>
      </c>
      <c r="J226" s="668">
        <v>22</v>
      </c>
      <c r="K226" s="668">
        <v>84128</v>
      </c>
      <c r="L226" s="668">
        <v>3.145324709313194</v>
      </c>
      <c r="M226" s="668">
        <v>3824</v>
      </c>
      <c r="N226" s="668">
        <v>12</v>
      </c>
      <c r="O226" s="668">
        <v>46320</v>
      </c>
      <c r="P226" s="681">
        <v>1.7317830037013497</v>
      </c>
      <c r="Q226" s="669">
        <v>3860</v>
      </c>
    </row>
    <row r="227" spans="1:17" ht="14.4" customHeight="1" x14ac:dyDescent="0.3">
      <c r="A227" s="664" t="s">
        <v>7877</v>
      </c>
      <c r="B227" s="665" t="s">
        <v>7878</v>
      </c>
      <c r="C227" s="665" t="s">
        <v>6404</v>
      </c>
      <c r="D227" s="665" t="s">
        <v>8001</v>
      </c>
      <c r="E227" s="665" t="s">
        <v>8002</v>
      </c>
      <c r="F227" s="668"/>
      <c r="G227" s="668"/>
      <c r="H227" s="668"/>
      <c r="I227" s="668"/>
      <c r="J227" s="668">
        <v>9</v>
      </c>
      <c r="K227" s="668">
        <v>70677</v>
      </c>
      <c r="L227" s="668"/>
      <c r="M227" s="668">
        <v>7853</v>
      </c>
      <c r="N227" s="668">
        <v>2</v>
      </c>
      <c r="O227" s="668">
        <v>15850</v>
      </c>
      <c r="P227" s="681"/>
      <c r="Q227" s="669">
        <v>7925</v>
      </c>
    </row>
    <row r="228" spans="1:17" ht="14.4" customHeight="1" x14ac:dyDescent="0.3">
      <c r="A228" s="664" t="s">
        <v>7877</v>
      </c>
      <c r="B228" s="665" t="s">
        <v>7878</v>
      </c>
      <c r="C228" s="665" t="s">
        <v>6404</v>
      </c>
      <c r="D228" s="665" t="s">
        <v>8003</v>
      </c>
      <c r="E228" s="665" t="s">
        <v>8004</v>
      </c>
      <c r="F228" s="668">
        <v>3</v>
      </c>
      <c r="G228" s="668">
        <v>3840</v>
      </c>
      <c r="H228" s="668">
        <v>1</v>
      </c>
      <c r="I228" s="668">
        <v>1280</v>
      </c>
      <c r="J228" s="668">
        <v>1</v>
      </c>
      <c r="K228" s="668">
        <v>1281</v>
      </c>
      <c r="L228" s="668">
        <v>0.33359375000000002</v>
      </c>
      <c r="M228" s="668">
        <v>1281</v>
      </c>
      <c r="N228" s="668">
        <v>3</v>
      </c>
      <c r="O228" s="668">
        <v>3879</v>
      </c>
      <c r="P228" s="681">
        <v>1.0101562500000001</v>
      </c>
      <c r="Q228" s="669">
        <v>1293</v>
      </c>
    </row>
    <row r="229" spans="1:17" ht="14.4" customHeight="1" x14ac:dyDescent="0.3">
      <c r="A229" s="664" t="s">
        <v>7877</v>
      </c>
      <c r="B229" s="665" t="s">
        <v>7878</v>
      </c>
      <c r="C229" s="665" t="s">
        <v>6404</v>
      </c>
      <c r="D229" s="665" t="s">
        <v>8005</v>
      </c>
      <c r="E229" s="665" t="s">
        <v>8006</v>
      </c>
      <c r="F229" s="668">
        <v>2</v>
      </c>
      <c r="G229" s="668">
        <v>2332</v>
      </c>
      <c r="H229" s="668">
        <v>1</v>
      </c>
      <c r="I229" s="668">
        <v>1166</v>
      </c>
      <c r="J229" s="668">
        <v>1</v>
      </c>
      <c r="K229" s="668">
        <v>1167</v>
      </c>
      <c r="L229" s="668">
        <v>0.50042881646655235</v>
      </c>
      <c r="M229" s="668">
        <v>1167</v>
      </c>
      <c r="N229" s="668">
        <v>3</v>
      </c>
      <c r="O229" s="668">
        <v>3531</v>
      </c>
      <c r="P229" s="681">
        <v>1.5141509433962264</v>
      </c>
      <c r="Q229" s="669">
        <v>1177</v>
      </c>
    </row>
    <row r="230" spans="1:17" ht="14.4" customHeight="1" x14ac:dyDescent="0.3">
      <c r="A230" s="664" t="s">
        <v>7877</v>
      </c>
      <c r="B230" s="665" t="s">
        <v>7878</v>
      </c>
      <c r="C230" s="665" t="s">
        <v>6404</v>
      </c>
      <c r="D230" s="665" t="s">
        <v>8007</v>
      </c>
      <c r="E230" s="665" t="s">
        <v>8008</v>
      </c>
      <c r="F230" s="668">
        <v>4</v>
      </c>
      <c r="G230" s="668">
        <v>20284</v>
      </c>
      <c r="H230" s="668">
        <v>1</v>
      </c>
      <c r="I230" s="668">
        <v>5071</v>
      </c>
      <c r="J230" s="668">
        <v>1</v>
      </c>
      <c r="K230" s="668">
        <v>5076</v>
      </c>
      <c r="L230" s="668">
        <v>0.25024649970420038</v>
      </c>
      <c r="M230" s="668">
        <v>5076</v>
      </c>
      <c r="N230" s="668">
        <v>2</v>
      </c>
      <c r="O230" s="668">
        <v>10314</v>
      </c>
      <c r="P230" s="681">
        <v>0.50847958982449226</v>
      </c>
      <c r="Q230" s="669">
        <v>5157</v>
      </c>
    </row>
    <row r="231" spans="1:17" ht="14.4" customHeight="1" x14ac:dyDescent="0.3">
      <c r="A231" s="664" t="s">
        <v>7877</v>
      </c>
      <c r="B231" s="665" t="s">
        <v>7878</v>
      </c>
      <c r="C231" s="665" t="s">
        <v>6404</v>
      </c>
      <c r="D231" s="665" t="s">
        <v>8009</v>
      </c>
      <c r="E231" s="665" t="s">
        <v>8010</v>
      </c>
      <c r="F231" s="668"/>
      <c r="G231" s="668"/>
      <c r="H231" s="668"/>
      <c r="I231" s="668"/>
      <c r="J231" s="668">
        <v>3</v>
      </c>
      <c r="K231" s="668">
        <v>23055</v>
      </c>
      <c r="L231" s="668"/>
      <c r="M231" s="668">
        <v>7685</v>
      </c>
      <c r="N231" s="668"/>
      <c r="O231" s="668"/>
      <c r="P231" s="681"/>
      <c r="Q231" s="669"/>
    </row>
    <row r="232" spans="1:17" ht="14.4" customHeight="1" x14ac:dyDescent="0.3">
      <c r="A232" s="664" t="s">
        <v>7877</v>
      </c>
      <c r="B232" s="665" t="s">
        <v>7878</v>
      </c>
      <c r="C232" s="665" t="s">
        <v>6404</v>
      </c>
      <c r="D232" s="665" t="s">
        <v>8011</v>
      </c>
      <c r="E232" s="665" t="s">
        <v>8012</v>
      </c>
      <c r="F232" s="668"/>
      <c r="G232" s="668"/>
      <c r="H232" s="668"/>
      <c r="I232" s="668"/>
      <c r="J232" s="668"/>
      <c r="K232" s="668"/>
      <c r="L232" s="668"/>
      <c r="M232" s="668"/>
      <c r="N232" s="668">
        <v>1</v>
      </c>
      <c r="O232" s="668">
        <v>5620</v>
      </c>
      <c r="P232" s="681"/>
      <c r="Q232" s="669">
        <v>5620</v>
      </c>
    </row>
    <row r="233" spans="1:17" ht="14.4" customHeight="1" x14ac:dyDescent="0.3">
      <c r="A233" s="664" t="s">
        <v>7877</v>
      </c>
      <c r="B233" s="665" t="s">
        <v>7878</v>
      </c>
      <c r="C233" s="665" t="s">
        <v>6404</v>
      </c>
      <c r="D233" s="665" t="s">
        <v>8013</v>
      </c>
      <c r="E233" s="665" t="s">
        <v>8014</v>
      </c>
      <c r="F233" s="668"/>
      <c r="G233" s="668"/>
      <c r="H233" s="668"/>
      <c r="I233" s="668"/>
      <c r="J233" s="668">
        <v>1</v>
      </c>
      <c r="K233" s="668">
        <v>752</v>
      </c>
      <c r="L233" s="668"/>
      <c r="M233" s="668">
        <v>752</v>
      </c>
      <c r="N233" s="668"/>
      <c r="O233" s="668"/>
      <c r="P233" s="681"/>
      <c r="Q233" s="669"/>
    </row>
    <row r="234" spans="1:17" ht="14.4" customHeight="1" x14ac:dyDescent="0.3">
      <c r="A234" s="664" t="s">
        <v>7877</v>
      </c>
      <c r="B234" s="665" t="s">
        <v>7878</v>
      </c>
      <c r="C234" s="665" t="s">
        <v>6404</v>
      </c>
      <c r="D234" s="665" t="s">
        <v>8015</v>
      </c>
      <c r="E234" s="665" t="s">
        <v>8016</v>
      </c>
      <c r="F234" s="668">
        <v>2955</v>
      </c>
      <c r="G234" s="668">
        <v>513414</v>
      </c>
      <c r="H234" s="668">
        <v>1</v>
      </c>
      <c r="I234" s="668">
        <v>173.74416243654824</v>
      </c>
      <c r="J234" s="668">
        <v>2929</v>
      </c>
      <c r="K234" s="668">
        <v>512575</v>
      </c>
      <c r="L234" s="668">
        <v>0.99836584121196537</v>
      </c>
      <c r="M234" s="668">
        <v>175</v>
      </c>
      <c r="N234" s="668">
        <v>2881</v>
      </c>
      <c r="O234" s="668">
        <v>509937</v>
      </c>
      <c r="P234" s="681">
        <v>0.99322768759714386</v>
      </c>
      <c r="Q234" s="669">
        <v>177</v>
      </c>
    </row>
    <row r="235" spans="1:17" ht="14.4" customHeight="1" x14ac:dyDescent="0.3">
      <c r="A235" s="664" t="s">
        <v>7877</v>
      </c>
      <c r="B235" s="665" t="s">
        <v>7878</v>
      </c>
      <c r="C235" s="665" t="s">
        <v>6404</v>
      </c>
      <c r="D235" s="665" t="s">
        <v>8017</v>
      </c>
      <c r="E235" s="665" t="s">
        <v>8018</v>
      </c>
      <c r="F235" s="668">
        <v>42</v>
      </c>
      <c r="G235" s="668">
        <v>83919</v>
      </c>
      <c r="H235" s="668">
        <v>1</v>
      </c>
      <c r="I235" s="668">
        <v>1998.0714285714287</v>
      </c>
      <c r="J235" s="668">
        <v>47</v>
      </c>
      <c r="K235" s="668">
        <v>94047</v>
      </c>
      <c r="L235" s="668">
        <v>1.120687806098738</v>
      </c>
      <c r="M235" s="668">
        <v>2001</v>
      </c>
      <c r="N235" s="668">
        <v>45</v>
      </c>
      <c r="O235" s="668">
        <v>92160</v>
      </c>
      <c r="P235" s="681">
        <v>1.0982018374861473</v>
      </c>
      <c r="Q235" s="669">
        <v>2048</v>
      </c>
    </row>
    <row r="236" spans="1:17" ht="14.4" customHeight="1" x14ac:dyDescent="0.3">
      <c r="A236" s="664" t="s">
        <v>7877</v>
      </c>
      <c r="B236" s="665" t="s">
        <v>7878</v>
      </c>
      <c r="C236" s="665" t="s">
        <v>6404</v>
      </c>
      <c r="D236" s="665" t="s">
        <v>8019</v>
      </c>
      <c r="E236" s="665" t="s">
        <v>8020</v>
      </c>
      <c r="F236" s="668">
        <v>3</v>
      </c>
      <c r="G236" s="668">
        <v>8079</v>
      </c>
      <c r="H236" s="668">
        <v>1</v>
      </c>
      <c r="I236" s="668">
        <v>2693</v>
      </c>
      <c r="J236" s="668">
        <v>3</v>
      </c>
      <c r="K236" s="668">
        <v>8088</v>
      </c>
      <c r="L236" s="668">
        <v>1.0011139992573339</v>
      </c>
      <c r="M236" s="668">
        <v>2696</v>
      </c>
      <c r="N236" s="668"/>
      <c r="O236" s="668"/>
      <c r="P236" s="681"/>
      <c r="Q236" s="669"/>
    </row>
    <row r="237" spans="1:17" ht="14.4" customHeight="1" x14ac:dyDescent="0.3">
      <c r="A237" s="664" t="s">
        <v>7877</v>
      </c>
      <c r="B237" s="665" t="s">
        <v>7878</v>
      </c>
      <c r="C237" s="665" t="s">
        <v>6404</v>
      </c>
      <c r="D237" s="665" t="s">
        <v>8021</v>
      </c>
      <c r="E237" s="665" t="s">
        <v>8022</v>
      </c>
      <c r="F237" s="668">
        <v>1</v>
      </c>
      <c r="G237" s="668">
        <v>5186</v>
      </c>
      <c r="H237" s="668">
        <v>1</v>
      </c>
      <c r="I237" s="668">
        <v>5186</v>
      </c>
      <c r="J237" s="668">
        <v>1</v>
      </c>
      <c r="K237" s="668">
        <v>5188</v>
      </c>
      <c r="L237" s="668">
        <v>1.0003856536829927</v>
      </c>
      <c r="M237" s="668">
        <v>5188</v>
      </c>
      <c r="N237" s="668"/>
      <c r="O237" s="668"/>
      <c r="P237" s="681"/>
      <c r="Q237" s="669"/>
    </row>
    <row r="238" spans="1:17" ht="14.4" customHeight="1" x14ac:dyDescent="0.3">
      <c r="A238" s="664" t="s">
        <v>7877</v>
      </c>
      <c r="B238" s="665" t="s">
        <v>7878</v>
      </c>
      <c r="C238" s="665" t="s">
        <v>6404</v>
      </c>
      <c r="D238" s="665" t="s">
        <v>8023</v>
      </c>
      <c r="E238" s="665" t="s">
        <v>8024</v>
      </c>
      <c r="F238" s="668"/>
      <c r="G238" s="668"/>
      <c r="H238" s="668"/>
      <c r="I238" s="668"/>
      <c r="J238" s="668">
        <v>4</v>
      </c>
      <c r="K238" s="668">
        <v>8328</v>
      </c>
      <c r="L238" s="668"/>
      <c r="M238" s="668">
        <v>2082</v>
      </c>
      <c r="N238" s="668"/>
      <c r="O238" s="668"/>
      <c r="P238" s="681"/>
      <c r="Q238" s="669"/>
    </row>
    <row r="239" spans="1:17" ht="14.4" customHeight="1" x14ac:dyDescent="0.3">
      <c r="A239" s="664" t="s">
        <v>7877</v>
      </c>
      <c r="B239" s="665" t="s">
        <v>7878</v>
      </c>
      <c r="C239" s="665" t="s">
        <v>6404</v>
      </c>
      <c r="D239" s="665" t="s">
        <v>8025</v>
      </c>
      <c r="E239" s="665" t="s">
        <v>8026</v>
      </c>
      <c r="F239" s="668"/>
      <c r="G239" s="668"/>
      <c r="H239" s="668"/>
      <c r="I239" s="668"/>
      <c r="J239" s="668">
        <v>1</v>
      </c>
      <c r="K239" s="668">
        <v>151</v>
      </c>
      <c r="L239" s="668"/>
      <c r="M239" s="668">
        <v>151</v>
      </c>
      <c r="N239" s="668"/>
      <c r="O239" s="668"/>
      <c r="P239" s="681"/>
      <c r="Q239" s="669"/>
    </row>
    <row r="240" spans="1:17" ht="14.4" customHeight="1" x14ac:dyDescent="0.3">
      <c r="A240" s="664" t="s">
        <v>7877</v>
      </c>
      <c r="B240" s="665" t="s">
        <v>7878</v>
      </c>
      <c r="C240" s="665" t="s">
        <v>6404</v>
      </c>
      <c r="D240" s="665" t="s">
        <v>8027</v>
      </c>
      <c r="E240" s="665" t="s">
        <v>8028</v>
      </c>
      <c r="F240" s="668">
        <v>1</v>
      </c>
      <c r="G240" s="668">
        <v>193</v>
      </c>
      <c r="H240" s="668">
        <v>1</v>
      </c>
      <c r="I240" s="668">
        <v>193</v>
      </c>
      <c r="J240" s="668">
        <v>3</v>
      </c>
      <c r="K240" s="668">
        <v>585</v>
      </c>
      <c r="L240" s="668">
        <v>3.0310880829015545</v>
      </c>
      <c r="M240" s="668">
        <v>195</v>
      </c>
      <c r="N240" s="668"/>
      <c r="O240" s="668"/>
      <c r="P240" s="681"/>
      <c r="Q240" s="669"/>
    </row>
    <row r="241" spans="1:17" ht="14.4" customHeight="1" x14ac:dyDescent="0.3">
      <c r="A241" s="664" t="s">
        <v>7877</v>
      </c>
      <c r="B241" s="665" t="s">
        <v>7878</v>
      </c>
      <c r="C241" s="665" t="s">
        <v>6404</v>
      </c>
      <c r="D241" s="665" t="s">
        <v>8029</v>
      </c>
      <c r="E241" s="665" t="s">
        <v>8030</v>
      </c>
      <c r="F241" s="668">
        <v>20</v>
      </c>
      <c r="G241" s="668">
        <v>3960</v>
      </c>
      <c r="H241" s="668">
        <v>1</v>
      </c>
      <c r="I241" s="668">
        <v>198</v>
      </c>
      <c r="J241" s="668">
        <v>1</v>
      </c>
      <c r="K241" s="668">
        <v>200</v>
      </c>
      <c r="L241" s="668">
        <v>5.0505050505050504E-2</v>
      </c>
      <c r="M241" s="668">
        <v>200</v>
      </c>
      <c r="N241" s="668"/>
      <c r="O241" s="668"/>
      <c r="P241" s="681"/>
      <c r="Q241" s="669"/>
    </row>
    <row r="242" spans="1:17" ht="14.4" customHeight="1" x14ac:dyDescent="0.3">
      <c r="A242" s="664" t="s">
        <v>7877</v>
      </c>
      <c r="B242" s="665" t="s">
        <v>7878</v>
      </c>
      <c r="C242" s="665" t="s">
        <v>6404</v>
      </c>
      <c r="D242" s="665" t="s">
        <v>8031</v>
      </c>
      <c r="E242" s="665" t="s">
        <v>8032</v>
      </c>
      <c r="F242" s="668">
        <v>3</v>
      </c>
      <c r="G242" s="668">
        <v>1249</v>
      </c>
      <c r="H242" s="668">
        <v>1</v>
      </c>
      <c r="I242" s="668">
        <v>416.33333333333331</v>
      </c>
      <c r="J242" s="668">
        <v>1</v>
      </c>
      <c r="K242" s="668">
        <v>418</v>
      </c>
      <c r="L242" s="668">
        <v>0.33466773418734985</v>
      </c>
      <c r="M242" s="668">
        <v>418</v>
      </c>
      <c r="N242" s="668"/>
      <c r="O242" s="668"/>
      <c r="P242" s="681"/>
      <c r="Q242" s="669"/>
    </row>
    <row r="243" spans="1:17" ht="14.4" customHeight="1" x14ac:dyDescent="0.3">
      <c r="A243" s="664" t="s">
        <v>7877</v>
      </c>
      <c r="B243" s="665" t="s">
        <v>7878</v>
      </c>
      <c r="C243" s="665" t="s">
        <v>6404</v>
      </c>
      <c r="D243" s="665" t="s">
        <v>8033</v>
      </c>
      <c r="E243" s="665" t="s">
        <v>8034</v>
      </c>
      <c r="F243" s="668">
        <v>4</v>
      </c>
      <c r="G243" s="668">
        <v>635</v>
      </c>
      <c r="H243" s="668">
        <v>1</v>
      </c>
      <c r="I243" s="668">
        <v>158.75</v>
      </c>
      <c r="J243" s="668">
        <v>3</v>
      </c>
      <c r="K243" s="668">
        <v>477</v>
      </c>
      <c r="L243" s="668">
        <v>0.7511811023622047</v>
      </c>
      <c r="M243" s="668">
        <v>159</v>
      </c>
      <c r="N243" s="668">
        <v>6</v>
      </c>
      <c r="O243" s="668">
        <v>978</v>
      </c>
      <c r="P243" s="681">
        <v>1.5401574803149607</v>
      </c>
      <c r="Q243" s="669">
        <v>163</v>
      </c>
    </row>
    <row r="244" spans="1:17" ht="14.4" customHeight="1" x14ac:dyDescent="0.3">
      <c r="A244" s="664" t="s">
        <v>7877</v>
      </c>
      <c r="B244" s="665" t="s">
        <v>7878</v>
      </c>
      <c r="C244" s="665" t="s">
        <v>6404</v>
      </c>
      <c r="D244" s="665" t="s">
        <v>8035</v>
      </c>
      <c r="E244" s="665" t="s">
        <v>8036</v>
      </c>
      <c r="F244" s="668">
        <v>64</v>
      </c>
      <c r="G244" s="668">
        <v>135696</v>
      </c>
      <c r="H244" s="668">
        <v>1</v>
      </c>
      <c r="I244" s="668">
        <v>2120.25</v>
      </c>
      <c r="J244" s="668">
        <v>72</v>
      </c>
      <c r="K244" s="668">
        <v>152856</v>
      </c>
      <c r="L244" s="668">
        <v>1.1264591439688716</v>
      </c>
      <c r="M244" s="668">
        <v>2123</v>
      </c>
      <c r="N244" s="668">
        <v>79</v>
      </c>
      <c r="O244" s="668">
        <v>170166</v>
      </c>
      <c r="P244" s="681">
        <v>1.2540237000353731</v>
      </c>
      <c r="Q244" s="669">
        <v>2154</v>
      </c>
    </row>
    <row r="245" spans="1:17" ht="14.4" customHeight="1" x14ac:dyDescent="0.3">
      <c r="A245" s="664" t="s">
        <v>7877</v>
      </c>
      <c r="B245" s="665" t="s">
        <v>7878</v>
      </c>
      <c r="C245" s="665" t="s">
        <v>6404</v>
      </c>
      <c r="D245" s="665" t="s">
        <v>8037</v>
      </c>
      <c r="E245" s="665" t="s">
        <v>8000</v>
      </c>
      <c r="F245" s="668">
        <v>9</v>
      </c>
      <c r="G245" s="668">
        <v>16800</v>
      </c>
      <c r="H245" s="668">
        <v>1</v>
      </c>
      <c r="I245" s="668">
        <v>1866.6666666666667</v>
      </c>
      <c r="J245" s="668">
        <v>28</v>
      </c>
      <c r="K245" s="668">
        <v>52332</v>
      </c>
      <c r="L245" s="668">
        <v>3.1150000000000002</v>
      </c>
      <c r="M245" s="668">
        <v>1869</v>
      </c>
      <c r="N245" s="668">
        <v>14</v>
      </c>
      <c r="O245" s="668">
        <v>26432</v>
      </c>
      <c r="P245" s="681">
        <v>1.5733333333333333</v>
      </c>
      <c r="Q245" s="669">
        <v>1888</v>
      </c>
    </row>
    <row r="246" spans="1:17" ht="14.4" customHeight="1" x14ac:dyDescent="0.3">
      <c r="A246" s="664" t="s">
        <v>7877</v>
      </c>
      <c r="B246" s="665" t="s">
        <v>7878</v>
      </c>
      <c r="C246" s="665" t="s">
        <v>6404</v>
      </c>
      <c r="D246" s="665" t="s">
        <v>8038</v>
      </c>
      <c r="E246" s="665" t="s">
        <v>8039</v>
      </c>
      <c r="F246" s="668">
        <v>7</v>
      </c>
      <c r="G246" s="668">
        <v>58754</v>
      </c>
      <c r="H246" s="668">
        <v>1</v>
      </c>
      <c r="I246" s="668">
        <v>8393.4285714285706</v>
      </c>
      <c r="J246" s="668">
        <v>22</v>
      </c>
      <c r="K246" s="668">
        <v>184778</v>
      </c>
      <c r="L246" s="668">
        <v>3.1449433230077952</v>
      </c>
      <c r="M246" s="668">
        <v>8399</v>
      </c>
      <c r="N246" s="668">
        <v>11</v>
      </c>
      <c r="O246" s="668">
        <v>93049</v>
      </c>
      <c r="P246" s="681">
        <v>1.5837049392381795</v>
      </c>
      <c r="Q246" s="669">
        <v>8459</v>
      </c>
    </row>
    <row r="247" spans="1:17" ht="14.4" customHeight="1" x14ac:dyDescent="0.3">
      <c r="A247" s="664" t="s">
        <v>7877</v>
      </c>
      <c r="B247" s="665" t="s">
        <v>7878</v>
      </c>
      <c r="C247" s="665" t="s">
        <v>6404</v>
      </c>
      <c r="D247" s="665" t="s">
        <v>8040</v>
      </c>
      <c r="E247" s="665" t="s">
        <v>8041</v>
      </c>
      <c r="F247" s="668">
        <v>1</v>
      </c>
      <c r="G247" s="668">
        <v>153</v>
      </c>
      <c r="H247" s="668">
        <v>1</v>
      </c>
      <c r="I247" s="668">
        <v>153</v>
      </c>
      <c r="J247" s="668"/>
      <c r="K247" s="668"/>
      <c r="L247" s="668"/>
      <c r="M247" s="668"/>
      <c r="N247" s="668"/>
      <c r="O247" s="668"/>
      <c r="P247" s="681"/>
      <c r="Q247" s="669"/>
    </row>
    <row r="248" spans="1:17" ht="14.4" customHeight="1" x14ac:dyDescent="0.3">
      <c r="A248" s="664" t="s">
        <v>7877</v>
      </c>
      <c r="B248" s="665" t="s">
        <v>7878</v>
      </c>
      <c r="C248" s="665" t="s">
        <v>6404</v>
      </c>
      <c r="D248" s="665" t="s">
        <v>8042</v>
      </c>
      <c r="E248" s="665" t="s">
        <v>8043</v>
      </c>
      <c r="F248" s="668">
        <v>1</v>
      </c>
      <c r="G248" s="668">
        <v>2001</v>
      </c>
      <c r="H248" s="668">
        <v>1</v>
      </c>
      <c r="I248" s="668">
        <v>2001</v>
      </c>
      <c r="J248" s="668"/>
      <c r="K248" s="668"/>
      <c r="L248" s="668"/>
      <c r="M248" s="668"/>
      <c r="N248" s="668"/>
      <c r="O248" s="668"/>
      <c r="P248" s="681"/>
      <c r="Q248" s="669"/>
    </row>
    <row r="249" spans="1:17" ht="14.4" customHeight="1" x14ac:dyDescent="0.3">
      <c r="A249" s="664" t="s">
        <v>7877</v>
      </c>
      <c r="B249" s="665" t="s">
        <v>7878</v>
      </c>
      <c r="C249" s="665" t="s">
        <v>6404</v>
      </c>
      <c r="D249" s="665" t="s">
        <v>8044</v>
      </c>
      <c r="E249" s="665" t="s">
        <v>8045</v>
      </c>
      <c r="F249" s="668"/>
      <c r="G249" s="668"/>
      <c r="H249" s="668"/>
      <c r="I249" s="668"/>
      <c r="J249" s="668">
        <v>1</v>
      </c>
      <c r="K249" s="668">
        <v>563</v>
      </c>
      <c r="L249" s="668"/>
      <c r="M249" s="668">
        <v>563</v>
      </c>
      <c r="N249" s="668"/>
      <c r="O249" s="668"/>
      <c r="P249" s="681"/>
      <c r="Q249" s="669"/>
    </row>
    <row r="250" spans="1:17" ht="14.4" customHeight="1" x14ac:dyDescent="0.3">
      <c r="A250" s="664" t="s">
        <v>7877</v>
      </c>
      <c r="B250" s="665" t="s">
        <v>7878</v>
      </c>
      <c r="C250" s="665" t="s">
        <v>6404</v>
      </c>
      <c r="D250" s="665" t="s">
        <v>8046</v>
      </c>
      <c r="E250" s="665" t="s">
        <v>8047</v>
      </c>
      <c r="F250" s="668"/>
      <c r="G250" s="668"/>
      <c r="H250" s="668"/>
      <c r="I250" s="668"/>
      <c r="J250" s="668">
        <v>2</v>
      </c>
      <c r="K250" s="668">
        <v>688</v>
      </c>
      <c r="L250" s="668"/>
      <c r="M250" s="668">
        <v>344</v>
      </c>
      <c r="N250" s="668"/>
      <c r="O250" s="668"/>
      <c r="P250" s="681"/>
      <c r="Q250" s="669"/>
    </row>
    <row r="251" spans="1:17" ht="14.4" customHeight="1" x14ac:dyDescent="0.3">
      <c r="A251" s="664" t="s">
        <v>8048</v>
      </c>
      <c r="B251" s="665" t="s">
        <v>8049</v>
      </c>
      <c r="C251" s="665" t="s">
        <v>6404</v>
      </c>
      <c r="D251" s="665" t="s">
        <v>8050</v>
      </c>
      <c r="E251" s="665" t="s">
        <v>8051</v>
      </c>
      <c r="F251" s="668">
        <v>809</v>
      </c>
      <c r="G251" s="668">
        <v>165407</v>
      </c>
      <c r="H251" s="668">
        <v>1</v>
      </c>
      <c r="I251" s="668">
        <v>204.45859085290482</v>
      </c>
      <c r="J251" s="668">
        <v>1027</v>
      </c>
      <c r="K251" s="668">
        <v>211562</v>
      </c>
      <c r="L251" s="668">
        <v>1.2790389765850296</v>
      </c>
      <c r="M251" s="668">
        <v>206</v>
      </c>
      <c r="N251" s="668">
        <v>932</v>
      </c>
      <c r="O251" s="668">
        <v>196652</v>
      </c>
      <c r="P251" s="681">
        <v>1.1888976887314322</v>
      </c>
      <c r="Q251" s="669">
        <v>211</v>
      </c>
    </row>
    <row r="252" spans="1:17" ht="14.4" customHeight="1" x14ac:dyDescent="0.3">
      <c r="A252" s="664" t="s">
        <v>8048</v>
      </c>
      <c r="B252" s="665" t="s">
        <v>8049</v>
      </c>
      <c r="C252" s="665" t="s">
        <v>6404</v>
      </c>
      <c r="D252" s="665" t="s">
        <v>8052</v>
      </c>
      <c r="E252" s="665" t="s">
        <v>8051</v>
      </c>
      <c r="F252" s="668">
        <v>3</v>
      </c>
      <c r="G252" s="668">
        <v>255</v>
      </c>
      <c r="H252" s="668">
        <v>1</v>
      </c>
      <c r="I252" s="668">
        <v>85</v>
      </c>
      <c r="J252" s="668">
        <v>4</v>
      </c>
      <c r="K252" s="668">
        <v>340</v>
      </c>
      <c r="L252" s="668">
        <v>1.3333333333333333</v>
      </c>
      <c r="M252" s="668">
        <v>85</v>
      </c>
      <c r="N252" s="668"/>
      <c r="O252" s="668"/>
      <c r="P252" s="681"/>
      <c r="Q252" s="669"/>
    </row>
    <row r="253" spans="1:17" ht="14.4" customHeight="1" x14ac:dyDescent="0.3">
      <c r="A253" s="664" t="s">
        <v>8048</v>
      </c>
      <c r="B253" s="665" t="s">
        <v>8049</v>
      </c>
      <c r="C253" s="665" t="s">
        <v>6404</v>
      </c>
      <c r="D253" s="665" t="s">
        <v>8053</v>
      </c>
      <c r="E253" s="665" t="s">
        <v>8054</v>
      </c>
      <c r="F253" s="668">
        <v>734</v>
      </c>
      <c r="G253" s="668">
        <v>215422</v>
      </c>
      <c r="H253" s="668">
        <v>1</v>
      </c>
      <c r="I253" s="668">
        <v>293.49046321525884</v>
      </c>
      <c r="J253" s="668">
        <v>887</v>
      </c>
      <c r="K253" s="668">
        <v>261665</v>
      </c>
      <c r="L253" s="668">
        <v>1.2146623836005608</v>
      </c>
      <c r="M253" s="668">
        <v>295</v>
      </c>
      <c r="N253" s="668">
        <v>897</v>
      </c>
      <c r="O253" s="668">
        <v>269997</v>
      </c>
      <c r="P253" s="681">
        <v>1.2533399559933527</v>
      </c>
      <c r="Q253" s="669">
        <v>301</v>
      </c>
    </row>
    <row r="254" spans="1:17" ht="14.4" customHeight="1" x14ac:dyDescent="0.3">
      <c r="A254" s="664" t="s">
        <v>8048</v>
      </c>
      <c r="B254" s="665" t="s">
        <v>8049</v>
      </c>
      <c r="C254" s="665" t="s">
        <v>6404</v>
      </c>
      <c r="D254" s="665" t="s">
        <v>8055</v>
      </c>
      <c r="E254" s="665" t="s">
        <v>8056</v>
      </c>
      <c r="F254" s="668">
        <v>3</v>
      </c>
      <c r="G254" s="668">
        <v>279</v>
      </c>
      <c r="H254" s="668">
        <v>1</v>
      </c>
      <c r="I254" s="668">
        <v>93</v>
      </c>
      <c r="J254" s="668">
        <v>9</v>
      </c>
      <c r="K254" s="668">
        <v>855</v>
      </c>
      <c r="L254" s="668">
        <v>3.064516129032258</v>
      </c>
      <c r="M254" s="668">
        <v>95</v>
      </c>
      <c r="N254" s="668">
        <v>12</v>
      </c>
      <c r="O254" s="668">
        <v>1188</v>
      </c>
      <c r="P254" s="681">
        <v>4.258064516129032</v>
      </c>
      <c r="Q254" s="669">
        <v>99</v>
      </c>
    </row>
    <row r="255" spans="1:17" ht="14.4" customHeight="1" x14ac:dyDescent="0.3">
      <c r="A255" s="664" t="s">
        <v>8048</v>
      </c>
      <c r="B255" s="665" t="s">
        <v>8049</v>
      </c>
      <c r="C255" s="665" t="s">
        <v>6404</v>
      </c>
      <c r="D255" s="665" t="s">
        <v>8057</v>
      </c>
      <c r="E255" s="665" t="s">
        <v>8058</v>
      </c>
      <c r="F255" s="668">
        <v>683</v>
      </c>
      <c r="G255" s="668">
        <v>92013</v>
      </c>
      <c r="H255" s="668">
        <v>1</v>
      </c>
      <c r="I255" s="668">
        <v>134.71888726207905</v>
      </c>
      <c r="J255" s="668">
        <v>758</v>
      </c>
      <c r="K255" s="668">
        <v>102330</v>
      </c>
      <c r="L255" s="668">
        <v>1.1121254605327509</v>
      </c>
      <c r="M255" s="668">
        <v>135</v>
      </c>
      <c r="N255" s="668">
        <v>728</v>
      </c>
      <c r="O255" s="668">
        <v>99736</v>
      </c>
      <c r="P255" s="681">
        <v>1.0839337919641789</v>
      </c>
      <c r="Q255" s="669">
        <v>137</v>
      </c>
    </row>
    <row r="256" spans="1:17" ht="14.4" customHeight="1" x14ac:dyDescent="0.3">
      <c r="A256" s="664" t="s">
        <v>8048</v>
      </c>
      <c r="B256" s="665" t="s">
        <v>8049</v>
      </c>
      <c r="C256" s="665" t="s">
        <v>6404</v>
      </c>
      <c r="D256" s="665" t="s">
        <v>8059</v>
      </c>
      <c r="E256" s="665" t="s">
        <v>8058</v>
      </c>
      <c r="F256" s="668">
        <v>1</v>
      </c>
      <c r="G256" s="668">
        <v>177</v>
      </c>
      <c r="H256" s="668">
        <v>1</v>
      </c>
      <c r="I256" s="668">
        <v>177</v>
      </c>
      <c r="J256" s="668">
        <v>2</v>
      </c>
      <c r="K256" s="668">
        <v>356</v>
      </c>
      <c r="L256" s="668">
        <v>2.0112994350282487</v>
      </c>
      <c r="M256" s="668">
        <v>178</v>
      </c>
      <c r="N256" s="668"/>
      <c r="O256" s="668"/>
      <c r="P256" s="681"/>
      <c r="Q256" s="669"/>
    </row>
    <row r="257" spans="1:17" ht="14.4" customHeight="1" x14ac:dyDescent="0.3">
      <c r="A257" s="664" t="s">
        <v>8048</v>
      </c>
      <c r="B257" s="665" t="s">
        <v>8049</v>
      </c>
      <c r="C257" s="665" t="s">
        <v>6404</v>
      </c>
      <c r="D257" s="665" t="s">
        <v>8060</v>
      </c>
      <c r="E257" s="665" t="s">
        <v>8061</v>
      </c>
      <c r="F257" s="668">
        <v>2</v>
      </c>
      <c r="G257" s="668">
        <v>1236</v>
      </c>
      <c r="H257" s="668">
        <v>1</v>
      </c>
      <c r="I257" s="668">
        <v>618</v>
      </c>
      <c r="J257" s="668">
        <v>1</v>
      </c>
      <c r="K257" s="668">
        <v>620</v>
      </c>
      <c r="L257" s="668">
        <v>0.50161812297734631</v>
      </c>
      <c r="M257" s="668">
        <v>620</v>
      </c>
      <c r="N257" s="668">
        <v>5</v>
      </c>
      <c r="O257" s="668">
        <v>3195</v>
      </c>
      <c r="P257" s="681">
        <v>2.5849514563106797</v>
      </c>
      <c r="Q257" s="669">
        <v>639</v>
      </c>
    </row>
    <row r="258" spans="1:17" ht="14.4" customHeight="1" x14ac:dyDescent="0.3">
      <c r="A258" s="664" t="s">
        <v>8048</v>
      </c>
      <c r="B258" s="665" t="s">
        <v>8049</v>
      </c>
      <c r="C258" s="665" t="s">
        <v>6404</v>
      </c>
      <c r="D258" s="665" t="s">
        <v>8062</v>
      </c>
      <c r="E258" s="665" t="s">
        <v>8063</v>
      </c>
      <c r="F258" s="668">
        <v>24</v>
      </c>
      <c r="G258" s="668">
        <v>3834</v>
      </c>
      <c r="H258" s="668">
        <v>1</v>
      </c>
      <c r="I258" s="668">
        <v>159.75</v>
      </c>
      <c r="J258" s="668">
        <v>26</v>
      </c>
      <c r="K258" s="668">
        <v>4186</v>
      </c>
      <c r="L258" s="668">
        <v>1.0918101199791341</v>
      </c>
      <c r="M258" s="668">
        <v>161</v>
      </c>
      <c r="N258" s="668">
        <v>38</v>
      </c>
      <c r="O258" s="668">
        <v>6574</v>
      </c>
      <c r="P258" s="681">
        <v>1.7146583202921231</v>
      </c>
      <c r="Q258" s="669">
        <v>173</v>
      </c>
    </row>
    <row r="259" spans="1:17" ht="14.4" customHeight="1" x14ac:dyDescent="0.3">
      <c r="A259" s="664" t="s">
        <v>8048</v>
      </c>
      <c r="B259" s="665" t="s">
        <v>8049</v>
      </c>
      <c r="C259" s="665" t="s">
        <v>6404</v>
      </c>
      <c r="D259" s="665" t="s">
        <v>8064</v>
      </c>
      <c r="E259" s="665" t="s">
        <v>8065</v>
      </c>
      <c r="F259" s="668">
        <v>27</v>
      </c>
      <c r="G259" s="668">
        <v>10334</v>
      </c>
      <c r="H259" s="668">
        <v>1</v>
      </c>
      <c r="I259" s="668">
        <v>382.74074074074076</v>
      </c>
      <c r="J259" s="668">
        <v>22</v>
      </c>
      <c r="K259" s="668">
        <v>8426</v>
      </c>
      <c r="L259" s="668">
        <v>0.81536675053222374</v>
      </c>
      <c r="M259" s="668">
        <v>383</v>
      </c>
      <c r="N259" s="668">
        <v>39</v>
      </c>
      <c r="O259" s="668">
        <v>14976</v>
      </c>
      <c r="P259" s="681">
        <v>1.4491968260112251</v>
      </c>
      <c r="Q259" s="669">
        <v>384</v>
      </c>
    </row>
    <row r="260" spans="1:17" ht="14.4" customHeight="1" x14ac:dyDescent="0.3">
      <c r="A260" s="664" t="s">
        <v>8048</v>
      </c>
      <c r="B260" s="665" t="s">
        <v>8049</v>
      </c>
      <c r="C260" s="665" t="s">
        <v>6404</v>
      </c>
      <c r="D260" s="665" t="s">
        <v>8066</v>
      </c>
      <c r="E260" s="665" t="s">
        <v>8067</v>
      </c>
      <c r="F260" s="668">
        <v>131</v>
      </c>
      <c r="G260" s="668">
        <v>34598</v>
      </c>
      <c r="H260" s="668">
        <v>1</v>
      </c>
      <c r="I260" s="668">
        <v>264.10687022900765</v>
      </c>
      <c r="J260" s="668">
        <v>95</v>
      </c>
      <c r="K260" s="668">
        <v>25270</v>
      </c>
      <c r="L260" s="668">
        <v>0.73038903982889181</v>
      </c>
      <c r="M260" s="668">
        <v>266</v>
      </c>
      <c r="N260" s="668">
        <v>54</v>
      </c>
      <c r="O260" s="668">
        <v>14742</v>
      </c>
      <c r="P260" s="681">
        <v>0.42609399387247821</v>
      </c>
      <c r="Q260" s="669">
        <v>273</v>
      </c>
    </row>
    <row r="261" spans="1:17" ht="14.4" customHeight="1" x14ac:dyDescent="0.3">
      <c r="A261" s="664" t="s">
        <v>8048</v>
      </c>
      <c r="B261" s="665" t="s">
        <v>8049</v>
      </c>
      <c r="C261" s="665" t="s">
        <v>6404</v>
      </c>
      <c r="D261" s="665" t="s">
        <v>8068</v>
      </c>
      <c r="E261" s="665" t="s">
        <v>8069</v>
      </c>
      <c r="F261" s="668">
        <v>166</v>
      </c>
      <c r="G261" s="668">
        <v>23406</v>
      </c>
      <c r="H261" s="668">
        <v>1</v>
      </c>
      <c r="I261" s="668">
        <v>141</v>
      </c>
      <c r="J261" s="668">
        <v>207</v>
      </c>
      <c r="K261" s="668">
        <v>29187</v>
      </c>
      <c r="L261" s="668">
        <v>1.2469879518072289</v>
      </c>
      <c r="M261" s="668">
        <v>141</v>
      </c>
      <c r="N261" s="668">
        <v>181</v>
      </c>
      <c r="O261" s="668">
        <v>25702</v>
      </c>
      <c r="P261" s="681">
        <v>1.0980945056823037</v>
      </c>
      <c r="Q261" s="669">
        <v>142</v>
      </c>
    </row>
    <row r="262" spans="1:17" ht="14.4" customHeight="1" x14ac:dyDescent="0.3">
      <c r="A262" s="664" t="s">
        <v>8048</v>
      </c>
      <c r="B262" s="665" t="s">
        <v>8049</v>
      </c>
      <c r="C262" s="665" t="s">
        <v>6404</v>
      </c>
      <c r="D262" s="665" t="s">
        <v>8070</v>
      </c>
      <c r="E262" s="665" t="s">
        <v>8069</v>
      </c>
      <c r="F262" s="668">
        <v>683</v>
      </c>
      <c r="G262" s="668">
        <v>53274</v>
      </c>
      <c r="H262" s="668">
        <v>1</v>
      </c>
      <c r="I262" s="668">
        <v>78</v>
      </c>
      <c r="J262" s="668">
        <v>758</v>
      </c>
      <c r="K262" s="668">
        <v>59124</v>
      </c>
      <c r="L262" s="668">
        <v>1.109809663250366</v>
      </c>
      <c r="M262" s="668">
        <v>78</v>
      </c>
      <c r="N262" s="668">
        <v>728</v>
      </c>
      <c r="O262" s="668">
        <v>56784</v>
      </c>
      <c r="P262" s="681">
        <v>1.0658857979502196</v>
      </c>
      <c r="Q262" s="669">
        <v>78</v>
      </c>
    </row>
    <row r="263" spans="1:17" ht="14.4" customHeight="1" x14ac:dyDescent="0.3">
      <c r="A263" s="664" t="s">
        <v>8048</v>
      </c>
      <c r="B263" s="665" t="s">
        <v>8049</v>
      </c>
      <c r="C263" s="665" t="s">
        <v>6404</v>
      </c>
      <c r="D263" s="665" t="s">
        <v>8071</v>
      </c>
      <c r="E263" s="665" t="s">
        <v>8072</v>
      </c>
      <c r="F263" s="668">
        <v>165</v>
      </c>
      <c r="G263" s="668">
        <v>50373</v>
      </c>
      <c r="H263" s="668">
        <v>1</v>
      </c>
      <c r="I263" s="668">
        <v>305.29090909090911</v>
      </c>
      <c r="J263" s="668">
        <v>207</v>
      </c>
      <c r="K263" s="668">
        <v>63549</v>
      </c>
      <c r="L263" s="668">
        <v>1.2615686975165268</v>
      </c>
      <c r="M263" s="668">
        <v>307</v>
      </c>
      <c r="N263" s="668">
        <v>181</v>
      </c>
      <c r="O263" s="668">
        <v>56653</v>
      </c>
      <c r="P263" s="681">
        <v>1.1246699620828617</v>
      </c>
      <c r="Q263" s="669">
        <v>313</v>
      </c>
    </row>
    <row r="264" spans="1:17" ht="14.4" customHeight="1" x14ac:dyDescent="0.3">
      <c r="A264" s="664" t="s">
        <v>8048</v>
      </c>
      <c r="B264" s="665" t="s">
        <v>8049</v>
      </c>
      <c r="C264" s="665" t="s">
        <v>6404</v>
      </c>
      <c r="D264" s="665" t="s">
        <v>8073</v>
      </c>
      <c r="E264" s="665" t="s">
        <v>8074</v>
      </c>
      <c r="F264" s="668">
        <v>40</v>
      </c>
      <c r="G264" s="668">
        <v>19469</v>
      </c>
      <c r="H264" s="668">
        <v>1</v>
      </c>
      <c r="I264" s="668">
        <v>486.72500000000002</v>
      </c>
      <c r="J264" s="668">
        <v>92</v>
      </c>
      <c r="K264" s="668">
        <v>44804</v>
      </c>
      <c r="L264" s="668">
        <v>2.3012995017720477</v>
      </c>
      <c r="M264" s="668">
        <v>487</v>
      </c>
      <c r="N264" s="668">
        <v>120</v>
      </c>
      <c r="O264" s="668">
        <v>58560</v>
      </c>
      <c r="P264" s="681">
        <v>3.0078586470799733</v>
      </c>
      <c r="Q264" s="669">
        <v>488</v>
      </c>
    </row>
    <row r="265" spans="1:17" ht="14.4" customHeight="1" x14ac:dyDescent="0.3">
      <c r="A265" s="664" t="s">
        <v>8048</v>
      </c>
      <c r="B265" s="665" t="s">
        <v>8049</v>
      </c>
      <c r="C265" s="665" t="s">
        <v>6404</v>
      </c>
      <c r="D265" s="665" t="s">
        <v>8075</v>
      </c>
      <c r="E265" s="665" t="s">
        <v>8076</v>
      </c>
      <c r="F265" s="668">
        <v>403</v>
      </c>
      <c r="G265" s="668">
        <v>64768</v>
      </c>
      <c r="H265" s="668">
        <v>1</v>
      </c>
      <c r="I265" s="668">
        <v>160.71464019851118</v>
      </c>
      <c r="J265" s="668">
        <v>420</v>
      </c>
      <c r="K265" s="668">
        <v>67620</v>
      </c>
      <c r="L265" s="668">
        <v>1.0440340909090908</v>
      </c>
      <c r="M265" s="668">
        <v>161</v>
      </c>
      <c r="N265" s="668">
        <v>453</v>
      </c>
      <c r="O265" s="668">
        <v>73839</v>
      </c>
      <c r="P265" s="681">
        <v>1.1400537302371541</v>
      </c>
      <c r="Q265" s="669">
        <v>163</v>
      </c>
    </row>
    <row r="266" spans="1:17" ht="14.4" customHeight="1" x14ac:dyDescent="0.3">
      <c r="A266" s="664" t="s">
        <v>8048</v>
      </c>
      <c r="B266" s="665" t="s">
        <v>8049</v>
      </c>
      <c r="C266" s="665" t="s">
        <v>6404</v>
      </c>
      <c r="D266" s="665" t="s">
        <v>8077</v>
      </c>
      <c r="E266" s="665" t="s">
        <v>8051</v>
      </c>
      <c r="F266" s="668">
        <v>1751</v>
      </c>
      <c r="G266" s="668">
        <v>123841</v>
      </c>
      <c r="H266" s="668">
        <v>1</v>
      </c>
      <c r="I266" s="668">
        <v>70.725870930896633</v>
      </c>
      <c r="J266" s="668">
        <v>1877</v>
      </c>
      <c r="K266" s="668">
        <v>133267</v>
      </c>
      <c r="L266" s="668">
        <v>1.076113726471847</v>
      </c>
      <c r="M266" s="668">
        <v>71</v>
      </c>
      <c r="N266" s="668">
        <v>1969</v>
      </c>
      <c r="O266" s="668">
        <v>141768</v>
      </c>
      <c r="P266" s="681">
        <v>1.144758198011967</v>
      </c>
      <c r="Q266" s="669">
        <v>72</v>
      </c>
    </row>
    <row r="267" spans="1:17" ht="14.4" customHeight="1" x14ac:dyDescent="0.3">
      <c r="A267" s="664" t="s">
        <v>8048</v>
      </c>
      <c r="B267" s="665" t="s">
        <v>8049</v>
      </c>
      <c r="C267" s="665" t="s">
        <v>6404</v>
      </c>
      <c r="D267" s="665" t="s">
        <v>8078</v>
      </c>
      <c r="E267" s="665" t="s">
        <v>8079</v>
      </c>
      <c r="F267" s="668">
        <v>1</v>
      </c>
      <c r="G267" s="668">
        <v>219</v>
      </c>
      <c r="H267" s="668">
        <v>1</v>
      </c>
      <c r="I267" s="668">
        <v>219</v>
      </c>
      <c r="J267" s="668">
        <v>4</v>
      </c>
      <c r="K267" s="668">
        <v>880</v>
      </c>
      <c r="L267" s="668">
        <v>4.0182648401826482</v>
      </c>
      <c r="M267" s="668">
        <v>220</v>
      </c>
      <c r="N267" s="668"/>
      <c r="O267" s="668"/>
      <c r="P267" s="681"/>
      <c r="Q267" s="669"/>
    </row>
    <row r="268" spans="1:17" ht="14.4" customHeight="1" x14ac:dyDescent="0.3">
      <c r="A268" s="664" t="s">
        <v>8048</v>
      </c>
      <c r="B268" s="665" t="s">
        <v>8049</v>
      </c>
      <c r="C268" s="665" t="s">
        <v>6404</v>
      </c>
      <c r="D268" s="665" t="s">
        <v>8080</v>
      </c>
      <c r="E268" s="665" t="s">
        <v>8081</v>
      </c>
      <c r="F268" s="668">
        <v>23</v>
      </c>
      <c r="G268" s="668">
        <v>27403</v>
      </c>
      <c r="H268" s="668">
        <v>1</v>
      </c>
      <c r="I268" s="668">
        <v>1191.4347826086957</v>
      </c>
      <c r="J268" s="668">
        <v>26</v>
      </c>
      <c r="K268" s="668">
        <v>31070</v>
      </c>
      <c r="L268" s="668">
        <v>1.133817465241032</v>
      </c>
      <c r="M268" s="668">
        <v>1195</v>
      </c>
      <c r="N268" s="668">
        <v>45</v>
      </c>
      <c r="O268" s="668">
        <v>54495</v>
      </c>
      <c r="P268" s="681">
        <v>1.9886508776411342</v>
      </c>
      <c r="Q268" s="669">
        <v>1211</v>
      </c>
    </row>
    <row r="269" spans="1:17" ht="14.4" customHeight="1" x14ac:dyDescent="0.3">
      <c r="A269" s="664" t="s">
        <v>8048</v>
      </c>
      <c r="B269" s="665" t="s">
        <v>8049</v>
      </c>
      <c r="C269" s="665" t="s">
        <v>6404</v>
      </c>
      <c r="D269" s="665" t="s">
        <v>8082</v>
      </c>
      <c r="E269" s="665" t="s">
        <v>8083</v>
      </c>
      <c r="F269" s="668">
        <v>20</v>
      </c>
      <c r="G269" s="668">
        <v>2175</v>
      </c>
      <c r="H269" s="668">
        <v>1</v>
      </c>
      <c r="I269" s="668">
        <v>108.75</v>
      </c>
      <c r="J269" s="668">
        <v>26</v>
      </c>
      <c r="K269" s="668">
        <v>2860</v>
      </c>
      <c r="L269" s="668">
        <v>1.3149425287356322</v>
      </c>
      <c r="M269" s="668">
        <v>110</v>
      </c>
      <c r="N269" s="668">
        <v>25</v>
      </c>
      <c r="O269" s="668">
        <v>2850</v>
      </c>
      <c r="P269" s="681">
        <v>1.3103448275862069</v>
      </c>
      <c r="Q269" s="669">
        <v>114</v>
      </c>
    </row>
    <row r="270" spans="1:17" ht="14.4" customHeight="1" x14ac:dyDescent="0.3">
      <c r="A270" s="664" t="s">
        <v>8048</v>
      </c>
      <c r="B270" s="665" t="s">
        <v>8049</v>
      </c>
      <c r="C270" s="665" t="s">
        <v>6404</v>
      </c>
      <c r="D270" s="665" t="s">
        <v>8084</v>
      </c>
      <c r="E270" s="665" t="s">
        <v>8085</v>
      </c>
      <c r="F270" s="668"/>
      <c r="G270" s="668"/>
      <c r="H270" s="668"/>
      <c r="I270" s="668"/>
      <c r="J270" s="668">
        <v>1</v>
      </c>
      <c r="K270" s="668">
        <v>323</v>
      </c>
      <c r="L270" s="668"/>
      <c r="M270" s="668">
        <v>323</v>
      </c>
      <c r="N270" s="668">
        <v>2</v>
      </c>
      <c r="O270" s="668">
        <v>692</v>
      </c>
      <c r="P270" s="681"/>
      <c r="Q270" s="669">
        <v>346</v>
      </c>
    </row>
    <row r="271" spans="1:17" ht="14.4" customHeight="1" x14ac:dyDescent="0.3">
      <c r="A271" s="664" t="s">
        <v>8048</v>
      </c>
      <c r="B271" s="665" t="s">
        <v>8049</v>
      </c>
      <c r="C271" s="665" t="s">
        <v>6404</v>
      </c>
      <c r="D271" s="665" t="s">
        <v>8086</v>
      </c>
      <c r="E271" s="665" t="s">
        <v>8087</v>
      </c>
      <c r="F271" s="668"/>
      <c r="G271" s="668"/>
      <c r="H271" s="668"/>
      <c r="I271" s="668"/>
      <c r="J271" s="668">
        <v>1</v>
      </c>
      <c r="K271" s="668">
        <v>1033</v>
      </c>
      <c r="L271" s="668"/>
      <c r="M271" s="668">
        <v>1033</v>
      </c>
      <c r="N271" s="668"/>
      <c r="O271" s="668"/>
      <c r="P271" s="681"/>
      <c r="Q271" s="669"/>
    </row>
    <row r="272" spans="1:17" ht="14.4" customHeight="1" x14ac:dyDescent="0.3">
      <c r="A272" s="664" t="s">
        <v>8048</v>
      </c>
      <c r="B272" s="665" t="s">
        <v>8049</v>
      </c>
      <c r="C272" s="665" t="s">
        <v>6404</v>
      </c>
      <c r="D272" s="665" t="s">
        <v>8088</v>
      </c>
      <c r="E272" s="665" t="s">
        <v>8089</v>
      </c>
      <c r="F272" s="668"/>
      <c r="G272" s="668"/>
      <c r="H272" s="668"/>
      <c r="I272" s="668"/>
      <c r="J272" s="668"/>
      <c r="K272" s="668"/>
      <c r="L272" s="668"/>
      <c r="M272" s="668"/>
      <c r="N272" s="668">
        <v>1</v>
      </c>
      <c r="O272" s="668">
        <v>301</v>
      </c>
      <c r="P272" s="681"/>
      <c r="Q272" s="669">
        <v>301</v>
      </c>
    </row>
    <row r="273" spans="1:17" ht="14.4" customHeight="1" x14ac:dyDescent="0.3">
      <c r="A273" s="664" t="s">
        <v>8090</v>
      </c>
      <c r="B273" s="665" t="s">
        <v>8091</v>
      </c>
      <c r="C273" s="665" t="s">
        <v>6404</v>
      </c>
      <c r="D273" s="665" t="s">
        <v>8092</v>
      </c>
      <c r="E273" s="665" t="s">
        <v>8093</v>
      </c>
      <c r="F273" s="668">
        <v>58</v>
      </c>
      <c r="G273" s="668">
        <v>3126</v>
      </c>
      <c r="H273" s="668">
        <v>1</v>
      </c>
      <c r="I273" s="668">
        <v>53.896551724137929</v>
      </c>
      <c r="J273" s="668">
        <v>124</v>
      </c>
      <c r="K273" s="668">
        <v>6696</v>
      </c>
      <c r="L273" s="668">
        <v>2.1420345489443378</v>
      </c>
      <c r="M273" s="668">
        <v>54</v>
      </c>
      <c r="N273" s="668">
        <v>122</v>
      </c>
      <c r="O273" s="668">
        <v>7076</v>
      </c>
      <c r="P273" s="681">
        <v>2.2635956493921947</v>
      </c>
      <c r="Q273" s="669">
        <v>58</v>
      </c>
    </row>
    <row r="274" spans="1:17" ht="14.4" customHeight="1" x14ac:dyDescent="0.3">
      <c r="A274" s="664" t="s">
        <v>8090</v>
      </c>
      <c r="B274" s="665" t="s">
        <v>8091</v>
      </c>
      <c r="C274" s="665" t="s">
        <v>6404</v>
      </c>
      <c r="D274" s="665" t="s">
        <v>8094</v>
      </c>
      <c r="E274" s="665" t="s">
        <v>8095</v>
      </c>
      <c r="F274" s="668">
        <v>34</v>
      </c>
      <c r="G274" s="668">
        <v>4136</v>
      </c>
      <c r="H274" s="668">
        <v>1</v>
      </c>
      <c r="I274" s="668">
        <v>121.64705882352941</v>
      </c>
      <c r="J274" s="668">
        <v>28</v>
      </c>
      <c r="K274" s="668">
        <v>3444</v>
      </c>
      <c r="L274" s="668">
        <v>0.83268858800773693</v>
      </c>
      <c r="M274" s="668">
        <v>123</v>
      </c>
      <c r="N274" s="668">
        <v>32</v>
      </c>
      <c r="O274" s="668">
        <v>4192</v>
      </c>
      <c r="P274" s="681">
        <v>1.0135396518375241</v>
      </c>
      <c r="Q274" s="669">
        <v>131</v>
      </c>
    </row>
    <row r="275" spans="1:17" ht="14.4" customHeight="1" x14ac:dyDescent="0.3">
      <c r="A275" s="664" t="s">
        <v>8090</v>
      </c>
      <c r="B275" s="665" t="s">
        <v>8091</v>
      </c>
      <c r="C275" s="665" t="s">
        <v>6404</v>
      </c>
      <c r="D275" s="665" t="s">
        <v>8096</v>
      </c>
      <c r="E275" s="665" t="s">
        <v>8097</v>
      </c>
      <c r="F275" s="668"/>
      <c r="G275" s="668"/>
      <c r="H275" s="668"/>
      <c r="I275" s="668"/>
      <c r="J275" s="668">
        <v>2</v>
      </c>
      <c r="K275" s="668">
        <v>354</v>
      </c>
      <c r="L275" s="668"/>
      <c r="M275" s="668">
        <v>177</v>
      </c>
      <c r="N275" s="668">
        <v>1</v>
      </c>
      <c r="O275" s="668">
        <v>189</v>
      </c>
      <c r="P275" s="681"/>
      <c r="Q275" s="669">
        <v>189</v>
      </c>
    </row>
    <row r="276" spans="1:17" ht="14.4" customHeight="1" x14ac:dyDescent="0.3">
      <c r="A276" s="664" t="s">
        <v>8090</v>
      </c>
      <c r="B276" s="665" t="s">
        <v>8091</v>
      </c>
      <c r="C276" s="665" t="s">
        <v>6404</v>
      </c>
      <c r="D276" s="665" t="s">
        <v>8098</v>
      </c>
      <c r="E276" s="665" t="s">
        <v>8099</v>
      </c>
      <c r="F276" s="668">
        <v>5</v>
      </c>
      <c r="G276" s="668">
        <v>1915</v>
      </c>
      <c r="H276" s="668">
        <v>1</v>
      </c>
      <c r="I276" s="668">
        <v>383</v>
      </c>
      <c r="J276" s="668">
        <v>3</v>
      </c>
      <c r="K276" s="668">
        <v>1152</v>
      </c>
      <c r="L276" s="668">
        <v>0.6015665796344648</v>
      </c>
      <c r="M276" s="668">
        <v>384</v>
      </c>
      <c r="N276" s="668">
        <v>5</v>
      </c>
      <c r="O276" s="668">
        <v>2035</v>
      </c>
      <c r="P276" s="681">
        <v>1.0626631853785902</v>
      </c>
      <c r="Q276" s="669">
        <v>407</v>
      </c>
    </row>
    <row r="277" spans="1:17" ht="14.4" customHeight="1" x14ac:dyDescent="0.3">
      <c r="A277" s="664" t="s">
        <v>8090</v>
      </c>
      <c r="B277" s="665" t="s">
        <v>8091</v>
      </c>
      <c r="C277" s="665" t="s">
        <v>6404</v>
      </c>
      <c r="D277" s="665" t="s">
        <v>8100</v>
      </c>
      <c r="E277" s="665" t="s">
        <v>8101</v>
      </c>
      <c r="F277" s="668">
        <v>8</v>
      </c>
      <c r="G277" s="668">
        <v>1359</v>
      </c>
      <c r="H277" s="668">
        <v>1</v>
      </c>
      <c r="I277" s="668">
        <v>169.875</v>
      </c>
      <c r="J277" s="668">
        <v>19</v>
      </c>
      <c r="K277" s="668">
        <v>3268</v>
      </c>
      <c r="L277" s="668">
        <v>2.4047093451066961</v>
      </c>
      <c r="M277" s="668">
        <v>172</v>
      </c>
      <c r="N277" s="668">
        <v>18</v>
      </c>
      <c r="O277" s="668">
        <v>3222</v>
      </c>
      <c r="P277" s="681">
        <v>2.370860927152318</v>
      </c>
      <c r="Q277" s="669">
        <v>179</v>
      </c>
    </row>
    <row r="278" spans="1:17" ht="14.4" customHeight="1" x14ac:dyDescent="0.3">
      <c r="A278" s="664" t="s">
        <v>8090</v>
      </c>
      <c r="B278" s="665" t="s">
        <v>8091</v>
      </c>
      <c r="C278" s="665" t="s">
        <v>6404</v>
      </c>
      <c r="D278" s="665" t="s">
        <v>8102</v>
      </c>
      <c r="E278" s="665" t="s">
        <v>8103</v>
      </c>
      <c r="F278" s="668"/>
      <c r="G278" s="668"/>
      <c r="H278" s="668"/>
      <c r="I278" s="668"/>
      <c r="J278" s="668">
        <v>1</v>
      </c>
      <c r="K278" s="668">
        <v>533</v>
      </c>
      <c r="L278" s="668"/>
      <c r="M278" s="668">
        <v>533</v>
      </c>
      <c r="N278" s="668"/>
      <c r="O278" s="668"/>
      <c r="P278" s="681"/>
      <c r="Q278" s="669"/>
    </row>
    <row r="279" spans="1:17" ht="14.4" customHeight="1" x14ac:dyDescent="0.3">
      <c r="A279" s="664" t="s">
        <v>8090</v>
      </c>
      <c r="B279" s="665" t="s">
        <v>8091</v>
      </c>
      <c r="C279" s="665" t="s">
        <v>6404</v>
      </c>
      <c r="D279" s="665" t="s">
        <v>8104</v>
      </c>
      <c r="E279" s="665" t="s">
        <v>8105</v>
      </c>
      <c r="F279" s="668">
        <v>40</v>
      </c>
      <c r="G279" s="668">
        <v>12740</v>
      </c>
      <c r="H279" s="668">
        <v>1</v>
      </c>
      <c r="I279" s="668">
        <v>318.5</v>
      </c>
      <c r="J279" s="668">
        <v>77</v>
      </c>
      <c r="K279" s="668">
        <v>24794</v>
      </c>
      <c r="L279" s="668">
        <v>1.9461538461538461</v>
      </c>
      <c r="M279" s="668">
        <v>322</v>
      </c>
      <c r="N279" s="668">
        <v>73</v>
      </c>
      <c r="O279" s="668">
        <v>24455</v>
      </c>
      <c r="P279" s="681">
        <v>1.9195447409733124</v>
      </c>
      <c r="Q279" s="669">
        <v>335</v>
      </c>
    </row>
    <row r="280" spans="1:17" ht="14.4" customHeight="1" x14ac:dyDescent="0.3">
      <c r="A280" s="664" t="s">
        <v>8090</v>
      </c>
      <c r="B280" s="665" t="s">
        <v>8091</v>
      </c>
      <c r="C280" s="665" t="s">
        <v>6404</v>
      </c>
      <c r="D280" s="665" t="s">
        <v>8106</v>
      </c>
      <c r="E280" s="665" t="s">
        <v>8107</v>
      </c>
      <c r="F280" s="668">
        <v>48</v>
      </c>
      <c r="G280" s="668">
        <v>16320</v>
      </c>
      <c r="H280" s="668">
        <v>1</v>
      </c>
      <c r="I280" s="668">
        <v>340</v>
      </c>
      <c r="J280" s="668">
        <v>74</v>
      </c>
      <c r="K280" s="668">
        <v>25234</v>
      </c>
      <c r="L280" s="668">
        <v>1.5462009803921568</v>
      </c>
      <c r="M280" s="668">
        <v>341</v>
      </c>
      <c r="N280" s="668">
        <v>61</v>
      </c>
      <c r="O280" s="668">
        <v>21289</v>
      </c>
      <c r="P280" s="681">
        <v>1.3044730392156862</v>
      </c>
      <c r="Q280" s="669">
        <v>349</v>
      </c>
    </row>
    <row r="281" spans="1:17" ht="14.4" customHeight="1" x14ac:dyDescent="0.3">
      <c r="A281" s="664" t="s">
        <v>8090</v>
      </c>
      <c r="B281" s="665" t="s">
        <v>8091</v>
      </c>
      <c r="C281" s="665" t="s">
        <v>6404</v>
      </c>
      <c r="D281" s="665" t="s">
        <v>8108</v>
      </c>
      <c r="E281" s="665" t="s">
        <v>8109</v>
      </c>
      <c r="F281" s="668">
        <v>2</v>
      </c>
      <c r="G281" s="668">
        <v>218</v>
      </c>
      <c r="H281" s="668">
        <v>1</v>
      </c>
      <c r="I281" s="668">
        <v>109</v>
      </c>
      <c r="J281" s="668">
        <v>2</v>
      </c>
      <c r="K281" s="668">
        <v>218</v>
      </c>
      <c r="L281" s="668">
        <v>1</v>
      </c>
      <c r="M281" s="668">
        <v>109</v>
      </c>
      <c r="N281" s="668">
        <v>1</v>
      </c>
      <c r="O281" s="668">
        <v>117</v>
      </c>
      <c r="P281" s="681">
        <v>0.53669724770642202</v>
      </c>
      <c r="Q281" s="669">
        <v>117</v>
      </c>
    </row>
    <row r="282" spans="1:17" ht="14.4" customHeight="1" x14ac:dyDescent="0.3">
      <c r="A282" s="664" t="s">
        <v>8090</v>
      </c>
      <c r="B282" s="665" t="s">
        <v>8091</v>
      </c>
      <c r="C282" s="665" t="s">
        <v>6404</v>
      </c>
      <c r="D282" s="665" t="s">
        <v>8110</v>
      </c>
      <c r="E282" s="665" t="s">
        <v>8111</v>
      </c>
      <c r="F282" s="668">
        <v>2</v>
      </c>
      <c r="G282" s="668">
        <v>746</v>
      </c>
      <c r="H282" s="668">
        <v>1</v>
      </c>
      <c r="I282" s="668">
        <v>373</v>
      </c>
      <c r="J282" s="668"/>
      <c r="K282" s="668"/>
      <c r="L282" s="668"/>
      <c r="M282" s="668"/>
      <c r="N282" s="668"/>
      <c r="O282" s="668"/>
      <c r="P282" s="681"/>
      <c r="Q282" s="669"/>
    </row>
    <row r="283" spans="1:17" ht="14.4" customHeight="1" x14ac:dyDescent="0.3">
      <c r="A283" s="664" t="s">
        <v>8090</v>
      </c>
      <c r="B283" s="665" t="s">
        <v>8091</v>
      </c>
      <c r="C283" s="665" t="s">
        <v>6404</v>
      </c>
      <c r="D283" s="665" t="s">
        <v>8112</v>
      </c>
      <c r="E283" s="665" t="s">
        <v>8113</v>
      </c>
      <c r="F283" s="668">
        <v>1</v>
      </c>
      <c r="G283" s="668">
        <v>37</v>
      </c>
      <c r="H283" s="668">
        <v>1</v>
      </c>
      <c r="I283" s="668">
        <v>37</v>
      </c>
      <c r="J283" s="668">
        <v>2</v>
      </c>
      <c r="K283" s="668">
        <v>74</v>
      </c>
      <c r="L283" s="668">
        <v>2</v>
      </c>
      <c r="M283" s="668">
        <v>37</v>
      </c>
      <c r="N283" s="668">
        <v>1</v>
      </c>
      <c r="O283" s="668">
        <v>38</v>
      </c>
      <c r="P283" s="681">
        <v>1.027027027027027</v>
      </c>
      <c r="Q283" s="669">
        <v>38</v>
      </c>
    </row>
    <row r="284" spans="1:17" ht="14.4" customHeight="1" x14ac:dyDescent="0.3">
      <c r="A284" s="664" t="s">
        <v>8090</v>
      </c>
      <c r="B284" s="665" t="s">
        <v>8091</v>
      </c>
      <c r="C284" s="665" t="s">
        <v>6404</v>
      </c>
      <c r="D284" s="665" t="s">
        <v>8114</v>
      </c>
      <c r="E284" s="665" t="s">
        <v>8115</v>
      </c>
      <c r="F284" s="668">
        <v>3</v>
      </c>
      <c r="G284" s="668">
        <v>2016</v>
      </c>
      <c r="H284" s="668">
        <v>1</v>
      </c>
      <c r="I284" s="668">
        <v>672</v>
      </c>
      <c r="J284" s="668"/>
      <c r="K284" s="668"/>
      <c r="L284" s="668"/>
      <c r="M284" s="668"/>
      <c r="N284" s="668"/>
      <c r="O284" s="668"/>
      <c r="P284" s="681"/>
      <c r="Q284" s="669"/>
    </row>
    <row r="285" spans="1:17" ht="14.4" customHeight="1" x14ac:dyDescent="0.3">
      <c r="A285" s="664" t="s">
        <v>8090</v>
      </c>
      <c r="B285" s="665" t="s">
        <v>8091</v>
      </c>
      <c r="C285" s="665" t="s">
        <v>6404</v>
      </c>
      <c r="D285" s="665" t="s">
        <v>8116</v>
      </c>
      <c r="E285" s="665" t="s">
        <v>8117</v>
      </c>
      <c r="F285" s="668">
        <v>32</v>
      </c>
      <c r="G285" s="668">
        <v>9064</v>
      </c>
      <c r="H285" s="668">
        <v>1</v>
      </c>
      <c r="I285" s="668">
        <v>283.25</v>
      </c>
      <c r="J285" s="668">
        <v>67</v>
      </c>
      <c r="K285" s="668">
        <v>19095</v>
      </c>
      <c r="L285" s="668">
        <v>2.1066857899382172</v>
      </c>
      <c r="M285" s="668">
        <v>285</v>
      </c>
      <c r="N285" s="668">
        <v>54</v>
      </c>
      <c r="O285" s="668">
        <v>16416</v>
      </c>
      <c r="P285" s="681">
        <v>1.8111209179170344</v>
      </c>
      <c r="Q285" s="669">
        <v>304</v>
      </c>
    </row>
    <row r="286" spans="1:17" ht="14.4" customHeight="1" x14ac:dyDescent="0.3">
      <c r="A286" s="664" t="s">
        <v>8090</v>
      </c>
      <c r="B286" s="665" t="s">
        <v>8091</v>
      </c>
      <c r="C286" s="665" t="s">
        <v>6404</v>
      </c>
      <c r="D286" s="665" t="s">
        <v>8118</v>
      </c>
      <c r="E286" s="665" t="s">
        <v>8119</v>
      </c>
      <c r="F286" s="668">
        <v>16</v>
      </c>
      <c r="G286" s="668">
        <v>7344</v>
      </c>
      <c r="H286" s="668">
        <v>1</v>
      </c>
      <c r="I286" s="668">
        <v>459</v>
      </c>
      <c r="J286" s="668">
        <v>12</v>
      </c>
      <c r="K286" s="668">
        <v>5544</v>
      </c>
      <c r="L286" s="668">
        <v>0.75490196078431371</v>
      </c>
      <c r="M286" s="668">
        <v>462</v>
      </c>
      <c r="N286" s="668">
        <v>17</v>
      </c>
      <c r="O286" s="668">
        <v>8398</v>
      </c>
      <c r="P286" s="681">
        <v>1.1435185185185186</v>
      </c>
      <c r="Q286" s="669">
        <v>494</v>
      </c>
    </row>
    <row r="287" spans="1:17" ht="14.4" customHeight="1" x14ac:dyDescent="0.3">
      <c r="A287" s="664" t="s">
        <v>8090</v>
      </c>
      <c r="B287" s="665" t="s">
        <v>8091</v>
      </c>
      <c r="C287" s="665" t="s">
        <v>6404</v>
      </c>
      <c r="D287" s="665" t="s">
        <v>8120</v>
      </c>
      <c r="E287" s="665" t="s">
        <v>8121</v>
      </c>
      <c r="F287" s="668">
        <v>47</v>
      </c>
      <c r="G287" s="668">
        <v>16566</v>
      </c>
      <c r="H287" s="668">
        <v>1</v>
      </c>
      <c r="I287" s="668">
        <v>352.468085106383</v>
      </c>
      <c r="J287" s="668">
        <v>67</v>
      </c>
      <c r="K287" s="668">
        <v>23852</v>
      </c>
      <c r="L287" s="668">
        <v>1.4398164916093203</v>
      </c>
      <c r="M287" s="668">
        <v>356</v>
      </c>
      <c r="N287" s="668">
        <v>70</v>
      </c>
      <c r="O287" s="668">
        <v>25900</v>
      </c>
      <c r="P287" s="681">
        <v>1.5634431969093323</v>
      </c>
      <c r="Q287" s="669">
        <v>370</v>
      </c>
    </row>
    <row r="288" spans="1:17" ht="14.4" customHeight="1" x14ac:dyDescent="0.3">
      <c r="A288" s="664" t="s">
        <v>8090</v>
      </c>
      <c r="B288" s="665" t="s">
        <v>8091</v>
      </c>
      <c r="C288" s="665" t="s">
        <v>6404</v>
      </c>
      <c r="D288" s="665" t="s">
        <v>8122</v>
      </c>
      <c r="E288" s="665" t="s">
        <v>8123</v>
      </c>
      <c r="F288" s="668"/>
      <c r="G288" s="668"/>
      <c r="H288" s="668"/>
      <c r="I288" s="668"/>
      <c r="J288" s="668"/>
      <c r="K288" s="668"/>
      <c r="L288" s="668"/>
      <c r="M288" s="668"/>
      <c r="N288" s="668">
        <v>1</v>
      </c>
      <c r="O288" s="668">
        <v>3105</v>
      </c>
      <c r="P288" s="681"/>
      <c r="Q288" s="669">
        <v>3105</v>
      </c>
    </row>
    <row r="289" spans="1:17" ht="14.4" customHeight="1" x14ac:dyDescent="0.3">
      <c r="A289" s="664" t="s">
        <v>8090</v>
      </c>
      <c r="B289" s="665" t="s">
        <v>8091</v>
      </c>
      <c r="C289" s="665" t="s">
        <v>6404</v>
      </c>
      <c r="D289" s="665" t="s">
        <v>8124</v>
      </c>
      <c r="E289" s="665" t="s">
        <v>8125</v>
      </c>
      <c r="F289" s="668">
        <v>6</v>
      </c>
      <c r="G289" s="668">
        <v>623</v>
      </c>
      <c r="H289" s="668">
        <v>1</v>
      </c>
      <c r="I289" s="668">
        <v>103.83333333333333</v>
      </c>
      <c r="J289" s="668">
        <v>10</v>
      </c>
      <c r="K289" s="668">
        <v>1050</v>
      </c>
      <c r="L289" s="668">
        <v>1.6853932584269662</v>
      </c>
      <c r="M289" s="668">
        <v>105</v>
      </c>
      <c r="N289" s="668">
        <v>2</v>
      </c>
      <c r="O289" s="668">
        <v>222</v>
      </c>
      <c r="P289" s="681">
        <v>0.3563402889245586</v>
      </c>
      <c r="Q289" s="669">
        <v>111</v>
      </c>
    </row>
    <row r="290" spans="1:17" ht="14.4" customHeight="1" x14ac:dyDescent="0.3">
      <c r="A290" s="664" t="s">
        <v>8090</v>
      </c>
      <c r="B290" s="665" t="s">
        <v>8091</v>
      </c>
      <c r="C290" s="665" t="s">
        <v>6404</v>
      </c>
      <c r="D290" s="665" t="s">
        <v>8126</v>
      </c>
      <c r="E290" s="665" t="s">
        <v>8127</v>
      </c>
      <c r="F290" s="668">
        <v>2</v>
      </c>
      <c r="G290" s="668">
        <v>232</v>
      </c>
      <c r="H290" s="668">
        <v>1</v>
      </c>
      <c r="I290" s="668">
        <v>116</v>
      </c>
      <c r="J290" s="668">
        <v>1</v>
      </c>
      <c r="K290" s="668">
        <v>117</v>
      </c>
      <c r="L290" s="668">
        <v>0.50431034482758619</v>
      </c>
      <c r="M290" s="668">
        <v>117</v>
      </c>
      <c r="N290" s="668">
        <v>1</v>
      </c>
      <c r="O290" s="668">
        <v>125</v>
      </c>
      <c r="P290" s="681">
        <v>0.53879310344827591</v>
      </c>
      <c r="Q290" s="669">
        <v>125</v>
      </c>
    </row>
    <row r="291" spans="1:17" ht="14.4" customHeight="1" x14ac:dyDescent="0.3">
      <c r="A291" s="664" t="s">
        <v>8090</v>
      </c>
      <c r="B291" s="665" t="s">
        <v>8091</v>
      </c>
      <c r="C291" s="665" t="s">
        <v>6404</v>
      </c>
      <c r="D291" s="665" t="s">
        <v>8128</v>
      </c>
      <c r="E291" s="665" t="s">
        <v>8129</v>
      </c>
      <c r="F291" s="668">
        <v>5</v>
      </c>
      <c r="G291" s="668">
        <v>2305</v>
      </c>
      <c r="H291" s="668">
        <v>1</v>
      </c>
      <c r="I291" s="668">
        <v>461</v>
      </c>
      <c r="J291" s="668">
        <v>2</v>
      </c>
      <c r="K291" s="668">
        <v>926</v>
      </c>
      <c r="L291" s="668">
        <v>0.40173535791757048</v>
      </c>
      <c r="M291" s="668">
        <v>463</v>
      </c>
      <c r="N291" s="668">
        <v>5</v>
      </c>
      <c r="O291" s="668">
        <v>2475</v>
      </c>
      <c r="P291" s="681">
        <v>1.0737527114967462</v>
      </c>
      <c r="Q291" s="669">
        <v>495</v>
      </c>
    </row>
    <row r="292" spans="1:17" ht="14.4" customHeight="1" x14ac:dyDescent="0.3">
      <c r="A292" s="664" t="s">
        <v>8090</v>
      </c>
      <c r="B292" s="665" t="s">
        <v>8091</v>
      </c>
      <c r="C292" s="665" t="s">
        <v>6404</v>
      </c>
      <c r="D292" s="665" t="s">
        <v>8130</v>
      </c>
      <c r="E292" s="665" t="s">
        <v>8131</v>
      </c>
      <c r="F292" s="668">
        <v>9</v>
      </c>
      <c r="G292" s="668">
        <v>3901</v>
      </c>
      <c r="H292" s="668">
        <v>1</v>
      </c>
      <c r="I292" s="668">
        <v>433.44444444444446</v>
      </c>
      <c r="J292" s="668">
        <v>39</v>
      </c>
      <c r="K292" s="668">
        <v>17043</v>
      </c>
      <c r="L292" s="668">
        <v>4.3688797744168166</v>
      </c>
      <c r="M292" s="668">
        <v>437</v>
      </c>
      <c r="N292" s="668">
        <v>33</v>
      </c>
      <c r="O292" s="668">
        <v>15048</v>
      </c>
      <c r="P292" s="681">
        <v>3.8574724429633429</v>
      </c>
      <c r="Q292" s="669">
        <v>456</v>
      </c>
    </row>
    <row r="293" spans="1:17" ht="14.4" customHeight="1" x14ac:dyDescent="0.3">
      <c r="A293" s="664" t="s">
        <v>8090</v>
      </c>
      <c r="B293" s="665" t="s">
        <v>8091</v>
      </c>
      <c r="C293" s="665" t="s">
        <v>6404</v>
      </c>
      <c r="D293" s="665" t="s">
        <v>8132</v>
      </c>
      <c r="E293" s="665" t="s">
        <v>8133</v>
      </c>
      <c r="F293" s="668">
        <v>20</v>
      </c>
      <c r="G293" s="668">
        <v>1074</v>
      </c>
      <c r="H293" s="668">
        <v>1</v>
      </c>
      <c r="I293" s="668">
        <v>53.7</v>
      </c>
      <c r="J293" s="668">
        <v>4</v>
      </c>
      <c r="K293" s="668">
        <v>216</v>
      </c>
      <c r="L293" s="668">
        <v>0.2011173184357542</v>
      </c>
      <c r="M293" s="668">
        <v>54</v>
      </c>
      <c r="N293" s="668">
        <v>18</v>
      </c>
      <c r="O293" s="668">
        <v>1044</v>
      </c>
      <c r="P293" s="681">
        <v>0.97206703910614523</v>
      </c>
      <c r="Q293" s="669">
        <v>58</v>
      </c>
    </row>
    <row r="294" spans="1:17" ht="14.4" customHeight="1" x14ac:dyDescent="0.3">
      <c r="A294" s="664" t="s">
        <v>8090</v>
      </c>
      <c r="B294" s="665" t="s">
        <v>8091</v>
      </c>
      <c r="C294" s="665" t="s">
        <v>6404</v>
      </c>
      <c r="D294" s="665" t="s">
        <v>8134</v>
      </c>
      <c r="E294" s="665" t="s">
        <v>8135</v>
      </c>
      <c r="F294" s="668"/>
      <c r="G294" s="668"/>
      <c r="H294" s="668"/>
      <c r="I294" s="668"/>
      <c r="J294" s="668"/>
      <c r="K294" s="668"/>
      <c r="L294" s="668"/>
      <c r="M294" s="668"/>
      <c r="N294" s="668">
        <v>4</v>
      </c>
      <c r="O294" s="668">
        <v>8692</v>
      </c>
      <c r="P294" s="681"/>
      <c r="Q294" s="669">
        <v>2173</v>
      </c>
    </row>
    <row r="295" spans="1:17" ht="14.4" customHeight="1" x14ac:dyDescent="0.3">
      <c r="A295" s="664" t="s">
        <v>8090</v>
      </c>
      <c r="B295" s="665" t="s">
        <v>8091</v>
      </c>
      <c r="C295" s="665" t="s">
        <v>6404</v>
      </c>
      <c r="D295" s="665" t="s">
        <v>8136</v>
      </c>
      <c r="E295" s="665" t="s">
        <v>8137</v>
      </c>
      <c r="F295" s="668">
        <v>173</v>
      </c>
      <c r="G295" s="668">
        <v>28941</v>
      </c>
      <c r="H295" s="668">
        <v>1</v>
      </c>
      <c r="I295" s="668">
        <v>167.28901734104045</v>
      </c>
      <c r="J295" s="668">
        <v>179</v>
      </c>
      <c r="K295" s="668">
        <v>30251</v>
      </c>
      <c r="L295" s="668">
        <v>1.0452645036453474</v>
      </c>
      <c r="M295" s="668">
        <v>169</v>
      </c>
      <c r="N295" s="668">
        <v>244</v>
      </c>
      <c r="O295" s="668">
        <v>42700</v>
      </c>
      <c r="P295" s="681">
        <v>1.4754155005010192</v>
      </c>
      <c r="Q295" s="669">
        <v>175</v>
      </c>
    </row>
    <row r="296" spans="1:17" ht="14.4" customHeight="1" x14ac:dyDescent="0.3">
      <c r="A296" s="664" t="s">
        <v>8090</v>
      </c>
      <c r="B296" s="665" t="s">
        <v>8091</v>
      </c>
      <c r="C296" s="665" t="s">
        <v>6404</v>
      </c>
      <c r="D296" s="665" t="s">
        <v>8138</v>
      </c>
      <c r="E296" s="665" t="s">
        <v>8139</v>
      </c>
      <c r="F296" s="668">
        <v>6</v>
      </c>
      <c r="G296" s="668">
        <v>480</v>
      </c>
      <c r="H296" s="668">
        <v>1</v>
      </c>
      <c r="I296" s="668">
        <v>80</v>
      </c>
      <c r="J296" s="668"/>
      <c r="K296" s="668"/>
      <c r="L296" s="668"/>
      <c r="M296" s="668"/>
      <c r="N296" s="668"/>
      <c r="O296" s="668"/>
      <c r="P296" s="681"/>
      <c r="Q296" s="669"/>
    </row>
    <row r="297" spans="1:17" ht="14.4" customHeight="1" x14ac:dyDescent="0.3">
      <c r="A297" s="664" t="s">
        <v>8090</v>
      </c>
      <c r="B297" s="665" t="s">
        <v>8091</v>
      </c>
      <c r="C297" s="665" t="s">
        <v>6404</v>
      </c>
      <c r="D297" s="665" t="s">
        <v>8140</v>
      </c>
      <c r="E297" s="665" t="s">
        <v>8141</v>
      </c>
      <c r="F297" s="668"/>
      <c r="G297" s="668"/>
      <c r="H297" s="668"/>
      <c r="I297" s="668"/>
      <c r="J297" s="668"/>
      <c r="K297" s="668"/>
      <c r="L297" s="668"/>
      <c r="M297" s="668"/>
      <c r="N297" s="668">
        <v>1</v>
      </c>
      <c r="O297" s="668">
        <v>178</v>
      </c>
      <c r="P297" s="681"/>
      <c r="Q297" s="669">
        <v>178</v>
      </c>
    </row>
    <row r="298" spans="1:17" ht="14.4" customHeight="1" x14ac:dyDescent="0.3">
      <c r="A298" s="664" t="s">
        <v>8090</v>
      </c>
      <c r="B298" s="665" t="s">
        <v>8091</v>
      </c>
      <c r="C298" s="665" t="s">
        <v>6404</v>
      </c>
      <c r="D298" s="665" t="s">
        <v>8142</v>
      </c>
      <c r="E298" s="665" t="s">
        <v>8143</v>
      </c>
      <c r="F298" s="668">
        <v>4</v>
      </c>
      <c r="G298" s="668">
        <v>646</v>
      </c>
      <c r="H298" s="668">
        <v>1</v>
      </c>
      <c r="I298" s="668">
        <v>161.5</v>
      </c>
      <c r="J298" s="668">
        <v>1</v>
      </c>
      <c r="K298" s="668">
        <v>163</v>
      </c>
      <c r="L298" s="668">
        <v>0.25232198142414863</v>
      </c>
      <c r="M298" s="668">
        <v>163</v>
      </c>
      <c r="N298" s="668">
        <v>6</v>
      </c>
      <c r="O298" s="668">
        <v>1014</v>
      </c>
      <c r="P298" s="681">
        <v>1.5696594427244581</v>
      </c>
      <c r="Q298" s="669">
        <v>169</v>
      </c>
    </row>
    <row r="299" spans="1:17" ht="14.4" customHeight="1" x14ac:dyDescent="0.3">
      <c r="A299" s="664" t="s">
        <v>8090</v>
      </c>
      <c r="B299" s="665" t="s">
        <v>8091</v>
      </c>
      <c r="C299" s="665" t="s">
        <v>6404</v>
      </c>
      <c r="D299" s="665" t="s">
        <v>8144</v>
      </c>
      <c r="E299" s="665" t="s">
        <v>8145</v>
      </c>
      <c r="F299" s="668"/>
      <c r="G299" s="668"/>
      <c r="H299" s="668"/>
      <c r="I299" s="668"/>
      <c r="J299" s="668"/>
      <c r="K299" s="668"/>
      <c r="L299" s="668"/>
      <c r="M299" s="668"/>
      <c r="N299" s="668">
        <v>1</v>
      </c>
      <c r="O299" s="668">
        <v>176</v>
      </c>
      <c r="P299" s="681"/>
      <c r="Q299" s="669">
        <v>176</v>
      </c>
    </row>
    <row r="300" spans="1:17" ht="14.4" customHeight="1" x14ac:dyDescent="0.3">
      <c r="A300" s="664" t="s">
        <v>8090</v>
      </c>
      <c r="B300" s="665" t="s">
        <v>8091</v>
      </c>
      <c r="C300" s="665" t="s">
        <v>6404</v>
      </c>
      <c r="D300" s="665" t="s">
        <v>8146</v>
      </c>
      <c r="E300" s="665" t="s">
        <v>8147</v>
      </c>
      <c r="F300" s="668">
        <v>3</v>
      </c>
      <c r="G300" s="668">
        <v>738</v>
      </c>
      <c r="H300" s="668">
        <v>1</v>
      </c>
      <c r="I300" s="668">
        <v>246</v>
      </c>
      <c r="J300" s="668"/>
      <c r="K300" s="668"/>
      <c r="L300" s="668"/>
      <c r="M300" s="668"/>
      <c r="N300" s="668"/>
      <c r="O300" s="668"/>
      <c r="P300" s="681"/>
      <c r="Q300" s="669"/>
    </row>
    <row r="301" spans="1:17" ht="14.4" customHeight="1" x14ac:dyDescent="0.3">
      <c r="A301" s="664" t="s">
        <v>8090</v>
      </c>
      <c r="B301" s="665" t="s">
        <v>8091</v>
      </c>
      <c r="C301" s="665" t="s">
        <v>6404</v>
      </c>
      <c r="D301" s="665" t="s">
        <v>8148</v>
      </c>
      <c r="E301" s="665" t="s">
        <v>8149</v>
      </c>
      <c r="F301" s="668"/>
      <c r="G301" s="668"/>
      <c r="H301" s="668"/>
      <c r="I301" s="668"/>
      <c r="J301" s="668">
        <v>2</v>
      </c>
      <c r="K301" s="668">
        <v>4024</v>
      </c>
      <c r="L301" s="668"/>
      <c r="M301" s="668">
        <v>2012</v>
      </c>
      <c r="N301" s="668">
        <v>5</v>
      </c>
      <c r="O301" s="668">
        <v>10650</v>
      </c>
      <c r="P301" s="681"/>
      <c r="Q301" s="669">
        <v>2130</v>
      </c>
    </row>
    <row r="302" spans="1:17" ht="14.4" customHeight="1" x14ac:dyDescent="0.3">
      <c r="A302" s="664" t="s">
        <v>8090</v>
      </c>
      <c r="B302" s="665" t="s">
        <v>8091</v>
      </c>
      <c r="C302" s="665" t="s">
        <v>6404</v>
      </c>
      <c r="D302" s="665" t="s">
        <v>8150</v>
      </c>
      <c r="E302" s="665" t="s">
        <v>8151</v>
      </c>
      <c r="F302" s="668">
        <v>2</v>
      </c>
      <c r="G302" s="668">
        <v>450</v>
      </c>
      <c r="H302" s="668">
        <v>1</v>
      </c>
      <c r="I302" s="668">
        <v>225</v>
      </c>
      <c r="J302" s="668">
        <v>3</v>
      </c>
      <c r="K302" s="668">
        <v>678</v>
      </c>
      <c r="L302" s="668">
        <v>1.5066666666666666</v>
      </c>
      <c r="M302" s="668">
        <v>226</v>
      </c>
      <c r="N302" s="668">
        <v>5</v>
      </c>
      <c r="O302" s="668">
        <v>1210</v>
      </c>
      <c r="P302" s="681">
        <v>2.6888888888888891</v>
      </c>
      <c r="Q302" s="669">
        <v>242</v>
      </c>
    </row>
    <row r="303" spans="1:17" ht="14.4" customHeight="1" x14ac:dyDescent="0.3">
      <c r="A303" s="664" t="s">
        <v>8090</v>
      </c>
      <c r="B303" s="665" t="s">
        <v>8091</v>
      </c>
      <c r="C303" s="665" t="s">
        <v>6404</v>
      </c>
      <c r="D303" s="665" t="s">
        <v>8152</v>
      </c>
      <c r="E303" s="665" t="s">
        <v>8153</v>
      </c>
      <c r="F303" s="668">
        <v>8</v>
      </c>
      <c r="G303" s="668">
        <v>3282</v>
      </c>
      <c r="H303" s="668">
        <v>1</v>
      </c>
      <c r="I303" s="668">
        <v>410.25</v>
      </c>
      <c r="J303" s="668">
        <v>5</v>
      </c>
      <c r="K303" s="668">
        <v>2090</v>
      </c>
      <c r="L303" s="668">
        <v>0.63680682510664233</v>
      </c>
      <c r="M303" s="668">
        <v>418</v>
      </c>
      <c r="N303" s="668">
        <v>8</v>
      </c>
      <c r="O303" s="668">
        <v>3384</v>
      </c>
      <c r="P303" s="681">
        <v>1.0310786106032908</v>
      </c>
      <c r="Q303" s="669">
        <v>423</v>
      </c>
    </row>
    <row r="304" spans="1:17" ht="14.4" customHeight="1" x14ac:dyDescent="0.3">
      <c r="A304" s="664" t="s">
        <v>8154</v>
      </c>
      <c r="B304" s="665" t="s">
        <v>8155</v>
      </c>
      <c r="C304" s="665" t="s">
        <v>6404</v>
      </c>
      <c r="D304" s="665" t="s">
        <v>8156</v>
      </c>
      <c r="E304" s="665" t="s">
        <v>8157</v>
      </c>
      <c r="F304" s="668">
        <v>976</v>
      </c>
      <c r="G304" s="668">
        <v>155925</v>
      </c>
      <c r="H304" s="668">
        <v>1</v>
      </c>
      <c r="I304" s="668">
        <v>159.75922131147541</v>
      </c>
      <c r="J304" s="668">
        <v>1043</v>
      </c>
      <c r="K304" s="668">
        <v>167923</v>
      </c>
      <c r="L304" s="668">
        <v>1.0769472502805837</v>
      </c>
      <c r="M304" s="668">
        <v>161</v>
      </c>
      <c r="N304" s="668">
        <v>1075</v>
      </c>
      <c r="O304" s="668">
        <v>185975</v>
      </c>
      <c r="P304" s="681">
        <v>1.192720859387526</v>
      </c>
      <c r="Q304" s="669">
        <v>173</v>
      </c>
    </row>
    <row r="305" spans="1:17" ht="14.4" customHeight="1" x14ac:dyDescent="0.3">
      <c r="A305" s="664" t="s">
        <v>8154</v>
      </c>
      <c r="B305" s="665" t="s">
        <v>8155</v>
      </c>
      <c r="C305" s="665" t="s">
        <v>6404</v>
      </c>
      <c r="D305" s="665" t="s">
        <v>8158</v>
      </c>
      <c r="E305" s="665" t="s">
        <v>8159</v>
      </c>
      <c r="F305" s="668"/>
      <c r="G305" s="668"/>
      <c r="H305" s="668"/>
      <c r="I305" s="668"/>
      <c r="J305" s="668">
        <v>7</v>
      </c>
      <c r="K305" s="668">
        <v>8183</v>
      </c>
      <c r="L305" s="668"/>
      <c r="M305" s="668">
        <v>1169</v>
      </c>
      <c r="N305" s="668">
        <v>3</v>
      </c>
      <c r="O305" s="668">
        <v>3519</v>
      </c>
      <c r="P305" s="681"/>
      <c r="Q305" s="669">
        <v>1173</v>
      </c>
    </row>
    <row r="306" spans="1:17" ht="14.4" customHeight="1" x14ac:dyDescent="0.3">
      <c r="A306" s="664" t="s">
        <v>8154</v>
      </c>
      <c r="B306" s="665" t="s">
        <v>8155</v>
      </c>
      <c r="C306" s="665" t="s">
        <v>6404</v>
      </c>
      <c r="D306" s="665" t="s">
        <v>8160</v>
      </c>
      <c r="E306" s="665" t="s">
        <v>8161</v>
      </c>
      <c r="F306" s="668">
        <v>115</v>
      </c>
      <c r="G306" s="668">
        <v>4575</v>
      </c>
      <c r="H306" s="668">
        <v>1</v>
      </c>
      <c r="I306" s="668">
        <v>39.782608695652172</v>
      </c>
      <c r="J306" s="668">
        <v>67</v>
      </c>
      <c r="K306" s="668">
        <v>2680</v>
      </c>
      <c r="L306" s="668">
        <v>0.58579234972677596</v>
      </c>
      <c r="M306" s="668">
        <v>40</v>
      </c>
      <c r="N306" s="668">
        <v>50</v>
      </c>
      <c r="O306" s="668">
        <v>2050</v>
      </c>
      <c r="P306" s="681">
        <v>0.44808743169398907</v>
      </c>
      <c r="Q306" s="669">
        <v>41</v>
      </c>
    </row>
    <row r="307" spans="1:17" ht="14.4" customHeight="1" x14ac:dyDescent="0.3">
      <c r="A307" s="664" t="s">
        <v>8154</v>
      </c>
      <c r="B307" s="665" t="s">
        <v>8155</v>
      </c>
      <c r="C307" s="665" t="s">
        <v>6404</v>
      </c>
      <c r="D307" s="665" t="s">
        <v>8064</v>
      </c>
      <c r="E307" s="665" t="s">
        <v>8065</v>
      </c>
      <c r="F307" s="668">
        <v>9</v>
      </c>
      <c r="G307" s="668">
        <v>3444</v>
      </c>
      <c r="H307" s="668">
        <v>1</v>
      </c>
      <c r="I307" s="668">
        <v>382.66666666666669</v>
      </c>
      <c r="J307" s="668">
        <v>21</v>
      </c>
      <c r="K307" s="668">
        <v>8043</v>
      </c>
      <c r="L307" s="668">
        <v>2.3353658536585367</v>
      </c>
      <c r="M307" s="668">
        <v>383</v>
      </c>
      <c r="N307" s="668">
        <v>15</v>
      </c>
      <c r="O307" s="668">
        <v>5760</v>
      </c>
      <c r="P307" s="681">
        <v>1.6724738675958188</v>
      </c>
      <c r="Q307" s="669">
        <v>384</v>
      </c>
    </row>
    <row r="308" spans="1:17" ht="14.4" customHeight="1" x14ac:dyDescent="0.3">
      <c r="A308" s="664" t="s">
        <v>8154</v>
      </c>
      <c r="B308" s="665" t="s">
        <v>8155</v>
      </c>
      <c r="C308" s="665" t="s">
        <v>6404</v>
      </c>
      <c r="D308" s="665" t="s">
        <v>8162</v>
      </c>
      <c r="E308" s="665" t="s">
        <v>8163</v>
      </c>
      <c r="F308" s="668">
        <v>4</v>
      </c>
      <c r="G308" s="668">
        <v>148</v>
      </c>
      <c r="H308" s="668">
        <v>1</v>
      </c>
      <c r="I308" s="668">
        <v>37</v>
      </c>
      <c r="J308" s="668"/>
      <c r="K308" s="668"/>
      <c r="L308" s="668"/>
      <c r="M308" s="668"/>
      <c r="N308" s="668">
        <v>6</v>
      </c>
      <c r="O308" s="668">
        <v>222</v>
      </c>
      <c r="P308" s="681">
        <v>1.5</v>
      </c>
      <c r="Q308" s="669">
        <v>37</v>
      </c>
    </row>
    <row r="309" spans="1:17" ht="14.4" customHeight="1" x14ac:dyDescent="0.3">
      <c r="A309" s="664" t="s">
        <v>8154</v>
      </c>
      <c r="B309" s="665" t="s">
        <v>8155</v>
      </c>
      <c r="C309" s="665" t="s">
        <v>6404</v>
      </c>
      <c r="D309" s="665" t="s">
        <v>8164</v>
      </c>
      <c r="E309" s="665" t="s">
        <v>8165</v>
      </c>
      <c r="F309" s="668">
        <v>3</v>
      </c>
      <c r="G309" s="668">
        <v>1335</v>
      </c>
      <c r="H309" s="668">
        <v>1</v>
      </c>
      <c r="I309" s="668">
        <v>445</v>
      </c>
      <c r="J309" s="668">
        <v>6</v>
      </c>
      <c r="K309" s="668">
        <v>2670</v>
      </c>
      <c r="L309" s="668">
        <v>2</v>
      </c>
      <c r="M309" s="668">
        <v>445</v>
      </c>
      <c r="N309" s="668">
        <v>3</v>
      </c>
      <c r="O309" s="668">
        <v>1338</v>
      </c>
      <c r="P309" s="681">
        <v>1.002247191011236</v>
      </c>
      <c r="Q309" s="669">
        <v>446</v>
      </c>
    </row>
    <row r="310" spans="1:17" ht="14.4" customHeight="1" x14ac:dyDescent="0.3">
      <c r="A310" s="664" t="s">
        <v>8154</v>
      </c>
      <c r="B310" s="665" t="s">
        <v>8155</v>
      </c>
      <c r="C310" s="665" t="s">
        <v>6404</v>
      </c>
      <c r="D310" s="665" t="s">
        <v>8166</v>
      </c>
      <c r="E310" s="665" t="s">
        <v>8167</v>
      </c>
      <c r="F310" s="668">
        <v>390</v>
      </c>
      <c r="G310" s="668">
        <v>15990</v>
      </c>
      <c r="H310" s="668">
        <v>1</v>
      </c>
      <c r="I310" s="668">
        <v>41</v>
      </c>
      <c r="J310" s="668">
        <v>162</v>
      </c>
      <c r="K310" s="668">
        <v>6642</v>
      </c>
      <c r="L310" s="668">
        <v>0.41538461538461541</v>
      </c>
      <c r="M310" s="668">
        <v>41</v>
      </c>
      <c r="N310" s="668">
        <v>29</v>
      </c>
      <c r="O310" s="668">
        <v>1218</v>
      </c>
      <c r="P310" s="681">
        <v>7.6172607879924956E-2</v>
      </c>
      <c r="Q310" s="669">
        <v>42</v>
      </c>
    </row>
    <row r="311" spans="1:17" ht="14.4" customHeight="1" x14ac:dyDescent="0.3">
      <c r="A311" s="664" t="s">
        <v>8154</v>
      </c>
      <c r="B311" s="665" t="s">
        <v>8155</v>
      </c>
      <c r="C311" s="665" t="s">
        <v>6404</v>
      </c>
      <c r="D311" s="665" t="s">
        <v>8168</v>
      </c>
      <c r="E311" s="665" t="s">
        <v>8169</v>
      </c>
      <c r="F311" s="668">
        <v>37</v>
      </c>
      <c r="G311" s="668">
        <v>18154</v>
      </c>
      <c r="H311" s="668">
        <v>1</v>
      </c>
      <c r="I311" s="668">
        <v>490.64864864864865</v>
      </c>
      <c r="J311" s="668">
        <v>69</v>
      </c>
      <c r="K311" s="668">
        <v>33879</v>
      </c>
      <c r="L311" s="668">
        <v>1.8662002864382505</v>
      </c>
      <c r="M311" s="668">
        <v>491</v>
      </c>
      <c r="N311" s="668">
        <v>22</v>
      </c>
      <c r="O311" s="668">
        <v>10824</v>
      </c>
      <c r="P311" s="681">
        <v>0.59623223532003966</v>
      </c>
      <c r="Q311" s="669">
        <v>492</v>
      </c>
    </row>
    <row r="312" spans="1:17" ht="14.4" customHeight="1" x14ac:dyDescent="0.3">
      <c r="A312" s="664" t="s">
        <v>8154</v>
      </c>
      <c r="B312" s="665" t="s">
        <v>8155</v>
      </c>
      <c r="C312" s="665" t="s">
        <v>6404</v>
      </c>
      <c r="D312" s="665" t="s">
        <v>8170</v>
      </c>
      <c r="E312" s="665" t="s">
        <v>8171</v>
      </c>
      <c r="F312" s="668">
        <v>16</v>
      </c>
      <c r="G312" s="668">
        <v>496</v>
      </c>
      <c r="H312" s="668">
        <v>1</v>
      </c>
      <c r="I312" s="668">
        <v>31</v>
      </c>
      <c r="J312" s="668">
        <v>8</v>
      </c>
      <c r="K312" s="668">
        <v>248</v>
      </c>
      <c r="L312" s="668">
        <v>0.5</v>
      </c>
      <c r="M312" s="668">
        <v>31</v>
      </c>
      <c r="N312" s="668">
        <v>22</v>
      </c>
      <c r="O312" s="668">
        <v>682</v>
      </c>
      <c r="P312" s="681">
        <v>1.375</v>
      </c>
      <c r="Q312" s="669">
        <v>31</v>
      </c>
    </row>
    <row r="313" spans="1:17" ht="14.4" customHeight="1" x14ac:dyDescent="0.3">
      <c r="A313" s="664" t="s">
        <v>8154</v>
      </c>
      <c r="B313" s="665" t="s">
        <v>8155</v>
      </c>
      <c r="C313" s="665" t="s">
        <v>6404</v>
      </c>
      <c r="D313" s="665" t="s">
        <v>8172</v>
      </c>
      <c r="E313" s="665" t="s">
        <v>8173</v>
      </c>
      <c r="F313" s="668">
        <v>629</v>
      </c>
      <c r="G313" s="668">
        <v>72061</v>
      </c>
      <c r="H313" s="668">
        <v>1</v>
      </c>
      <c r="I313" s="668">
        <v>114.5643879173291</v>
      </c>
      <c r="J313" s="668">
        <v>652</v>
      </c>
      <c r="K313" s="668">
        <v>75632</v>
      </c>
      <c r="L313" s="668">
        <v>1.0495552379234261</v>
      </c>
      <c r="M313" s="668">
        <v>116</v>
      </c>
      <c r="N313" s="668">
        <v>648</v>
      </c>
      <c r="O313" s="668">
        <v>75816</v>
      </c>
      <c r="P313" s="681">
        <v>1.0521086301883127</v>
      </c>
      <c r="Q313" s="669">
        <v>117</v>
      </c>
    </row>
    <row r="314" spans="1:17" ht="14.4" customHeight="1" x14ac:dyDescent="0.3">
      <c r="A314" s="664" t="s">
        <v>8154</v>
      </c>
      <c r="B314" s="665" t="s">
        <v>8155</v>
      </c>
      <c r="C314" s="665" t="s">
        <v>6404</v>
      </c>
      <c r="D314" s="665" t="s">
        <v>8174</v>
      </c>
      <c r="E314" s="665" t="s">
        <v>8175</v>
      </c>
      <c r="F314" s="668">
        <v>203</v>
      </c>
      <c r="G314" s="668">
        <v>17212</v>
      </c>
      <c r="H314" s="668">
        <v>1</v>
      </c>
      <c r="I314" s="668">
        <v>84.78817733990148</v>
      </c>
      <c r="J314" s="668">
        <v>209</v>
      </c>
      <c r="K314" s="668">
        <v>17765</v>
      </c>
      <c r="L314" s="668">
        <v>1.0321287473855449</v>
      </c>
      <c r="M314" s="668">
        <v>85</v>
      </c>
      <c r="N314" s="668">
        <v>217</v>
      </c>
      <c r="O314" s="668">
        <v>19747</v>
      </c>
      <c r="P314" s="681">
        <v>1.1472809667673716</v>
      </c>
      <c r="Q314" s="669">
        <v>91</v>
      </c>
    </row>
    <row r="315" spans="1:17" ht="14.4" customHeight="1" x14ac:dyDescent="0.3">
      <c r="A315" s="664" t="s">
        <v>8154</v>
      </c>
      <c r="B315" s="665" t="s">
        <v>8155</v>
      </c>
      <c r="C315" s="665" t="s">
        <v>6404</v>
      </c>
      <c r="D315" s="665" t="s">
        <v>8176</v>
      </c>
      <c r="E315" s="665" t="s">
        <v>8177</v>
      </c>
      <c r="F315" s="668">
        <v>5</v>
      </c>
      <c r="G315" s="668">
        <v>485</v>
      </c>
      <c r="H315" s="668">
        <v>1</v>
      </c>
      <c r="I315" s="668">
        <v>97</v>
      </c>
      <c r="J315" s="668">
        <v>6</v>
      </c>
      <c r="K315" s="668">
        <v>588</v>
      </c>
      <c r="L315" s="668">
        <v>1.2123711340206185</v>
      </c>
      <c r="M315" s="668">
        <v>98</v>
      </c>
      <c r="N315" s="668">
        <v>3</v>
      </c>
      <c r="O315" s="668">
        <v>297</v>
      </c>
      <c r="P315" s="681">
        <v>0.6123711340206186</v>
      </c>
      <c r="Q315" s="669">
        <v>99</v>
      </c>
    </row>
    <row r="316" spans="1:17" ht="14.4" customHeight="1" x14ac:dyDescent="0.3">
      <c r="A316" s="664" t="s">
        <v>8154</v>
      </c>
      <c r="B316" s="665" t="s">
        <v>8155</v>
      </c>
      <c r="C316" s="665" t="s">
        <v>6404</v>
      </c>
      <c r="D316" s="665" t="s">
        <v>8178</v>
      </c>
      <c r="E316" s="665" t="s">
        <v>8179</v>
      </c>
      <c r="F316" s="668">
        <v>85</v>
      </c>
      <c r="G316" s="668">
        <v>1785</v>
      </c>
      <c r="H316" s="668">
        <v>1</v>
      </c>
      <c r="I316" s="668">
        <v>21</v>
      </c>
      <c r="J316" s="668">
        <v>69</v>
      </c>
      <c r="K316" s="668">
        <v>1449</v>
      </c>
      <c r="L316" s="668">
        <v>0.81176470588235294</v>
      </c>
      <c r="M316" s="668">
        <v>21</v>
      </c>
      <c r="N316" s="668">
        <v>58</v>
      </c>
      <c r="O316" s="668">
        <v>1218</v>
      </c>
      <c r="P316" s="681">
        <v>0.68235294117647061</v>
      </c>
      <c r="Q316" s="669">
        <v>21</v>
      </c>
    </row>
    <row r="317" spans="1:17" ht="14.4" customHeight="1" x14ac:dyDescent="0.3">
      <c r="A317" s="664" t="s">
        <v>8154</v>
      </c>
      <c r="B317" s="665" t="s">
        <v>8155</v>
      </c>
      <c r="C317" s="665" t="s">
        <v>6404</v>
      </c>
      <c r="D317" s="665" t="s">
        <v>8073</v>
      </c>
      <c r="E317" s="665" t="s">
        <v>8074</v>
      </c>
      <c r="F317" s="668">
        <v>100</v>
      </c>
      <c r="G317" s="668">
        <v>48671</v>
      </c>
      <c r="H317" s="668">
        <v>1</v>
      </c>
      <c r="I317" s="668">
        <v>486.71</v>
      </c>
      <c r="J317" s="668">
        <v>134</v>
      </c>
      <c r="K317" s="668">
        <v>65258</v>
      </c>
      <c r="L317" s="668">
        <v>1.3407984220583098</v>
      </c>
      <c r="M317" s="668">
        <v>487</v>
      </c>
      <c r="N317" s="668">
        <v>79</v>
      </c>
      <c r="O317" s="668">
        <v>38552</v>
      </c>
      <c r="P317" s="681">
        <v>0.79209385465677717</v>
      </c>
      <c r="Q317" s="669">
        <v>488</v>
      </c>
    </row>
    <row r="318" spans="1:17" ht="14.4" customHeight="1" x14ac:dyDescent="0.3">
      <c r="A318" s="664" t="s">
        <v>8154</v>
      </c>
      <c r="B318" s="665" t="s">
        <v>8155</v>
      </c>
      <c r="C318" s="665" t="s">
        <v>6404</v>
      </c>
      <c r="D318" s="665" t="s">
        <v>8180</v>
      </c>
      <c r="E318" s="665" t="s">
        <v>8181</v>
      </c>
      <c r="F318" s="668">
        <v>115</v>
      </c>
      <c r="G318" s="668">
        <v>4697</v>
      </c>
      <c r="H318" s="668">
        <v>1</v>
      </c>
      <c r="I318" s="668">
        <v>40.843478260869567</v>
      </c>
      <c r="J318" s="668">
        <v>113</v>
      </c>
      <c r="K318" s="668">
        <v>4633</v>
      </c>
      <c r="L318" s="668">
        <v>0.98637428145624861</v>
      </c>
      <c r="M318" s="668">
        <v>41</v>
      </c>
      <c r="N318" s="668">
        <v>94</v>
      </c>
      <c r="O318" s="668">
        <v>3854</v>
      </c>
      <c r="P318" s="681">
        <v>0.82052373855652549</v>
      </c>
      <c r="Q318" s="669">
        <v>41</v>
      </c>
    </row>
    <row r="319" spans="1:17" ht="14.4" customHeight="1" x14ac:dyDescent="0.3">
      <c r="A319" s="664" t="s">
        <v>8154</v>
      </c>
      <c r="B319" s="665" t="s">
        <v>8155</v>
      </c>
      <c r="C319" s="665" t="s">
        <v>6404</v>
      </c>
      <c r="D319" s="665" t="s">
        <v>8182</v>
      </c>
      <c r="E319" s="665" t="s">
        <v>8183</v>
      </c>
      <c r="F319" s="668">
        <v>2</v>
      </c>
      <c r="G319" s="668">
        <v>4088</v>
      </c>
      <c r="H319" s="668">
        <v>1</v>
      </c>
      <c r="I319" s="668">
        <v>2044</v>
      </c>
      <c r="J319" s="668"/>
      <c r="K319" s="668"/>
      <c r="L319" s="668"/>
      <c r="M319" s="668"/>
      <c r="N319" s="668"/>
      <c r="O319" s="668"/>
      <c r="P319" s="681"/>
      <c r="Q319" s="669"/>
    </row>
    <row r="320" spans="1:17" ht="14.4" customHeight="1" x14ac:dyDescent="0.3">
      <c r="A320" s="664" t="s">
        <v>8154</v>
      </c>
      <c r="B320" s="665" t="s">
        <v>8155</v>
      </c>
      <c r="C320" s="665" t="s">
        <v>6404</v>
      </c>
      <c r="D320" s="665" t="s">
        <v>8184</v>
      </c>
      <c r="E320" s="665" t="s">
        <v>8185</v>
      </c>
      <c r="F320" s="668">
        <v>6</v>
      </c>
      <c r="G320" s="668">
        <v>3639</v>
      </c>
      <c r="H320" s="668">
        <v>1</v>
      </c>
      <c r="I320" s="668">
        <v>606.5</v>
      </c>
      <c r="J320" s="668">
        <v>10</v>
      </c>
      <c r="K320" s="668">
        <v>6080</v>
      </c>
      <c r="L320" s="668">
        <v>1.670788678208299</v>
      </c>
      <c r="M320" s="668">
        <v>608</v>
      </c>
      <c r="N320" s="668">
        <v>8</v>
      </c>
      <c r="O320" s="668">
        <v>4912</v>
      </c>
      <c r="P320" s="681">
        <v>1.3498213794998626</v>
      </c>
      <c r="Q320" s="669">
        <v>614</v>
      </c>
    </row>
    <row r="321" spans="1:17" ht="14.4" customHeight="1" x14ac:dyDescent="0.3">
      <c r="A321" s="664" t="s">
        <v>8154</v>
      </c>
      <c r="B321" s="665" t="s">
        <v>8155</v>
      </c>
      <c r="C321" s="665" t="s">
        <v>6404</v>
      </c>
      <c r="D321" s="665" t="s">
        <v>8186</v>
      </c>
      <c r="E321" s="665" t="s">
        <v>8187</v>
      </c>
      <c r="F321" s="668"/>
      <c r="G321" s="668"/>
      <c r="H321" s="668"/>
      <c r="I321" s="668"/>
      <c r="J321" s="668">
        <v>1</v>
      </c>
      <c r="K321" s="668">
        <v>962</v>
      </c>
      <c r="L321" s="668"/>
      <c r="M321" s="668">
        <v>962</v>
      </c>
      <c r="N321" s="668">
        <v>1</v>
      </c>
      <c r="O321" s="668">
        <v>963</v>
      </c>
      <c r="P321" s="681"/>
      <c r="Q321" s="669">
        <v>963</v>
      </c>
    </row>
    <row r="322" spans="1:17" ht="14.4" customHeight="1" x14ac:dyDescent="0.3">
      <c r="A322" s="664" t="s">
        <v>8188</v>
      </c>
      <c r="B322" s="665" t="s">
        <v>8189</v>
      </c>
      <c r="C322" s="665" t="s">
        <v>6404</v>
      </c>
      <c r="D322" s="665" t="s">
        <v>8190</v>
      </c>
      <c r="E322" s="665" t="s">
        <v>8191</v>
      </c>
      <c r="F322" s="668"/>
      <c r="G322" s="668"/>
      <c r="H322" s="668"/>
      <c r="I322" s="668"/>
      <c r="J322" s="668">
        <v>2</v>
      </c>
      <c r="K322" s="668">
        <v>1662</v>
      </c>
      <c r="L322" s="668"/>
      <c r="M322" s="668">
        <v>831</v>
      </c>
      <c r="N322" s="668"/>
      <c r="O322" s="668"/>
      <c r="P322" s="681"/>
      <c r="Q322" s="669"/>
    </row>
    <row r="323" spans="1:17" ht="14.4" customHeight="1" x14ac:dyDescent="0.3">
      <c r="A323" s="664" t="s">
        <v>8188</v>
      </c>
      <c r="B323" s="665" t="s">
        <v>8189</v>
      </c>
      <c r="C323" s="665" t="s">
        <v>6404</v>
      </c>
      <c r="D323" s="665" t="s">
        <v>8192</v>
      </c>
      <c r="E323" s="665" t="s">
        <v>8193</v>
      </c>
      <c r="F323" s="668"/>
      <c r="G323" s="668"/>
      <c r="H323" s="668"/>
      <c r="I323" s="668"/>
      <c r="J323" s="668"/>
      <c r="K323" s="668"/>
      <c r="L323" s="668"/>
      <c r="M323" s="668"/>
      <c r="N323" s="668">
        <v>1</v>
      </c>
      <c r="O323" s="668">
        <v>168</v>
      </c>
      <c r="P323" s="681"/>
      <c r="Q323" s="669">
        <v>168</v>
      </c>
    </row>
    <row r="324" spans="1:17" ht="14.4" customHeight="1" x14ac:dyDescent="0.3">
      <c r="A324" s="664" t="s">
        <v>8188</v>
      </c>
      <c r="B324" s="665" t="s">
        <v>8189</v>
      </c>
      <c r="C324" s="665" t="s">
        <v>6404</v>
      </c>
      <c r="D324" s="665" t="s">
        <v>8194</v>
      </c>
      <c r="E324" s="665" t="s">
        <v>8195</v>
      </c>
      <c r="F324" s="668">
        <v>1</v>
      </c>
      <c r="G324" s="668">
        <v>351</v>
      </c>
      <c r="H324" s="668">
        <v>1</v>
      </c>
      <c r="I324" s="668">
        <v>351</v>
      </c>
      <c r="J324" s="668"/>
      <c r="K324" s="668"/>
      <c r="L324" s="668"/>
      <c r="M324" s="668"/>
      <c r="N324" s="668"/>
      <c r="O324" s="668"/>
      <c r="P324" s="681"/>
      <c r="Q324" s="669"/>
    </row>
    <row r="325" spans="1:17" ht="14.4" customHeight="1" x14ac:dyDescent="0.3">
      <c r="A325" s="664" t="s">
        <v>8188</v>
      </c>
      <c r="B325" s="665" t="s">
        <v>8189</v>
      </c>
      <c r="C325" s="665" t="s">
        <v>6404</v>
      </c>
      <c r="D325" s="665" t="s">
        <v>8196</v>
      </c>
      <c r="E325" s="665" t="s">
        <v>8197</v>
      </c>
      <c r="F325" s="668">
        <v>1</v>
      </c>
      <c r="G325" s="668">
        <v>189</v>
      </c>
      <c r="H325" s="668">
        <v>1</v>
      </c>
      <c r="I325" s="668">
        <v>189</v>
      </c>
      <c r="J325" s="668"/>
      <c r="K325" s="668"/>
      <c r="L325" s="668"/>
      <c r="M325" s="668"/>
      <c r="N325" s="668"/>
      <c r="O325" s="668"/>
      <c r="P325" s="681"/>
      <c r="Q325" s="669"/>
    </row>
    <row r="326" spans="1:17" ht="14.4" customHeight="1" x14ac:dyDescent="0.3">
      <c r="A326" s="664" t="s">
        <v>8188</v>
      </c>
      <c r="B326" s="665" t="s">
        <v>8189</v>
      </c>
      <c r="C326" s="665" t="s">
        <v>6404</v>
      </c>
      <c r="D326" s="665" t="s">
        <v>8198</v>
      </c>
      <c r="E326" s="665" t="s">
        <v>8199</v>
      </c>
      <c r="F326" s="668"/>
      <c r="G326" s="668"/>
      <c r="H326" s="668"/>
      <c r="I326" s="668"/>
      <c r="J326" s="668"/>
      <c r="K326" s="668"/>
      <c r="L326" s="668"/>
      <c r="M326" s="668"/>
      <c r="N326" s="668">
        <v>1</v>
      </c>
      <c r="O326" s="668">
        <v>549</v>
      </c>
      <c r="P326" s="681"/>
      <c r="Q326" s="669">
        <v>549</v>
      </c>
    </row>
    <row r="327" spans="1:17" ht="14.4" customHeight="1" x14ac:dyDescent="0.3">
      <c r="A327" s="664" t="s">
        <v>8188</v>
      </c>
      <c r="B327" s="665" t="s">
        <v>8189</v>
      </c>
      <c r="C327" s="665" t="s">
        <v>6404</v>
      </c>
      <c r="D327" s="665" t="s">
        <v>8200</v>
      </c>
      <c r="E327" s="665" t="s">
        <v>8201</v>
      </c>
      <c r="F327" s="668"/>
      <c r="G327" s="668"/>
      <c r="H327" s="668"/>
      <c r="I327" s="668"/>
      <c r="J327" s="668"/>
      <c r="K327" s="668"/>
      <c r="L327" s="668"/>
      <c r="M327" s="668"/>
      <c r="N327" s="668">
        <v>1</v>
      </c>
      <c r="O327" s="668">
        <v>513</v>
      </c>
      <c r="P327" s="681"/>
      <c r="Q327" s="669">
        <v>513</v>
      </c>
    </row>
    <row r="328" spans="1:17" ht="14.4" customHeight="1" x14ac:dyDescent="0.3">
      <c r="A328" s="664" t="s">
        <v>8188</v>
      </c>
      <c r="B328" s="665" t="s">
        <v>8189</v>
      </c>
      <c r="C328" s="665" t="s">
        <v>6404</v>
      </c>
      <c r="D328" s="665" t="s">
        <v>8202</v>
      </c>
      <c r="E328" s="665" t="s">
        <v>8203</v>
      </c>
      <c r="F328" s="668"/>
      <c r="G328" s="668"/>
      <c r="H328" s="668"/>
      <c r="I328" s="668"/>
      <c r="J328" s="668"/>
      <c r="K328" s="668"/>
      <c r="L328" s="668"/>
      <c r="M328" s="668"/>
      <c r="N328" s="668">
        <v>1</v>
      </c>
      <c r="O328" s="668">
        <v>423</v>
      </c>
      <c r="P328" s="681"/>
      <c r="Q328" s="669">
        <v>423</v>
      </c>
    </row>
    <row r="329" spans="1:17" ht="14.4" customHeight="1" x14ac:dyDescent="0.3">
      <c r="A329" s="664" t="s">
        <v>8188</v>
      </c>
      <c r="B329" s="665" t="s">
        <v>8189</v>
      </c>
      <c r="C329" s="665" t="s">
        <v>6404</v>
      </c>
      <c r="D329" s="665" t="s">
        <v>8204</v>
      </c>
      <c r="E329" s="665" t="s">
        <v>8205</v>
      </c>
      <c r="F329" s="668"/>
      <c r="G329" s="668"/>
      <c r="H329" s="668"/>
      <c r="I329" s="668"/>
      <c r="J329" s="668"/>
      <c r="K329" s="668"/>
      <c r="L329" s="668"/>
      <c r="M329" s="668"/>
      <c r="N329" s="668">
        <v>1</v>
      </c>
      <c r="O329" s="668">
        <v>349</v>
      </c>
      <c r="P329" s="681"/>
      <c r="Q329" s="669">
        <v>349</v>
      </c>
    </row>
    <row r="330" spans="1:17" ht="14.4" customHeight="1" x14ac:dyDescent="0.3">
      <c r="A330" s="664" t="s">
        <v>8188</v>
      </c>
      <c r="B330" s="665" t="s">
        <v>8189</v>
      </c>
      <c r="C330" s="665" t="s">
        <v>6404</v>
      </c>
      <c r="D330" s="665" t="s">
        <v>8206</v>
      </c>
      <c r="E330" s="665" t="s">
        <v>8207</v>
      </c>
      <c r="F330" s="668">
        <v>1</v>
      </c>
      <c r="G330" s="668">
        <v>238</v>
      </c>
      <c r="H330" s="668">
        <v>1</v>
      </c>
      <c r="I330" s="668">
        <v>238</v>
      </c>
      <c r="J330" s="668"/>
      <c r="K330" s="668"/>
      <c r="L330" s="668"/>
      <c r="M330" s="668"/>
      <c r="N330" s="668"/>
      <c r="O330" s="668"/>
      <c r="P330" s="681"/>
      <c r="Q330" s="669"/>
    </row>
    <row r="331" spans="1:17" ht="14.4" customHeight="1" x14ac:dyDescent="0.3">
      <c r="A331" s="664" t="s">
        <v>8188</v>
      </c>
      <c r="B331" s="665" t="s">
        <v>8189</v>
      </c>
      <c r="C331" s="665" t="s">
        <v>6404</v>
      </c>
      <c r="D331" s="665" t="s">
        <v>8208</v>
      </c>
      <c r="E331" s="665" t="s">
        <v>8209</v>
      </c>
      <c r="F331" s="668"/>
      <c r="G331" s="668"/>
      <c r="H331" s="668"/>
      <c r="I331" s="668"/>
      <c r="J331" s="668"/>
      <c r="K331" s="668"/>
      <c r="L331" s="668"/>
      <c r="M331" s="668"/>
      <c r="N331" s="668">
        <v>4</v>
      </c>
      <c r="O331" s="668">
        <v>1400</v>
      </c>
      <c r="P331" s="681"/>
      <c r="Q331" s="669">
        <v>350</v>
      </c>
    </row>
    <row r="332" spans="1:17" ht="14.4" customHeight="1" x14ac:dyDescent="0.3">
      <c r="A332" s="664" t="s">
        <v>8188</v>
      </c>
      <c r="B332" s="665" t="s">
        <v>8189</v>
      </c>
      <c r="C332" s="665" t="s">
        <v>6404</v>
      </c>
      <c r="D332" s="665" t="s">
        <v>8210</v>
      </c>
      <c r="E332" s="665" t="s">
        <v>8211</v>
      </c>
      <c r="F332" s="668">
        <v>1</v>
      </c>
      <c r="G332" s="668">
        <v>294</v>
      </c>
      <c r="H332" s="668">
        <v>1</v>
      </c>
      <c r="I332" s="668">
        <v>294</v>
      </c>
      <c r="J332" s="668"/>
      <c r="K332" s="668"/>
      <c r="L332" s="668"/>
      <c r="M332" s="668"/>
      <c r="N332" s="668"/>
      <c r="O332" s="668"/>
      <c r="P332" s="681"/>
      <c r="Q332" s="669"/>
    </row>
    <row r="333" spans="1:17" ht="14.4" customHeight="1" x14ac:dyDescent="0.3">
      <c r="A333" s="664" t="s">
        <v>8188</v>
      </c>
      <c r="B333" s="665" t="s">
        <v>8189</v>
      </c>
      <c r="C333" s="665" t="s">
        <v>6404</v>
      </c>
      <c r="D333" s="665" t="s">
        <v>8212</v>
      </c>
      <c r="E333" s="665" t="s">
        <v>8213</v>
      </c>
      <c r="F333" s="668"/>
      <c r="G333" s="668"/>
      <c r="H333" s="668"/>
      <c r="I333" s="668"/>
      <c r="J333" s="668"/>
      <c r="K333" s="668"/>
      <c r="L333" s="668"/>
      <c r="M333" s="668"/>
      <c r="N333" s="668">
        <v>1</v>
      </c>
      <c r="O333" s="668">
        <v>5022</v>
      </c>
      <c r="P333" s="681"/>
      <c r="Q333" s="669">
        <v>5022</v>
      </c>
    </row>
    <row r="334" spans="1:17" ht="14.4" customHeight="1" x14ac:dyDescent="0.3">
      <c r="A334" s="664" t="s">
        <v>8188</v>
      </c>
      <c r="B334" s="665" t="s">
        <v>8189</v>
      </c>
      <c r="C334" s="665" t="s">
        <v>6404</v>
      </c>
      <c r="D334" s="665" t="s">
        <v>7791</v>
      </c>
      <c r="E334" s="665" t="s">
        <v>7792</v>
      </c>
      <c r="F334" s="668"/>
      <c r="G334" s="668"/>
      <c r="H334" s="668"/>
      <c r="I334" s="668"/>
      <c r="J334" s="668"/>
      <c r="K334" s="668"/>
      <c r="L334" s="668"/>
      <c r="M334" s="668"/>
      <c r="N334" s="668">
        <v>1</v>
      </c>
      <c r="O334" s="668">
        <v>171</v>
      </c>
      <c r="P334" s="681"/>
      <c r="Q334" s="669">
        <v>171</v>
      </c>
    </row>
    <row r="335" spans="1:17" ht="14.4" customHeight="1" x14ac:dyDescent="0.3">
      <c r="A335" s="664" t="s">
        <v>8188</v>
      </c>
      <c r="B335" s="665" t="s">
        <v>8189</v>
      </c>
      <c r="C335" s="665" t="s">
        <v>6404</v>
      </c>
      <c r="D335" s="665" t="s">
        <v>8214</v>
      </c>
      <c r="E335" s="665" t="s">
        <v>8215</v>
      </c>
      <c r="F335" s="668"/>
      <c r="G335" s="668"/>
      <c r="H335" s="668"/>
      <c r="I335" s="668"/>
      <c r="J335" s="668"/>
      <c r="K335" s="668"/>
      <c r="L335" s="668"/>
      <c r="M335" s="668"/>
      <c r="N335" s="668">
        <v>1</v>
      </c>
      <c r="O335" s="668">
        <v>174</v>
      </c>
      <c r="P335" s="681"/>
      <c r="Q335" s="669">
        <v>174</v>
      </c>
    </row>
    <row r="336" spans="1:17" ht="14.4" customHeight="1" x14ac:dyDescent="0.3">
      <c r="A336" s="664" t="s">
        <v>8188</v>
      </c>
      <c r="B336" s="665" t="s">
        <v>8189</v>
      </c>
      <c r="C336" s="665" t="s">
        <v>6404</v>
      </c>
      <c r="D336" s="665" t="s">
        <v>8216</v>
      </c>
      <c r="E336" s="665" t="s">
        <v>8217</v>
      </c>
      <c r="F336" s="668"/>
      <c r="G336" s="668"/>
      <c r="H336" s="668"/>
      <c r="I336" s="668"/>
      <c r="J336" s="668"/>
      <c r="K336" s="668"/>
      <c r="L336" s="668"/>
      <c r="M336" s="668"/>
      <c r="N336" s="668">
        <v>1</v>
      </c>
      <c r="O336" s="668">
        <v>291</v>
      </c>
      <c r="P336" s="681"/>
      <c r="Q336" s="669">
        <v>291</v>
      </c>
    </row>
    <row r="337" spans="1:17" ht="14.4" customHeight="1" x14ac:dyDescent="0.3">
      <c r="A337" s="664" t="s">
        <v>8188</v>
      </c>
      <c r="B337" s="665" t="s">
        <v>8189</v>
      </c>
      <c r="C337" s="665" t="s">
        <v>6404</v>
      </c>
      <c r="D337" s="665" t="s">
        <v>8218</v>
      </c>
      <c r="E337" s="665" t="s">
        <v>8219</v>
      </c>
      <c r="F337" s="668">
        <v>1</v>
      </c>
      <c r="G337" s="668">
        <v>186</v>
      </c>
      <c r="H337" s="668">
        <v>1</v>
      </c>
      <c r="I337" s="668">
        <v>186</v>
      </c>
      <c r="J337" s="668"/>
      <c r="K337" s="668"/>
      <c r="L337" s="668"/>
      <c r="M337" s="668"/>
      <c r="N337" s="668"/>
      <c r="O337" s="668"/>
      <c r="P337" s="681"/>
      <c r="Q337" s="669"/>
    </row>
    <row r="338" spans="1:17" ht="14.4" customHeight="1" x14ac:dyDescent="0.3">
      <c r="A338" s="664" t="s">
        <v>8220</v>
      </c>
      <c r="B338" s="665" t="s">
        <v>7597</v>
      </c>
      <c r="C338" s="665" t="s">
        <v>6404</v>
      </c>
      <c r="D338" s="665" t="s">
        <v>8221</v>
      </c>
      <c r="E338" s="665" t="s">
        <v>8222</v>
      </c>
      <c r="F338" s="668"/>
      <c r="G338" s="668"/>
      <c r="H338" s="668"/>
      <c r="I338" s="668"/>
      <c r="J338" s="668"/>
      <c r="K338" s="668"/>
      <c r="L338" s="668"/>
      <c r="M338" s="668"/>
      <c r="N338" s="668">
        <v>2</v>
      </c>
      <c r="O338" s="668">
        <v>25586</v>
      </c>
      <c r="P338" s="681"/>
      <c r="Q338" s="669">
        <v>12793</v>
      </c>
    </row>
    <row r="339" spans="1:17" ht="14.4" customHeight="1" x14ac:dyDescent="0.3">
      <c r="A339" s="664" t="s">
        <v>8220</v>
      </c>
      <c r="B339" s="665" t="s">
        <v>7597</v>
      </c>
      <c r="C339" s="665" t="s">
        <v>6404</v>
      </c>
      <c r="D339" s="665" t="s">
        <v>7598</v>
      </c>
      <c r="E339" s="665" t="s">
        <v>7599</v>
      </c>
      <c r="F339" s="668">
        <v>4</v>
      </c>
      <c r="G339" s="668">
        <v>5044</v>
      </c>
      <c r="H339" s="668">
        <v>1</v>
      </c>
      <c r="I339" s="668">
        <v>1261</v>
      </c>
      <c r="J339" s="668">
        <v>2</v>
      </c>
      <c r="K339" s="668">
        <v>2536</v>
      </c>
      <c r="L339" s="668">
        <v>0.50277557494052338</v>
      </c>
      <c r="M339" s="668">
        <v>1268</v>
      </c>
      <c r="N339" s="668">
        <v>2</v>
      </c>
      <c r="O339" s="668">
        <v>2566</v>
      </c>
      <c r="P339" s="681">
        <v>0.50872323552735921</v>
      </c>
      <c r="Q339" s="669">
        <v>1283</v>
      </c>
    </row>
    <row r="340" spans="1:17" ht="14.4" customHeight="1" x14ac:dyDescent="0.3">
      <c r="A340" s="664" t="s">
        <v>8220</v>
      </c>
      <c r="B340" s="665" t="s">
        <v>7597</v>
      </c>
      <c r="C340" s="665" t="s">
        <v>6404</v>
      </c>
      <c r="D340" s="665" t="s">
        <v>8223</v>
      </c>
      <c r="E340" s="665" t="s">
        <v>8224</v>
      </c>
      <c r="F340" s="668"/>
      <c r="G340" s="668"/>
      <c r="H340" s="668"/>
      <c r="I340" s="668"/>
      <c r="J340" s="668">
        <v>2</v>
      </c>
      <c r="K340" s="668">
        <v>18892</v>
      </c>
      <c r="L340" s="668"/>
      <c r="M340" s="668">
        <v>9446</v>
      </c>
      <c r="N340" s="668">
        <v>4</v>
      </c>
      <c r="O340" s="668">
        <v>39012</v>
      </c>
      <c r="P340" s="681"/>
      <c r="Q340" s="669">
        <v>9753</v>
      </c>
    </row>
    <row r="341" spans="1:17" ht="14.4" customHeight="1" x14ac:dyDescent="0.3">
      <c r="A341" s="664" t="s">
        <v>8220</v>
      </c>
      <c r="B341" s="665" t="s">
        <v>7597</v>
      </c>
      <c r="C341" s="665" t="s">
        <v>6404</v>
      </c>
      <c r="D341" s="665" t="s">
        <v>7604</v>
      </c>
      <c r="E341" s="665" t="s">
        <v>7605</v>
      </c>
      <c r="F341" s="668">
        <v>6</v>
      </c>
      <c r="G341" s="668">
        <v>13524</v>
      </c>
      <c r="H341" s="668">
        <v>1</v>
      </c>
      <c r="I341" s="668">
        <v>2254</v>
      </c>
      <c r="J341" s="668">
        <v>3</v>
      </c>
      <c r="K341" s="668">
        <v>6792</v>
      </c>
      <c r="L341" s="668">
        <v>0.50221827861579416</v>
      </c>
      <c r="M341" s="668">
        <v>2264</v>
      </c>
      <c r="N341" s="668">
        <v>4</v>
      </c>
      <c r="O341" s="668">
        <v>9176</v>
      </c>
      <c r="P341" s="681">
        <v>0.67849748595090209</v>
      </c>
      <c r="Q341" s="669">
        <v>2294</v>
      </c>
    </row>
    <row r="342" spans="1:17" ht="14.4" customHeight="1" x14ac:dyDescent="0.3">
      <c r="A342" s="664" t="s">
        <v>8220</v>
      </c>
      <c r="B342" s="665" t="s">
        <v>7597</v>
      </c>
      <c r="C342" s="665" t="s">
        <v>6404</v>
      </c>
      <c r="D342" s="665" t="s">
        <v>8225</v>
      </c>
      <c r="E342" s="665" t="s">
        <v>8226</v>
      </c>
      <c r="F342" s="668">
        <v>6</v>
      </c>
      <c r="G342" s="668">
        <v>1032</v>
      </c>
      <c r="H342" s="668">
        <v>1</v>
      </c>
      <c r="I342" s="668">
        <v>172</v>
      </c>
      <c r="J342" s="668">
        <v>3</v>
      </c>
      <c r="K342" s="668">
        <v>519</v>
      </c>
      <c r="L342" s="668">
        <v>0.50290697674418605</v>
      </c>
      <c r="M342" s="668">
        <v>173</v>
      </c>
      <c r="N342" s="668"/>
      <c r="O342" s="668"/>
      <c r="P342" s="681"/>
      <c r="Q342" s="669"/>
    </row>
    <row r="343" spans="1:17" ht="14.4" customHeight="1" x14ac:dyDescent="0.3">
      <c r="A343" s="664" t="s">
        <v>8220</v>
      </c>
      <c r="B343" s="665" t="s">
        <v>7597</v>
      </c>
      <c r="C343" s="665" t="s">
        <v>6404</v>
      </c>
      <c r="D343" s="665" t="s">
        <v>8227</v>
      </c>
      <c r="E343" s="665" t="s">
        <v>8228</v>
      </c>
      <c r="F343" s="668"/>
      <c r="G343" s="668"/>
      <c r="H343" s="668"/>
      <c r="I343" s="668"/>
      <c r="J343" s="668"/>
      <c r="K343" s="668"/>
      <c r="L343" s="668"/>
      <c r="M343" s="668"/>
      <c r="N343" s="668">
        <v>4</v>
      </c>
      <c r="O343" s="668">
        <v>30220</v>
      </c>
      <c r="P343" s="681"/>
      <c r="Q343" s="669">
        <v>7555</v>
      </c>
    </row>
    <row r="344" spans="1:17" ht="14.4" customHeight="1" x14ac:dyDescent="0.3">
      <c r="A344" s="664" t="s">
        <v>8220</v>
      </c>
      <c r="B344" s="665" t="s">
        <v>7597</v>
      </c>
      <c r="C344" s="665" t="s">
        <v>6404</v>
      </c>
      <c r="D344" s="665" t="s">
        <v>8229</v>
      </c>
      <c r="E344" s="665" t="s">
        <v>8230</v>
      </c>
      <c r="F344" s="668"/>
      <c r="G344" s="668"/>
      <c r="H344" s="668"/>
      <c r="I344" s="668"/>
      <c r="J344" s="668"/>
      <c r="K344" s="668"/>
      <c r="L344" s="668"/>
      <c r="M344" s="668"/>
      <c r="N344" s="668">
        <v>1</v>
      </c>
      <c r="O344" s="668">
        <v>0</v>
      </c>
      <c r="P344" s="681"/>
      <c r="Q344" s="669">
        <v>0</v>
      </c>
    </row>
    <row r="345" spans="1:17" ht="14.4" customHeight="1" x14ac:dyDescent="0.3">
      <c r="A345" s="664" t="s">
        <v>8220</v>
      </c>
      <c r="B345" s="665" t="s">
        <v>7597</v>
      </c>
      <c r="C345" s="665" t="s">
        <v>6404</v>
      </c>
      <c r="D345" s="665" t="s">
        <v>8231</v>
      </c>
      <c r="E345" s="665" t="s">
        <v>8232</v>
      </c>
      <c r="F345" s="668"/>
      <c r="G345" s="668"/>
      <c r="H345" s="668"/>
      <c r="I345" s="668"/>
      <c r="J345" s="668"/>
      <c r="K345" s="668"/>
      <c r="L345" s="668"/>
      <c r="M345" s="668"/>
      <c r="N345" s="668">
        <v>2</v>
      </c>
      <c r="O345" s="668">
        <v>0</v>
      </c>
      <c r="P345" s="681"/>
      <c r="Q345" s="669">
        <v>0</v>
      </c>
    </row>
    <row r="346" spans="1:17" ht="14.4" customHeight="1" thickBot="1" x14ac:dyDescent="0.35">
      <c r="A346" s="670" t="s">
        <v>8220</v>
      </c>
      <c r="B346" s="671" t="s">
        <v>7597</v>
      </c>
      <c r="C346" s="671" t="s">
        <v>6404</v>
      </c>
      <c r="D346" s="671" t="s">
        <v>8233</v>
      </c>
      <c r="E346" s="671" t="s">
        <v>8234</v>
      </c>
      <c r="F346" s="674"/>
      <c r="G346" s="674"/>
      <c r="H346" s="674"/>
      <c r="I346" s="674"/>
      <c r="J346" s="674"/>
      <c r="K346" s="674"/>
      <c r="L346" s="674"/>
      <c r="M346" s="674"/>
      <c r="N346" s="674">
        <v>3</v>
      </c>
      <c r="O346" s="674">
        <v>0</v>
      </c>
      <c r="P346" s="682"/>
      <c r="Q346" s="675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312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7574</v>
      </c>
      <c r="D3" s="197">
        <f>SUBTOTAL(9,D6:D1048576)</f>
        <v>7496</v>
      </c>
      <c r="E3" s="197">
        <f>SUBTOTAL(9,E6:E1048576)</f>
        <v>7618</v>
      </c>
      <c r="F3" s="198">
        <f>IF(OR(E3=0,C3=0),"",E3/C3)</f>
        <v>1.0058093477686822</v>
      </c>
      <c r="G3" s="453">
        <f>SUBTOTAL(9,G6:G1048576)</f>
        <v>58900.109400000001</v>
      </c>
      <c r="H3" s="454">
        <f>SUBTOTAL(9,H6:H1048576)</f>
        <v>59559.706200000015</v>
      </c>
      <c r="I3" s="454">
        <f>SUBTOTAL(9,I6:I1048576)</f>
        <v>59051.3148</v>
      </c>
      <c r="J3" s="198">
        <f>IF(OR(I3=0,G3=0),"",I3/G3)</f>
        <v>1.0025671497309647</v>
      </c>
      <c r="K3" s="453">
        <f>SUBTOTAL(9,K6:K1048576)</f>
        <v>20567.96</v>
      </c>
      <c r="L3" s="454">
        <f>SUBTOTAL(9,L6:L1048576)</f>
        <v>20992.720000000001</v>
      </c>
      <c r="M3" s="454">
        <f>SUBTOTAL(9,M6:M1048576)</f>
        <v>20708.72</v>
      </c>
      <c r="N3" s="199">
        <f>IF(OR(M3=0,E3=0),"",M3/E3)</f>
        <v>2.7183932790758729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13"/>
      <c r="B5" s="914"/>
      <c r="C5" s="921">
        <v>2014</v>
      </c>
      <c r="D5" s="921">
        <v>2015</v>
      </c>
      <c r="E5" s="921">
        <v>2016</v>
      </c>
      <c r="F5" s="922" t="s">
        <v>2</v>
      </c>
      <c r="G5" s="932">
        <v>2014</v>
      </c>
      <c r="H5" s="921">
        <v>2015</v>
      </c>
      <c r="I5" s="921">
        <v>2016</v>
      </c>
      <c r="J5" s="922" t="s">
        <v>2</v>
      </c>
      <c r="K5" s="932">
        <v>2014</v>
      </c>
      <c r="L5" s="921">
        <v>2015</v>
      </c>
      <c r="M5" s="921">
        <v>2016</v>
      </c>
      <c r="N5" s="933" t="s">
        <v>93</v>
      </c>
    </row>
    <row r="6" spans="1:14" ht="14.4" customHeight="1" x14ac:dyDescent="0.3">
      <c r="A6" s="915" t="s">
        <v>7108</v>
      </c>
      <c r="B6" s="918" t="s">
        <v>8236</v>
      </c>
      <c r="C6" s="923">
        <v>5533</v>
      </c>
      <c r="D6" s="924">
        <v>5481</v>
      </c>
      <c r="E6" s="924">
        <v>5606</v>
      </c>
      <c r="F6" s="929">
        <v>1.0131935658774625</v>
      </c>
      <c r="G6" s="923">
        <v>4925.7206999999999</v>
      </c>
      <c r="H6" s="924">
        <v>4891.5688000000009</v>
      </c>
      <c r="I6" s="924">
        <v>4957.3305999999984</v>
      </c>
      <c r="J6" s="929">
        <v>1.0064173147291926</v>
      </c>
      <c r="K6" s="923">
        <v>663.96</v>
      </c>
      <c r="L6" s="924">
        <v>657.72</v>
      </c>
      <c r="M6" s="924">
        <v>672.72</v>
      </c>
      <c r="N6" s="934">
        <v>120</v>
      </c>
    </row>
    <row r="7" spans="1:14" ht="14.4" customHeight="1" x14ac:dyDescent="0.3">
      <c r="A7" s="916" t="s">
        <v>7351</v>
      </c>
      <c r="B7" s="919" t="s">
        <v>8237</v>
      </c>
      <c r="C7" s="925">
        <v>1211</v>
      </c>
      <c r="D7" s="926">
        <v>1327</v>
      </c>
      <c r="E7" s="926">
        <v>1237</v>
      </c>
      <c r="F7" s="930">
        <v>1.0214698596201486</v>
      </c>
      <c r="G7" s="925">
        <v>34839.743399999985</v>
      </c>
      <c r="H7" s="926">
        <v>38192.976800000011</v>
      </c>
      <c r="I7" s="926">
        <v>35613.320599999992</v>
      </c>
      <c r="J7" s="930">
        <v>1.0222038719148547</v>
      </c>
      <c r="K7" s="925">
        <v>13321</v>
      </c>
      <c r="L7" s="926">
        <v>14597</v>
      </c>
      <c r="M7" s="926">
        <v>13607</v>
      </c>
      <c r="N7" s="935">
        <v>11000</v>
      </c>
    </row>
    <row r="8" spans="1:14" ht="14.4" customHeight="1" x14ac:dyDescent="0.3">
      <c r="A8" s="916" t="s">
        <v>7366</v>
      </c>
      <c r="B8" s="919" t="s">
        <v>8237</v>
      </c>
      <c r="C8" s="925">
        <v>536</v>
      </c>
      <c r="D8" s="926">
        <v>516</v>
      </c>
      <c r="E8" s="926">
        <v>567</v>
      </c>
      <c r="F8" s="930">
        <v>1.0578358208955223</v>
      </c>
      <c r="G8" s="925">
        <v>13490.798400000014</v>
      </c>
      <c r="H8" s="926">
        <v>13004.190000000004</v>
      </c>
      <c r="I8" s="926">
        <v>14276.643000000011</v>
      </c>
      <c r="J8" s="930">
        <v>1.058250414593698</v>
      </c>
      <c r="K8" s="925">
        <v>4824</v>
      </c>
      <c r="L8" s="926">
        <v>4644</v>
      </c>
      <c r="M8" s="926">
        <v>5103</v>
      </c>
      <c r="N8" s="935">
        <v>9000</v>
      </c>
    </row>
    <row r="9" spans="1:14" ht="14.4" customHeight="1" x14ac:dyDescent="0.3">
      <c r="A9" s="916" t="s">
        <v>7361</v>
      </c>
      <c r="B9" s="919" t="s">
        <v>8237</v>
      </c>
      <c r="C9" s="925">
        <v>238</v>
      </c>
      <c r="D9" s="926">
        <v>150</v>
      </c>
      <c r="E9" s="926">
        <v>182</v>
      </c>
      <c r="F9" s="930">
        <v>0.76470588235294112</v>
      </c>
      <c r="G9" s="925">
        <v>5133.5171999999993</v>
      </c>
      <c r="H9" s="926">
        <v>3235.41</v>
      </c>
      <c r="I9" s="926">
        <v>3925.6307999999981</v>
      </c>
      <c r="J9" s="930">
        <v>0.7647058823529409</v>
      </c>
      <c r="K9" s="925">
        <v>1666</v>
      </c>
      <c r="L9" s="926">
        <v>1050</v>
      </c>
      <c r="M9" s="926">
        <v>1274</v>
      </c>
      <c r="N9" s="935">
        <v>7000</v>
      </c>
    </row>
    <row r="10" spans="1:14" ht="14.4" customHeight="1" x14ac:dyDescent="0.3">
      <c r="A10" s="916" t="s">
        <v>7353</v>
      </c>
      <c r="B10" s="919" t="s">
        <v>8237</v>
      </c>
      <c r="C10" s="925">
        <v>37</v>
      </c>
      <c r="D10" s="926">
        <v>22</v>
      </c>
      <c r="E10" s="926">
        <v>26</v>
      </c>
      <c r="F10" s="930">
        <v>0.70270270270270274</v>
      </c>
      <c r="G10" s="925">
        <v>396.17009999999993</v>
      </c>
      <c r="H10" s="926">
        <v>235.56059999999994</v>
      </c>
      <c r="I10" s="926">
        <v>278.38979999999992</v>
      </c>
      <c r="J10" s="930">
        <v>0.70270270270270263</v>
      </c>
      <c r="K10" s="925">
        <v>74</v>
      </c>
      <c r="L10" s="926">
        <v>44</v>
      </c>
      <c r="M10" s="926">
        <v>52</v>
      </c>
      <c r="N10" s="935">
        <v>2000</v>
      </c>
    </row>
    <row r="11" spans="1:14" ht="14.4" customHeight="1" thickBot="1" x14ac:dyDescent="0.35">
      <c r="A11" s="917" t="s">
        <v>7363</v>
      </c>
      <c r="B11" s="920" t="s">
        <v>8237</v>
      </c>
      <c r="C11" s="927">
        <v>19</v>
      </c>
      <c r="D11" s="928"/>
      <c r="E11" s="928"/>
      <c r="F11" s="931"/>
      <c r="G11" s="927">
        <v>114.15960000000001</v>
      </c>
      <c r="H11" s="928"/>
      <c r="I11" s="928"/>
      <c r="J11" s="931"/>
      <c r="K11" s="927">
        <v>19</v>
      </c>
      <c r="L11" s="928"/>
      <c r="M11" s="928"/>
      <c r="N11" s="936"/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2017-01-31T12:09:06Z</dcterms:modified>
</cp:coreProperties>
</file>