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Osobní náklady" sheetId="419" r:id="rId8"/>
    <sheet name="ON Data" sheetId="418" state="hidden" r:id="rId9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I26" i="419" l="1"/>
  <c r="I25" i="419"/>
  <c r="C26" i="419"/>
  <c r="I28" i="419" l="1"/>
  <c r="I27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C27" i="419" l="1"/>
  <c r="B26" i="419"/>
  <c r="B27" i="419" s="1"/>
  <c r="C28" i="419"/>
  <c r="A7" i="414"/>
  <c r="G21" i="419" l="1"/>
  <c r="F21" i="419"/>
  <c r="E21" i="419"/>
  <c r="D21" i="419"/>
  <c r="C21" i="419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C18" i="419" l="1"/>
  <c r="F18" i="419"/>
  <c r="C23" i="419"/>
  <c r="F23" i="419"/>
  <c r="D18" i="419"/>
  <c r="E18" i="419"/>
  <c r="G18" i="419"/>
  <c r="F22" i="419"/>
  <c r="D23" i="419"/>
  <c r="E23" i="419"/>
  <c r="G23" i="419"/>
  <c r="C22" i="419"/>
  <c r="D22" i="419"/>
  <c r="E22" i="419"/>
  <c r="G22" i="419"/>
  <c r="M3" i="418"/>
  <c r="B21" i="419" l="1"/>
  <c r="B22" i="419" l="1"/>
  <c r="A11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G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C15" i="414"/>
  <c r="D15" i="414"/>
  <c r="D12" i="414"/>
  <c r="C11" i="414" l="1"/>
  <c r="C7" i="414"/>
  <c r="E11" i="414" l="1"/>
  <c r="E7" i="414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2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<sst xmlns="http://schemas.openxmlformats.org/spreadsheetml/2006/main" count="532" uniqueCount="263">
  <si>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</si>
  <si>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</si>
  <si>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</si>
  <si>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</si>
  <si>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</si>
  <si>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</si>
  <si>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</si>
  <si>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</si>
  <si>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</si>
  <si>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</si>
  <si>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</si>
  <si>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</si>
  <si>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</si>
  <si>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</si>
  <si>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</si>
  <si>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</si>
  <si>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</si>
  <si>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</si>
  <si>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</si>
  <si>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</si>
  <si>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</si>
  <si>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</si>
  <si>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</si>
  <si>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</si>
  <si>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</si>
  <si>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</si>
  <si>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</si>
  <si>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</si>
  <si>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</si>
  <si>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</si>
  <si>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</si>
  <si>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</si>
  <si>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</si>
  <si>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</si>
  <si>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</si>
  <si>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</si>
  <si>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</si>
  <si>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</si>
  <si>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</si>
  <si>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</si>
  <si>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</si>
  <si>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</si>
  <si>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</si>
  <si>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</si>
  <si>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</si>
  <si>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</si>
  <si>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</si>
  <si>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</si>
  <si>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</si>
  <si>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</si>
  <si>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</si>
  <si>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</si>
  <si>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</si>
  <si>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</si>
  <si>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</si>
  <si>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</si>
  <si>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</si>
  <si>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</si>
  <si>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</si>
  <si>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</si>
  <si>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</si>
  <si>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</si>
  <si>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</si>
  <si>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</si>
  <si>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</si>
  <si>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</si>
  <si>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</si>
  <si>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</si>
  <si>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</si>
  <si>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</si>
  <si>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</si>
  <si>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</si>
  <si>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</si>
  <si>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</si>
  <si>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</si>
  <si>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</si>
  <si>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</si>
  <si>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</si>
  <si>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</si>
  <si>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</si>
  <si>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</si>
  <si>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</si>
  <si>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</si>
  <si>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</si>
  <si>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</si>
  <si>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</si>
  <si>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</si>
  <si>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</si>
  <si>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</si>
  <si>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</si>
  <si>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</si>
  <si>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</si>
  <si>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</si>
  <si>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</si>
  <si>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</si>
  <si>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</si>
  <si>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</si>
  <si>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</si>
  <si>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</si>
  <si>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</si>
  <si>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</si>
  <si>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</si>
  <si>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</si>
  <si>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</si>
  <si>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</si>
  <si>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</si>
  <si>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</si>
  <si>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</si>
  <si>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</si>
  <si>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</si>
  <si>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</si>
  <si>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</si>
  <si>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</si>
  <si>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</si>
  <si>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</si>
  <si>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</si>
  <si>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radiologičtí asistenti</t>
  </si>
  <si>
    <t>radiologičtí technici</t>
  </si>
  <si>
    <t>radiologičtí fyzici</t>
  </si>
  <si>
    <t>biomedicínští inženýři</t>
  </si>
  <si>
    <t>abs. stud. oboru elektro zaměření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</si>
  <si>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</si>
  <si>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</si>
  <si>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</si>
  <si>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</si>
  <si>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</si>
  <si>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</si>
  <si>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</si>
  <si>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</si>
  <si>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</si>
  <si>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</si>
  <si>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</si>
  <si>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</si>
  <si>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</si>
  <si>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</si>
  <si>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</si>
  <si>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</si>
  <si>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</si>
  <si>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</si>
  <si>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</si>
  <si>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</si>
  <si>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</si>
  <si>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</si>
  <si>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</si>
  <si>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</si>
  <si>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</si>
  <si>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</si>
  <si>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</si>
  <si>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</si>
  <si>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lékařské fyziky a radiační ochrany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</si>
  <si>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</si>
  <si>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</si>
  <si>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</si>
  <si>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</si>
  <si>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</si>
  <si>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50115     Zdravotnické prostředky</t>
  </si>
  <si>
    <t>--</t>
  </si>
  <si>
    <t>50115050     obvazový materiál (Z502)</t>
  </si>
  <si>
    <t>50115060     ZPr - ostatní (Z503)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</si>
  <si>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</si>
  <si>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</si>
  <si>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</si>
  <si>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</si>
  <si>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</si>
  <si>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50117010     lékárničky a ZM na provozech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</si>
  <si>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</si>
  <si>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</si>
  <si>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</si>
  <si>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</si>
  <si>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</si>
  <si>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</si>
  <si>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</si>
  <si>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</si>
  <si>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</si>
  <si>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</si>
  <si>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</si>
  <si>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</si>
  <si>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</si>
  <si>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</si>
  <si>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</si>
  <si>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</si>
  <si>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</si>
  <si>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</si>
  <si>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</si>
  <si>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51802002     spotřeba cenin (známky, kolky)</t>
  </si>
  <si>
    <t>51802003     telekom.styk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</si>
  <si>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</si>
  <si>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</si>
  <si>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</si>
  <si>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</si>
  <si>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</si>
  <si>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</si>
  <si>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</si>
  <si>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</si>
  <si>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</si>
  <si>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</si>
  <si>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</si>
  <si>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</si>
  <si>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</si>
  <si>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</si>
  <si>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</si>
  <si>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</si>
  <si>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</si>
  <si>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</si>
  <si>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</si>
  <si>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</si>
  <si>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</si>
  <si>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</si>
  <si>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</si>
  <si>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</si>
  <si>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</si>
  <si>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</si>
  <si>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</si>
  <si>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</si>
  <si>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</si>
  <si>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</si>
  <si>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</si>
  <si>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</si>
  <si>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</si>
  <si>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</si>
  <si>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</si>
  <si>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</si>
  <si>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</si>
  <si>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</si>
  <si>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</si>
  <si>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</si>
  <si>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</si>
  <si>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</si>
  <si>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</si>
  <si>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</si>
  <si>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</si>
  <si>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</si>
  <si>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</si>
  <si>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</si>
  <si>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</si>
  <si>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</si>
  <si>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</si>
  <si>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</si>
  <si>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</si>
  <si>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</si>
  <si>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</si>
  <si>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</si>
  <si>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</si>
  <si>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</si>
  <si>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</si>
  <si>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</si>
  <si>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</si>
  <si>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</si>
  <si>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</si>
  <si>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</si>
  <si>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</si>
  <si>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53</t>
  </si>
  <si>
    <t>Oddělení lékařské fyziky a radiační ochrany</t>
  </si>
  <si>
    <t/>
  </si>
  <si>
    <t>50113001     léky - paušál (LEK)</t>
  </si>
  <si>
    <t>Oddělení lékařské fyziky a radiační ochrany Celkem</t>
  </si>
  <si>
    <t>SumaKL</t>
  </si>
  <si>
    <t>5398</t>
  </si>
  <si>
    <t>odd. lékařské fyziky a rad. ochrany</t>
  </si>
  <si>
    <t>odd. lékařské fyziky a rad. ochrany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</si>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</sst>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24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6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5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3" fillId="4" borderId="31" xfId="1" applyFont="1" applyFill="1" applyBorder="1"/>
    <xf numFmtId="0" fontId="43" fillId="4" borderId="15" xfId="1" applyFont="1" applyFill="1" applyBorder="1"/>
    <xf numFmtId="0" fontId="43" fillId="3" borderId="16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4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5" xfId="0" applyNumberFormat="1" applyFont="1" applyFill="1" applyBorder="1"/>
    <xf numFmtId="0" fontId="47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3" fillId="2" borderId="32" xfId="1" applyFont="1" applyFill="1" applyBorder="1" applyAlignment="1">
      <alignment horizontal="left" indent="2"/>
    </xf>
    <xf numFmtId="0" fontId="47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7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7" fillId="4" borderId="43" xfId="1" applyFont="1" applyFill="1" applyBorder="1" applyAlignment="1">
      <alignment horizontal="left"/>
    </xf>
    <xf numFmtId="0" fontId="47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8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8" xfId="0" applyNumberFormat="1" applyFont="1" applyFill="1" applyBorder="1"/>
    <xf numFmtId="3" fontId="50" fillId="8" borderId="49" xfId="0" applyNumberFormat="1" applyFont="1" applyFill="1" applyBorder="1"/>
    <xf numFmtId="3" fontId="50" fillId="8" borderId="48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0" fontId="39" fillId="2" borderId="52" xfId="0" applyFont="1" applyFill="1" applyBorder="1" applyAlignment="1">
      <alignment horizontal="center" vertical="center"/>
    </xf>
    <xf numFmtId="0" fontId="52" fillId="2" borderId="55" xfId="0" applyFont="1" applyFill="1" applyBorder="1" applyAlignment="1">
      <alignment horizontal="center" vertical="center" wrapText="1"/>
    </xf>
    <xf numFmtId="0" fontId="39" fillId="2" borderId="57" xfId="0" applyFont="1" applyFill="1" applyBorder="1" applyAlignment="1"/>
    <xf numFmtId="0" fontId="39" fillId="2" borderId="59" xfId="0" applyFont="1" applyFill="1" applyBorder="1" applyAlignment="1">
      <alignment horizontal="left" indent="1"/>
    </xf>
    <xf numFmtId="0" fontId="39" fillId="2" borderId="62" xfId="0" applyFont="1" applyFill="1" applyBorder="1" applyAlignment="1">
      <alignment horizontal="left" indent="1"/>
    </xf>
    <xf numFmtId="0" fontId="39" fillId="4" borderId="57" xfId="0" applyFont="1" applyFill="1" applyBorder="1" applyAlignment="1"/>
    <xf numFmtId="0" fontId="39" fillId="4" borderId="59" xfId="0" applyFont="1" applyFill="1" applyBorder="1" applyAlignment="1">
      <alignment horizontal="left" indent="1"/>
    </xf>
    <xf numFmtId="0" fontId="39" fillId="4" borderId="65" xfId="0" applyFont="1" applyFill="1" applyBorder="1" applyAlignment="1">
      <alignment horizontal="left" indent="1"/>
    </xf>
    <xf numFmtId="0" fontId="32" fillId="2" borderId="59" xfId="0" quotePrefix="1" applyFont="1" applyFill="1" applyBorder="1" applyAlignment="1">
      <alignment horizontal="left" indent="2"/>
    </xf>
    <xf numFmtId="0" fontId="32" fillId="2" borderId="62" xfId="0" quotePrefix="1" applyFont="1" applyFill="1" applyBorder="1" applyAlignment="1">
      <alignment horizontal="left" indent="2"/>
    </xf>
    <xf numFmtId="0" fontId="39" fillId="2" borderId="57" xfId="0" applyFont="1" applyFill="1" applyBorder="1" applyAlignment="1">
      <alignment horizontal="left" indent="1"/>
    </xf>
    <xf numFmtId="0" fontId="39" fillId="2" borderId="65" xfId="0" applyFont="1" applyFill="1" applyBorder="1" applyAlignment="1">
      <alignment horizontal="left" indent="1"/>
    </xf>
    <xf numFmtId="0" fontId="39" fillId="4" borderId="62" xfId="0" applyFont="1" applyFill="1" applyBorder="1" applyAlignment="1">
      <alignment horizontal="left" indent="1"/>
    </xf>
    <xf numFmtId="0" fontId="32" fillId="0" borderId="70" xfId="0" applyFont="1" applyBorder="1"/>
    <xf numFmtId="3" fontId="32" fillId="0" borderId="70" xfId="0" applyNumberFormat="1" applyFont="1" applyBorder="1"/>
    <xf numFmtId="0" fontId="39" fillId="4" borderId="50" xfId="0" applyFont="1" applyFill="1" applyBorder="1" applyAlignment="1">
      <alignment horizontal="center" vertical="center"/>
    </xf>
    <xf numFmtId="0" fontId="39" fillId="4" borderId="46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69" xfId="0" applyNumberFormat="1" applyFont="1" applyFill="1" applyBorder="1" applyAlignment="1">
      <alignment horizontal="center" vertical="center"/>
    </xf>
    <xf numFmtId="3" fontId="52" fillId="2" borderId="67" xfId="0" applyNumberFormat="1" applyFont="1" applyFill="1" applyBorder="1" applyAlignment="1">
      <alignment horizontal="center" vertical="center" wrapText="1"/>
    </xf>
    <xf numFmtId="173" fontId="39" fillId="4" borderId="58" xfId="0" applyNumberFormat="1" applyFont="1" applyFill="1" applyBorder="1" applyAlignment="1"/>
    <xf numFmtId="173" fontId="39" fillId="4" borderId="52" xfId="0" applyNumberFormat="1" applyFont="1" applyFill="1" applyBorder="1" applyAlignment="1"/>
    <xf numFmtId="173" fontId="39" fillId="0" borderId="60" xfId="0" applyNumberFormat="1" applyFont="1" applyBorder="1"/>
    <xf numFmtId="173" fontId="32" fillId="0" borderId="61" xfId="0" applyNumberFormat="1" applyFont="1" applyBorder="1"/>
    <xf numFmtId="173" fontId="39" fillId="0" borderId="66" xfId="0" applyNumberFormat="1" applyFont="1" applyBorder="1"/>
    <xf numFmtId="173" fontId="32" fillId="0" borderId="55" xfId="0" applyNumberFormat="1" applyFont="1" applyBorder="1"/>
    <xf numFmtId="173" fontId="39" fillId="2" borderId="68" xfId="0" applyNumberFormat="1" applyFont="1" applyFill="1" applyBorder="1" applyAlignment="1"/>
    <xf numFmtId="173" fontId="39" fillId="2" borderId="52" xfId="0" applyNumberFormat="1" applyFont="1" applyFill="1" applyBorder="1" applyAlignment="1"/>
    <xf numFmtId="173" fontId="39" fillId="0" borderId="63" xfId="0" applyNumberFormat="1" applyFont="1" applyBorder="1"/>
    <xf numFmtId="173" fontId="32" fillId="0" borderId="64" xfId="0" applyNumberFormat="1" applyFont="1" applyBorder="1"/>
    <xf numFmtId="173" fontId="39" fillId="0" borderId="58" xfId="0" applyNumberFormat="1" applyFont="1" applyBorder="1"/>
    <xf numFmtId="173" fontId="32" fillId="0" borderId="52" xfId="0" applyNumberFormat="1" applyFont="1" applyBorder="1"/>
    <xf numFmtId="174" fontId="39" fillId="2" borderId="58" xfId="0" applyNumberFormat="1" applyFont="1" applyFill="1" applyBorder="1" applyAlignment="1"/>
    <xf numFmtId="174" fontId="32" fillId="2" borderId="52" xfId="0" applyNumberFormat="1" applyFont="1" applyFill="1" applyBorder="1" applyAlignment="1"/>
    <xf numFmtId="174" fontId="39" fillId="0" borderId="60" xfId="0" applyNumberFormat="1" applyFont="1" applyBorder="1"/>
    <xf numFmtId="174" fontId="32" fillId="0" borderId="61" xfId="0" applyNumberFormat="1" applyFont="1" applyBorder="1"/>
    <xf numFmtId="174" fontId="39" fillId="0" borderId="63" xfId="0" applyNumberFormat="1" applyFont="1" applyBorder="1"/>
    <xf numFmtId="174" fontId="32" fillId="0" borderId="64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58" xfId="0" applyNumberFormat="1" applyFont="1" applyFill="1" applyBorder="1" applyAlignment="1">
      <alignment horizontal="center"/>
    </xf>
    <xf numFmtId="175" fontId="39" fillId="0" borderId="63" xfId="0" applyNumberFormat="1" applyFont="1" applyBorder="1"/>
    <xf numFmtId="0" fontId="31" fillId="2" borderId="76" xfId="74" applyFont="1" applyFill="1" applyBorder="1" applyAlignment="1">
      <alignment horizontal="center"/>
    </xf>
    <xf numFmtId="0" fontId="31" fillId="2" borderId="53" xfId="80" applyFont="1" applyFill="1" applyBorder="1" applyAlignment="1">
      <alignment horizontal="center"/>
    </xf>
    <xf numFmtId="0" fontId="31" fillId="2" borderId="54" xfId="80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0" xfId="0" applyNumberFormat="1" applyFont="1" applyBorder="1"/>
    <xf numFmtId="9" fontId="32" fillId="0" borderId="61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7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76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7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6" fontId="39" fillId="2" borderId="5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78" xfId="0" applyNumberFormat="1" applyFont="1" applyFill="1" applyBorder="1" applyAlignment="1">
      <alignment horizontal="right" vertical="top"/>
    </xf>
    <xf numFmtId="3" fontId="33" fillId="9" borderId="79" xfId="0" applyNumberFormat="1" applyFont="1" applyFill="1" applyBorder="1" applyAlignment="1">
      <alignment horizontal="right" vertical="top"/>
    </xf>
    <xf numFmtId="176" fontId="33" fillId="9" borderId="80" xfId="0" applyNumberFormat="1" applyFont="1" applyFill="1" applyBorder="1" applyAlignment="1">
      <alignment horizontal="right" vertical="top"/>
    </xf>
    <xf numFmtId="3" fontId="33" fillId="0" borderId="78" xfId="0" applyNumberFormat="1" applyFont="1" applyBorder="1" applyAlignment="1">
      <alignment horizontal="right" vertical="top"/>
    </xf>
    <xf numFmtId="176" fontId="33" fillId="9" borderId="81" xfId="0" applyNumberFormat="1" applyFont="1" applyFill="1" applyBorder="1" applyAlignment="1">
      <alignment horizontal="right" vertical="top"/>
    </xf>
    <xf numFmtId="3" fontId="35" fillId="9" borderId="83" xfId="0" applyNumberFormat="1" applyFont="1" applyFill="1" applyBorder="1" applyAlignment="1">
      <alignment horizontal="right" vertical="top"/>
    </xf>
    <xf numFmtId="3" fontId="35" fillId="9" borderId="84" xfId="0" applyNumberFormat="1" applyFont="1" applyFill="1" applyBorder="1" applyAlignment="1">
      <alignment horizontal="right" vertical="top"/>
    </xf>
    <xf numFmtId="0" fontId="35" fillId="9" borderId="85" xfId="0" applyFont="1" applyFill="1" applyBorder="1" applyAlignment="1">
      <alignment horizontal="right" vertical="top"/>
    </xf>
    <xf numFmtId="3" fontId="35" fillId="0" borderId="83" xfId="0" applyNumberFormat="1" applyFont="1" applyBorder="1" applyAlignment="1">
      <alignment horizontal="right" vertical="top"/>
    </xf>
    <xf numFmtId="176" fontId="35" fillId="9" borderId="86" xfId="0" applyNumberFormat="1" applyFont="1" applyFill="1" applyBorder="1" applyAlignment="1">
      <alignment horizontal="right" vertical="top"/>
    </xf>
    <xf numFmtId="0" fontId="33" fillId="9" borderId="80" xfId="0" applyFont="1" applyFill="1" applyBorder="1" applyAlignment="1">
      <alignment horizontal="right" vertical="top"/>
    </xf>
    <xf numFmtId="176" fontId="35" fillId="9" borderId="85" xfId="0" applyNumberFormat="1" applyFont="1" applyFill="1" applyBorder="1" applyAlignment="1">
      <alignment horizontal="right" vertical="top"/>
    </xf>
    <xf numFmtId="0" fontId="33" fillId="9" borderId="81" xfId="0" applyFont="1" applyFill="1" applyBorder="1" applyAlignment="1">
      <alignment horizontal="right" vertical="top"/>
    </xf>
    <xf numFmtId="0" fontId="35" fillId="9" borderId="86" xfId="0" applyFont="1" applyFill="1" applyBorder="1" applyAlignment="1">
      <alignment horizontal="right" vertical="top"/>
    </xf>
    <xf numFmtId="3" fontId="35" fillId="0" borderId="87" xfId="0" applyNumberFormat="1" applyFont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0" fontId="37" fillId="10" borderId="77" xfId="0" applyFont="1" applyFill="1" applyBorder="1" applyAlignment="1">
      <alignment vertical="top"/>
    </xf>
    <xf numFmtId="0" fontId="37" fillId="10" borderId="77" xfId="0" applyFont="1" applyFill="1" applyBorder="1" applyAlignment="1">
      <alignment vertical="top" indent="2"/>
    </xf>
    <xf numFmtId="0" fontId="37" fillId="10" borderId="77" xfId="0" applyFont="1" applyFill="1" applyBorder="1" applyAlignment="1">
      <alignment vertical="top" indent="4"/>
    </xf>
    <xf numFmtId="0" fontId="38" fillId="10" borderId="82" xfId="0" applyFont="1" applyFill="1" applyBorder="1" applyAlignment="1">
      <alignment vertical="top" indent="6"/>
    </xf>
    <xf numFmtId="0" fontId="37" fillId="10" borderId="77" xfId="0" applyFont="1" applyFill="1" applyBorder="1" applyAlignment="1">
      <alignment vertical="top" indent="8"/>
    </xf>
    <xf numFmtId="0" fontId="38" fillId="10" borderId="82" xfId="0" applyFont="1" applyFill="1" applyBorder="1" applyAlignment="1">
      <alignment vertical="top" indent="2"/>
    </xf>
    <xf numFmtId="0" fontId="37" fillId="10" borderId="77" xfId="0" applyFont="1" applyFill="1" applyBorder="1" applyAlignment="1">
      <alignment vertical="top" indent="6"/>
    </xf>
    <xf numFmtId="0" fontId="38" fillId="10" borderId="82" xfId="0" applyFont="1" applyFill="1" applyBorder="1" applyAlignment="1">
      <alignment vertical="top" indent="4"/>
    </xf>
    <xf numFmtId="0" fontId="32" fillId="10" borderId="77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right"/>
    </xf>
    <xf numFmtId="0" fontId="0" fillId="0" borderId="94" xfId="0" applyBorder="1" applyAlignment="1">
      <alignment horizontal="right"/>
    </xf>
    <xf numFmtId="0" fontId="0" fillId="0" borderId="93" xfId="0" applyBorder="1" applyAlignment="1">
      <alignment horizontal="right" wrapText="1"/>
    </xf>
    <xf numFmtId="0" fontId="0" fillId="0" borderId="94" xfId="0" applyBorder="1" applyAlignment="1">
      <alignment horizontal="right" wrapText="1"/>
    </xf>
    <xf numFmtId="0" fontId="0" fillId="0" borderId="95" xfId="0" applyBorder="1" applyAlignment="1">
      <alignment horizontal="right"/>
    </xf>
    <xf numFmtId="0" fontId="0" fillId="0" borderId="96" xfId="0" applyBorder="1" applyAlignment="1">
      <alignment horizontal="right"/>
    </xf>
    <xf numFmtId="0" fontId="39" fillId="2" borderId="73" xfId="0" applyFont="1" applyFill="1" applyBorder="1" applyAlignment="1">
      <alignment horizontal="center" vertical="center"/>
    </xf>
    <xf numFmtId="0" fontId="52" fillId="2" borderId="72" xfId="0" applyFont="1" applyFill="1" applyBorder="1" applyAlignment="1">
      <alignment horizontal="center" vertical="center" wrapText="1"/>
    </xf>
    <xf numFmtId="174" fontId="32" fillId="2" borderId="73" xfId="0" applyNumberFormat="1" applyFont="1" applyFill="1" applyBorder="1" applyAlignment="1"/>
    <xf numFmtId="174" fontId="32" fillId="0" borderId="71" xfId="0" applyNumberFormat="1" applyFont="1" applyBorder="1"/>
    <xf numFmtId="174" fontId="32" fillId="0" borderId="98" xfId="0" applyNumberFormat="1" applyFont="1" applyBorder="1"/>
    <xf numFmtId="173" fontId="39" fillId="4" borderId="73" xfId="0" applyNumberFormat="1" applyFont="1" applyFill="1" applyBorder="1" applyAlignment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9" fillId="2" borderId="73" xfId="0" applyNumberFormat="1" applyFont="1" applyFill="1" applyBorder="1" applyAlignment="1"/>
    <xf numFmtId="173" fontId="32" fillId="0" borderId="98" xfId="0" applyNumberFormat="1" applyFont="1" applyBorder="1"/>
    <xf numFmtId="173" fontId="32" fillId="0" borderId="73" xfId="0" applyNumberFormat="1" applyFont="1" applyBorder="1"/>
    <xf numFmtId="173" fontId="39" fillId="4" borderId="99" xfId="0" applyNumberFormat="1" applyFont="1" applyFill="1" applyBorder="1" applyAlignment="1">
      <alignment horizontal="center"/>
    </xf>
    <xf numFmtId="173" fontId="32" fillId="0" borderId="100" xfId="0" applyNumberFormat="1" applyFont="1" applyBorder="1" applyAlignment="1">
      <alignment horizontal="right"/>
    </xf>
    <xf numFmtId="175" fontId="32" fillId="0" borderId="100" xfId="0" applyNumberFormat="1" applyFont="1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0" fillId="0" borderId="97" xfId="0" applyBorder="1"/>
    <xf numFmtId="173" fontId="39" fillId="4" borderId="31" xfId="0" applyNumberFormat="1" applyFont="1" applyFill="1" applyBorder="1" applyAlignment="1">
      <alignment horizontal="center"/>
    </xf>
    <xf numFmtId="173" fontId="32" fillId="0" borderId="59" xfId="0" applyNumberFormat="1" applyFont="1" applyBorder="1" applyAlignment="1">
      <alignment horizontal="right"/>
    </xf>
    <xf numFmtId="173" fontId="32" fillId="0" borderId="59" xfId="0" applyNumberFormat="1" applyFont="1" applyBorder="1" applyAlignment="1">
      <alignment horizontal="right" wrapText="1"/>
    </xf>
    <xf numFmtId="175" fontId="32" fillId="0" borderId="59" xfId="0" applyNumberFormat="1" applyFont="1" applyBorder="1" applyAlignment="1">
      <alignment horizontal="right"/>
    </xf>
    <xf numFmtId="173" fontId="32" fillId="0" borderId="65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27" t="s">
        <v>53</v>
      </c>
      <c r="B1" s="227"/>
    </row>
    <row r="2" spans="1:3" ht="14.4" customHeight="1" thickBot="1" x14ac:dyDescent="0.35">
      <c r="A2" s="166" t="s">
        <v>149</v>
      </c>
      <c r="B2" s="41"/>
    </row>
    <row r="3" spans="1:3" ht="14.4" customHeight="1" thickBot="1" x14ac:dyDescent="0.35">
      <c r="A3" s="223" t="s">
        <v>66</v>
      </c>
      <c r="B3" s="224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61</v>
      </c>
      <c r="C4" s="42" t="s">
        <v>62</v>
      </c>
    </row>
    <row r="5" spans="1:3" ht="14.4" customHeight="1" x14ac:dyDescent="0.3">
      <c r="A5" s="106" t="str">
        <f t="shared" si="0"/>
        <v>HI</v>
      </c>
      <c r="B5" s="61" t="s">
        <v>63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151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25" t="s">
        <v>54</v>
      </c>
      <c r="B9" s="224"/>
    </row>
    <row r="10" spans="1:3" ht="14.4" customHeight="1" x14ac:dyDescent="0.3">
      <c r="A10" s="109" t="str">
        <f t="shared" ref="A10" si="1">HYPERLINK("#'"&amp;C10&amp;"'!A1",C10)</f>
        <v>Léky Žádanky</v>
      </c>
      <c r="B10" s="61" t="s">
        <v>64</v>
      </c>
      <c r="C10" s="42" t="s">
        <v>58</v>
      </c>
    </row>
    <row r="11" spans="1:3" ht="14.4" customHeight="1" x14ac:dyDescent="0.3">
      <c r="A11" s="109" t="str">
        <f t="shared" ref="A11" si="2">HYPERLINK("#'"&amp;C11&amp;"'!A1",C11)</f>
        <v>Materiál Žádanky</v>
      </c>
      <c r="B11" s="62" t="s">
        <v>65</v>
      </c>
      <c r="C11" s="42" t="s">
        <v>59</v>
      </c>
    </row>
    <row r="12" spans="1:3" ht="14.4" customHeight="1" thickBot="1" x14ac:dyDescent="0.35">
      <c r="A12" s="109" t="str">
        <f t="shared" ref="A12" si="3">HYPERLINK("#'"&amp;C12&amp;"'!A1",C12)</f>
        <v>Osobní náklady</v>
      </c>
      <c r="B12" s="62" t="s">
        <v>51</v>
      </c>
      <c r="C12" s="42" t="s">
        <v>60</v>
      </c>
    </row>
    <row r="13" spans="1:3" ht="14.4" customHeight="1" thickBot="1" x14ac:dyDescent="0.35">
      <c r="A13" s="65"/>
      <c r="B13" s="65"/>
    </row>
    <row r="14" spans="1:3" ht="14.4" customHeight="1" thickBot="1" x14ac:dyDescent="0.35">
      <c r="A14" s="226" t="s">
        <v>55</v>
      </c>
      <c r="B14" s="224"/>
    </row>
  </sheetData>
  <mergeCells count="4">
    <mergeCell ref="A3:B3"/>
    <mergeCell ref="A9:B9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27" t="s">
        <v>61</v>
      </c>
      <c r="B1" s="227"/>
      <c r="C1" s="228"/>
      <c r="D1" s="228"/>
      <c r="E1" s="228"/>
    </row>
    <row r="2" spans="1:5" ht="14.4" customHeight="1" thickBot="1" x14ac:dyDescent="0.35">
      <c r="A2" s="166" t="s">
        <v>149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6910.9480235790597</v>
      </c>
      <c r="D4" s="120">
        <f ca="1">IF(ISERROR(VLOOKUP("Náklady celkem",INDIRECT("HI!$A:$G"),5,0)),0,VLOOKUP("Náklady celkem",INDIRECT("HI!$A:$G"),5,0))</f>
        <v>7577.5502600000045</v>
      </c>
      <c r="E4" s="121">
        <f ca="1">IF(C4=0,0,D4/C4)</f>
        <v>1.0964559759596808</v>
      </c>
    </row>
    <row r="5" spans="1:5" ht="14.4" customHeight="1" x14ac:dyDescent="0.3">
      <c r="A5" s="122" t="s">
        <v>68</v>
      </c>
      <c r="B5" s="123"/>
      <c r="C5" s="124"/>
      <c r="D5" s="124"/>
      <c r="E5" s="125"/>
    </row>
    <row r="6" spans="1:5" ht="14.4" customHeight="1" x14ac:dyDescent="0.3">
      <c r="A6" s="126" t="s">
        <v>73</v>
      </c>
      <c r="B6" s="127"/>
      <c r="C6" s="128"/>
      <c r="D6" s="128"/>
      <c r="E6" s="125"/>
    </row>
    <row r="7" spans="1:5" ht="14.4" customHeight="1" x14ac:dyDescent="0.3">
      <c r="A7" s="22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29" t="s">
        <v>69</v>
      </c>
      <c r="B8" s="127"/>
      <c r="C8" s="128"/>
      <c r="D8" s="128"/>
      <c r="E8" s="125"/>
    </row>
    <row r="9" spans="1:5" ht="14.4" customHeight="1" x14ac:dyDescent="0.3">
      <c r="A9" s="129" t="s">
        <v>70</v>
      </c>
      <c r="B9" s="127"/>
      <c r="C9" s="128"/>
      <c r="D9" s="128"/>
      <c r="E9" s="125"/>
    </row>
    <row r="10" spans="1:5" ht="14.4" customHeight="1" x14ac:dyDescent="0.3">
      <c r="A10" s="130" t="s">
        <v>74</v>
      </c>
      <c r="B10" s="127"/>
      <c r="C10" s="124"/>
      <c r="D10" s="124"/>
      <c r="E10" s="125"/>
    </row>
    <row r="11" spans="1:5" ht="14.4" customHeight="1" x14ac:dyDescent="0.3">
      <c r="A11" s="1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0.18977001713199998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2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6789.00061290748</v>
      </c>
      <c r="D12" s="124">
        <f ca="1">IF(ISERROR(VLOOKUP("Osobní náklady (Kč) *",INDIRECT("HI!$A:$G"),5,0)),0,VLOOKUP("Osobní náklady (Kč) *",INDIRECT("HI!$A:$G"),5,0))</f>
        <v>7338.022450000004</v>
      </c>
      <c r="E12" s="125">
        <f ca="1">IF(C12=0,0,D12/C12)</f>
        <v>1.0808693161772154</v>
      </c>
    </row>
    <row r="13" spans="1:5" ht="14.4" customHeight="1" thickBot="1" x14ac:dyDescent="0.35">
      <c r="A13" s="136"/>
      <c r="B13" s="137"/>
      <c r="C13" s="138"/>
      <c r="D13" s="138"/>
      <c r="E13" s="139"/>
    </row>
    <row r="14" spans="1:5" ht="14.4" customHeight="1" thickBot="1" x14ac:dyDescent="0.35">
      <c r="A14" s="140" t="str">
        <f>HYPERLINK("#HI!A1","VÝNOSY CELKEM (v tisících)")</f>
        <v>VÝNOSY CELKEM (v tisících)</v>
      </c>
      <c r="B14" s="141"/>
      <c r="C14" s="142">
        <f ca="1">IF(ISERROR(VLOOKUP("Výnosy celkem",INDIRECT("HI!$A:$G"),6,0)),0,VLOOKUP("Výnosy celkem",INDIRECT("HI!$A:$G"),6,0))</f>
        <v>0</v>
      </c>
      <c r="D14" s="142">
        <f ca="1">IF(ISERROR(VLOOKUP("Výnosy celkem",INDIRECT("HI!$A:$G"),5,0)),0,VLOOKUP("Výnosy celkem",INDIRECT("HI!$A:$G"),5,0))</f>
        <v>0</v>
      </c>
      <c r="E14" s="143">
        <f t="shared" ref="E14:E15" ca="1" si="1">IF(C14=0,0,D14/C14)</f>
        <v>0</v>
      </c>
    </row>
    <row r="15" spans="1:5" ht="14.4" customHeight="1" x14ac:dyDescent="0.3">
      <c r="A15" s="144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5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6" t="s">
        <v>71</v>
      </c>
      <c r="B17" s="133"/>
      <c r="C17" s="134"/>
      <c r="D17" s="134"/>
      <c r="E17" s="135"/>
    </row>
    <row r="18" spans="1:5" ht="14.4" customHeight="1" thickBot="1" x14ac:dyDescent="0.35">
      <c r="A18" s="147"/>
      <c r="B18" s="148"/>
      <c r="C18" s="149"/>
      <c r="D18" s="149"/>
      <c r="E18" s="150"/>
    </row>
    <row r="19" spans="1:5" ht="14.4" customHeight="1" thickBot="1" x14ac:dyDescent="0.35">
      <c r="A19" s="151" t="s">
        <v>72</v>
      </c>
      <c r="B19" s="152"/>
      <c r="C19" s="153"/>
      <c r="D19" s="153"/>
      <c r="E19" s="154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27" t="s">
        <v>63</v>
      </c>
      <c r="B1" s="227"/>
      <c r="C1" s="227"/>
      <c r="D1" s="227"/>
      <c r="E1" s="227"/>
      <c r="F1" s="227"/>
      <c r="G1" s="228"/>
      <c r="H1" s="228"/>
    </row>
    <row r="2" spans="1:8" ht="14.4" customHeight="1" thickBot="1" x14ac:dyDescent="0.35">
      <c r="A2" s="166" t="s">
        <v>149</v>
      </c>
      <c r="B2" s="74"/>
      <c r="C2" s="74"/>
      <c r="D2" s="74"/>
      <c r="E2" s="74"/>
      <c r="F2" s="74"/>
    </row>
    <row r="3" spans="1:8" ht="14.4" customHeight="1" x14ac:dyDescent="0.3">
      <c r="A3" s="229"/>
      <c r="B3" s="70">
        <v>2014</v>
      </c>
      <c r="C3" s="40">
        <v>2015</v>
      </c>
      <c r="D3" s="7"/>
      <c r="E3" s="233">
        <v>2016</v>
      </c>
      <c r="F3" s="234"/>
      <c r="G3" s="234"/>
      <c r="H3" s="235"/>
    </row>
    <row r="4" spans="1:8" ht="14.4" customHeight="1" thickBot="1" x14ac:dyDescent="0.35">
      <c r="A4" s="230"/>
      <c r="B4" s="231" t="s">
        <v>45</v>
      </c>
      <c r="C4" s="232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0.18976999999999999</v>
      </c>
      <c r="D6" s="8"/>
      <c r="E6" s="81">
        <v>0</v>
      </c>
      <c r="F6" s="30">
        <v>0.18977001713199998</v>
      </c>
      <c r="G6" s="82">
        <f>E6-F6</f>
        <v>-0.18977001713199998</v>
      </c>
      <c r="H6" s="86">
        <f>IF(F6&lt;0.00000001,"",E6/F6)</f>
        <v>0</v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6232.169670000002</v>
      </c>
      <c r="C7" s="31">
        <v>6776.2172700000001</v>
      </c>
      <c r="D7" s="8"/>
      <c r="E7" s="81">
        <v>7338.022450000004</v>
      </c>
      <c r="F7" s="30">
        <v>6789.00061290748</v>
      </c>
      <c r="G7" s="82">
        <f>E7-F7</f>
        <v>549.02183709252404</v>
      </c>
      <c r="H7" s="86">
        <f>IF(F7&lt;0.00000001,"",E7/F7)</f>
        <v>1.0808693161772154</v>
      </c>
    </row>
    <row r="8" spans="1:8" ht="14.4" customHeight="1" thickBot="1" x14ac:dyDescent="0.35">
      <c r="A8" s="1" t="s">
        <v>48</v>
      </c>
      <c r="B8" s="11">
        <v>148.59037999999964</v>
      </c>
      <c r="C8" s="33">
        <v>291.08899999999988</v>
      </c>
      <c r="D8" s="8"/>
      <c r="E8" s="83">
        <v>239.5278100000005</v>
      </c>
      <c r="F8" s="32">
        <v>121.75764065444774</v>
      </c>
      <c r="G8" s="84">
        <f>E8-F8</f>
        <v>117.77016934555276</v>
      </c>
      <c r="H8" s="87">
        <f>IF(F8&lt;0.00000001,"",E8/F8)</f>
        <v>1.967250750856683</v>
      </c>
    </row>
    <row r="9" spans="1:8" ht="14.4" customHeight="1" thickBot="1" x14ac:dyDescent="0.35">
      <c r="A9" s="2" t="s">
        <v>49</v>
      </c>
      <c r="B9" s="3">
        <v>6380.7600500000017</v>
      </c>
      <c r="C9" s="35">
        <v>7067.49604</v>
      </c>
      <c r="D9" s="8"/>
      <c r="E9" s="3">
        <v>7577.5502600000045</v>
      </c>
      <c r="F9" s="34">
        <v>6910.9480235790597</v>
      </c>
      <c r="G9" s="34">
        <f>E9-F9</f>
        <v>666.60223642094479</v>
      </c>
      <c r="H9" s="88">
        <f>IF(F9&lt;0.00000001,"",E9/F9)</f>
        <v>1.0964559759596808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75</v>
      </c>
    </row>
    <row r="18" spans="1:8" ht="14.4" customHeight="1" x14ac:dyDescent="0.3">
      <c r="A18" s="207" t="s">
        <v>105</v>
      </c>
      <c r="B18" s="208"/>
      <c r="C18" s="208"/>
      <c r="D18" s="208"/>
      <c r="E18" s="208"/>
      <c r="F18" s="208"/>
      <c r="G18" s="208"/>
      <c r="H18" s="208"/>
    </row>
    <row r="19" spans="1:8" x14ac:dyDescent="0.3">
      <c r="A19" s="206" t="s">
        <v>104</v>
      </c>
      <c r="B19" s="208"/>
      <c r="C19" s="208"/>
      <c r="D19" s="208"/>
      <c r="E19" s="208"/>
      <c r="F19" s="208"/>
      <c r="G19" s="208"/>
      <c r="H19" s="208"/>
    </row>
    <row r="20" spans="1:8" ht="14.4" customHeight="1" x14ac:dyDescent="0.3">
      <c r="A20" s="77" t="s">
        <v>122</v>
      </c>
    </row>
    <row r="21" spans="1:8" ht="14.4" customHeight="1" x14ac:dyDescent="0.3">
      <c r="A21" s="77" t="s">
        <v>76</v>
      </c>
    </row>
    <row r="22" spans="1:8" ht="14.4" customHeight="1" x14ac:dyDescent="0.3">
      <c r="A22" s="78" t="s">
        <v>148</v>
      </c>
    </row>
    <row r="23" spans="1:8" ht="14.4" customHeight="1" x14ac:dyDescent="0.3">
      <c r="A23" s="78" t="s">
        <v>77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5" customFormat="1" ht="18.600000000000001" customHeight="1" thickBot="1" x14ac:dyDescent="0.4">
      <c r="A1" s="236" t="s">
        <v>151</v>
      </c>
      <c r="B1" s="236"/>
      <c r="C1" s="236"/>
      <c r="D1" s="236"/>
      <c r="E1" s="236"/>
      <c r="F1" s="236"/>
      <c r="G1" s="236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s="155" customFormat="1" ht="14.4" customHeight="1" thickBot="1" x14ac:dyDescent="0.3">
      <c r="A2" s="166" t="s">
        <v>149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4.4" customHeight="1" x14ac:dyDescent="0.3">
      <c r="A3" s="57"/>
      <c r="B3" s="237" t="s">
        <v>4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101"/>
      <c r="Q3" s="103"/>
    </row>
    <row r="4" spans="1:17" ht="14.4" customHeight="1" x14ac:dyDescent="0.3">
      <c r="A4" s="58"/>
      <c r="B4" s="20">
        <v>2016</v>
      </c>
      <c r="C4" s="102" t="s">
        <v>5</v>
      </c>
      <c r="D4" s="92" t="s">
        <v>128</v>
      </c>
      <c r="E4" s="92" t="s">
        <v>129</v>
      </c>
      <c r="F4" s="92" t="s">
        <v>130</v>
      </c>
      <c r="G4" s="92" t="s">
        <v>131</v>
      </c>
      <c r="H4" s="92" t="s">
        <v>132</v>
      </c>
      <c r="I4" s="92" t="s">
        <v>133</v>
      </c>
      <c r="J4" s="92" t="s">
        <v>134</v>
      </c>
      <c r="K4" s="92" t="s">
        <v>135</v>
      </c>
      <c r="L4" s="92" t="s">
        <v>136</v>
      </c>
      <c r="M4" s="92" t="s">
        <v>137</v>
      </c>
      <c r="N4" s="92" t="s">
        <v>138</v>
      </c>
      <c r="O4" s="92" t="s">
        <v>139</v>
      </c>
      <c r="P4" s="239" t="s">
        <v>2</v>
      </c>
      <c r="Q4" s="240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150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150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150</v>
      </c>
    </row>
    <row r="9" spans="1:17" ht="14.4" customHeight="1" x14ac:dyDescent="0.3">
      <c r="A9" s="15" t="s">
        <v>12</v>
      </c>
      <c r="B9" s="46">
        <v>0.18977001713200001</v>
      </c>
      <c r="C9" s="47">
        <v>1.5814168093999999E-2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150</v>
      </c>
    </row>
    <row r="11" spans="1:17" ht="14.4" customHeight="1" x14ac:dyDescent="0.3">
      <c r="A11" s="15" t="s">
        <v>14</v>
      </c>
      <c r="B11" s="46">
        <v>6.7162115848350004</v>
      </c>
      <c r="C11" s="47">
        <v>0.55968429873600001</v>
      </c>
      <c r="D11" s="47">
        <v>0.26500000000000001</v>
      </c>
      <c r="E11" s="47">
        <v>0.25929999999999997</v>
      </c>
      <c r="F11" s="47">
        <v>0</v>
      </c>
      <c r="G11" s="47">
        <v>0</v>
      </c>
      <c r="H11" s="47">
        <v>0.58079999999999998</v>
      </c>
      <c r="I11" s="47">
        <v>0.56303999999999998</v>
      </c>
      <c r="J11" s="47">
        <v>0</v>
      </c>
      <c r="K11" s="47">
        <v>0</v>
      </c>
      <c r="L11" s="47">
        <v>0.19117999999999999</v>
      </c>
      <c r="M11" s="47">
        <v>0.30898999999999999</v>
      </c>
      <c r="N11" s="47">
        <v>0</v>
      </c>
      <c r="O11" s="47">
        <v>0.89749999999999996</v>
      </c>
      <c r="P11" s="48">
        <v>3.0658099999999999</v>
      </c>
      <c r="Q11" s="67">
        <v>0.45647906729400001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 t="s">
        <v>150</v>
      </c>
    </row>
    <row r="13" spans="1:17" ht="14.4" customHeight="1" x14ac:dyDescent="0.3">
      <c r="A13" s="15" t="s">
        <v>16</v>
      </c>
      <c r="B13" s="46">
        <v>6.3101169259999999E-3</v>
      </c>
      <c r="C13" s="47">
        <v>5.2584307700000003E-4</v>
      </c>
      <c r="D13" s="47">
        <v>0.87722</v>
      </c>
      <c r="E13" s="47">
        <v>0.30003000000000002</v>
      </c>
      <c r="F13" s="47">
        <v>0.72965000000000002</v>
      </c>
      <c r="G13" s="47">
        <v>0.46095999999999998</v>
      </c>
      <c r="H13" s="47">
        <v>0.11495</v>
      </c>
      <c r="I13" s="47">
        <v>0.26379000000000002</v>
      </c>
      <c r="J13" s="47">
        <v>0.11495</v>
      </c>
      <c r="K13" s="47">
        <v>0</v>
      </c>
      <c r="L13" s="47">
        <v>0</v>
      </c>
      <c r="M13" s="47">
        <v>0.11495</v>
      </c>
      <c r="N13" s="47">
        <v>0.95952999999900002</v>
      </c>
      <c r="O13" s="47">
        <v>0.54208000000000001</v>
      </c>
      <c r="P13" s="48">
        <v>4.47811</v>
      </c>
      <c r="Q13" s="67">
        <v>709.671477155145</v>
      </c>
    </row>
    <row r="14" spans="1:17" ht="14.4" customHeight="1" x14ac:dyDescent="0.3">
      <c r="A14" s="15" t="s">
        <v>17</v>
      </c>
      <c r="B14" s="46">
        <v>35.667581263784001</v>
      </c>
      <c r="C14" s="47">
        <v>2.972298438648</v>
      </c>
      <c r="D14" s="47">
        <v>4.0880000000000001</v>
      </c>
      <c r="E14" s="47">
        <v>3.1539999999999999</v>
      </c>
      <c r="F14" s="47">
        <v>3.4449999999999998</v>
      </c>
      <c r="G14" s="47">
        <v>2.742</v>
      </c>
      <c r="H14" s="47">
        <v>2.3519999999999999</v>
      </c>
      <c r="I14" s="47">
        <v>2.1920000000000002</v>
      </c>
      <c r="J14" s="47">
        <v>1.982</v>
      </c>
      <c r="K14" s="47">
        <v>2.0649999999999999</v>
      </c>
      <c r="L14" s="47">
        <v>2.1789999999999998</v>
      </c>
      <c r="M14" s="47">
        <v>2.8919999999999999</v>
      </c>
      <c r="N14" s="47">
        <v>3.206</v>
      </c>
      <c r="O14" s="47">
        <v>3.266</v>
      </c>
      <c r="P14" s="48">
        <v>33.563000000000002</v>
      </c>
      <c r="Q14" s="67">
        <v>0.94099456174999996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150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150</v>
      </c>
    </row>
    <row r="17" spans="1:17" ht="14.4" customHeight="1" x14ac:dyDescent="0.3">
      <c r="A17" s="15" t="s">
        <v>20</v>
      </c>
      <c r="B17" s="46">
        <v>7.2409591877860002</v>
      </c>
      <c r="C17" s="47">
        <v>0.60341326564800002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7">
        <v>0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6.4109999999999996</v>
      </c>
      <c r="E18" s="47">
        <v>4.68</v>
      </c>
      <c r="F18" s="47">
        <v>0</v>
      </c>
      <c r="G18" s="47">
        <v>0</v>
      </c>
      <c r="H18" s="47">
        <v>0</v>
      </c>
      <c r="I18" s="47">
        <v>2.6419999999999999</v>
      </c>
      <c r="J18" s="47">
        <v>0</v>
      </c>
      <c r="K18" s="47">
        <v>0</v>
      </c>
      <c r="L18" s="47">
        <v>11.413</v>
      </c>
      <c r="M18" s="47">
        <v>0.95699999999999996</v>
      </c>
      <c r="N18" s="47">
        <v>12.564</v>
      </c>
      <c r="O18" s="47">
        <v>19.718</v>
      </c>
      <c r="P18" s="48">
        <v>58.384999999999998</v>
      </c>
      <c r="Q18" s="67" t="s">
        <v>150</v>
      </c>
    </row>
    <row r="19" spans="1:17" ht="14.4" customHeight="1" x14ac:dyDescent="0.3">
      <c r="A19" s="15" t="s">
        <v>22</v>
      </c>
      <c r="B19" s="46">
        <v>45.126516151102003</v>
      </c>
      <c r="C19" s="47">
        <v>3.760543012591</v>
      </c>
      <c r="D19" s="47">
        <v>3.1985199999999998</v>
      </c>
      <c r="E19" s="47">
        <v>3.4894500000000002</v>
      </c>
      <c r="F19" s="47">
        <v>3.5207700000000002</v>
      </c>
      <c r="G19" s="47">
        <v>2.9514300000000002</v>
      </c>
      <c r="H19" s="47">
        <v>3.0953599999999999</v>
      </c>
      <c r="I19" s="47">
        <v>2.0743900000000002</v>
      </c>
      <c r="J19" s="47">
        <v>2.1820400000000002</v>
      </c>
      <c r="K19" s="47">
        <v>1.99366</v>
      </c>
      <c r="L19" s="47">
        <v>2.0461299999999998</v>
      </c>
      <c r="M19" s="47">
        <v>1.78003</v>
      </c>
      <c r="N19" s="47">
        <v>2.1385100000000001</v>
      </c>
      <c r="O19" s="47">
        <v>1.9352</v>
      </c>
      <c r="P19" s="48">
        <v>30.40549</v>
      </c>
      <c r="Q19" s="67">
        <v>0.67378323418899999</v>
      </c>
    </row>
    <row r="20" spans="1:17" ht="14.4" customHeight="1" x14ac:dyDescent="0.3">
      <c r="A20" s="15" t="s">
        <v>23</v>
      </c>
      <c r="B20" s="46">
        <v>6789.00061290748</v>
      </c>
      <c r="C20" s="47">
        <v>565.75005107562401</v>
      </c>
      <c r="D20" s="47">
        <v>551.79152999999997</v>
      </c>
      <c r="E20" s="47">
        <v>526.78958</v>
      </c>
      <c r="F20" s="47">
        <v>525.11113</v>
      </c>
      <c r="G20" s="47">
        <v>523.68637000000001</v>
      </c>
      <c r="H20" s="47">
        <v>558.48976000000005</v>
      </c>
      <c r="I20" s="47">
        <v>557.73121000000106</v>
      </c>
      <c r="J20" s="47">
        <v>746.96502999999996</v>
      </c>
      <c r="K20" s="47">
        <v>584.03344000000004</v>
      </c>
      <c r="L20" s="47">
        <v>594.90065000000004</v>
      </c>
      <c r="M20" s="47">
        <v>595.87642000000005</v>
      </c>
      <c r="N20" s="47">
        <v>731.40050999999903</v>
      </c>
      <c r="O20" s="47">
        <v>841.24682000000405</v>
      </c>
      <c r="P20" s="48">
        <v>7338.0224500000004</v>
      </c>
      <c r="Q20" s="67">
        <v>1.080869316177</v>
      </c>
    </row>
    <row r="21" spans="1:17" ht="14.4" customHeight="1" x14ac:dyDescent="0.3">
      <c r="A21" s="16" t="s">
        <v>24</v>
      </c>
      <c r="B21" s="46">
        <v>27.000062350010001</v>
      </c>
      <c r="C21" s="47">
        <v>2.2500051958339999</v>
      </c>
      <c r="D21" s="47">
        <v>2.2189999999999999</v>
      </c>
      <c r="E21" s="47">
        <v>2.2189999999999999</v>
      </c>
      <c r="F21" s="47">
        <v>2.2189999999999999</v>
      </c>
      <c r="G21" s="47">
        <v>2.2189999999999999</v>
      </c>
      <c r="H21" s="47">
        <v>2.2189999999999999</v>
      </c>
      <c r="I21" s="47">
        <v>2.2189999999999999</v>
      </c>
      <c r="J21" s="47">
        <v>2.2189999999999999</v>
      </c>
      <c r="K21" s="47">
        <v>2.2189999999999999</v>
      </c>
      <c r="L21" s="47">
        <v>2.2189999999999999</v>
      </c>
      <c r="M21" s="47">
        <v>2.2189999999999999</v>
      </c>
      <c r="N21" s="47">
        <v>2.2189999999999999</v>
      </c>
      <c r="O21" s="47">
        <v>2.2189999999999999</v>
      </c>
      <c r="P21" s="48">
        <v>26.628</v>
      </c>
      <c r="Q21" s="67">
        <v>0.98621994478399999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8.1980000000000004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8.1980000000000004</v>
      </c>
      <c r="Q22" s="67" t="s">
        <v>150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150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9.35</v>
      </c>
      <c r="E24" s="47">
        <v>4.8999999999990003</v>
      </c>
      <c r="F24" s="47">
        <v>0.44</v>
      </c>
      <c r="G24" s="47">
        <v>-1.13686837721616E-13</v>
      </c>
      <c r="H24" s="47">
        <v>0</v>
      </c>
      <c r="I24" s="47">
        <v>0</v>
      </c>
      <c r="J24" s="47">
        <v>0</v>
      </c>
      <c r="K24" s="47">
        <v>0</v>
      </c>
      <c r="L24" s="47">
        <v>8.15</v>
      </c>
      <c r="M24" s="47">
        <v>3.1783999999999999</v>
      </c>
      <c r="N24" s="47">
        <v>26.706</v>
      </c>
      <c r="O24" s="47">
        <v>22.08</v>
      </c>
      <c r="P24" s="48">
        <v>74.804400000000001</v>
      </c>
      <c r="Q24" s="67"/>
    </row>
    <row r="25" spans="1:17" ht="14.4" customHeight="1" x14ac:dyDescent="0.3">
      <c r="A25" s="17" t="s">
        <v>28</v>
      </c>
      <c r="B25" s="49">
        <v>6910.9480235790597</v>
      </c>
      <c r="C25" s="50">
        <v>575.91233529825502</v>
      </c>
      <c r="D25" s="50">
        <v>578.20027000000005</v>
      </c>
      <c r="E25" s="50">
        <v>545.79136000000005</v>
      </c>
      <c r="F25" s="50">
        <v>535.46555000000001</v>
      </c>
      <c r="G25" s="50">
        <v>540.25775999999996</v>
      </c>
      <c r="H25" s="50">
        <v>566.85186999999996</v>
      </c>
      <c r="I25" s="50">
        <v>567.68543000000102</v>
      </c>
      <c r="J25" s="50">
        <v>753.46302000000003</v>
      </c>
      <c r="K25" s="50">
        <v>590.31110000000001</v>
      </c>
      <c r="L25" s="50">
        <v>621.09896000000003</v>
      </c>
      <c r="M25" s="50">
        <v>607.32678999999996</v>
      </c>
      <c r="N25" s="50">
        <v>779.19354999999905</v>
      </c>
      <c r="O25" s="50">
        <v>891.90460000000405</v>
      </c>
      <c r="P25" s="51">
        <v>7577.55026</v>
      </c>
      <c r="Q25" s="68">
        <v>1.096455975959</v>
      </c>
    </row>
    <row r="26" spans="1:17" ht="14.4" customHeight="1" x14ac:dyDescent="0.3">
      <c r="A26" s="15" t="s">
        <v>29</v>
      </c>
      <c r="B26" s="46">
        <v>1011.80467559022</v>
      </c>
      <c r="C26" s="47">
        <v>84.317056299184003</v>
      </c>
      <c r="D26" s="47">
        <v>79.323639999999997</v>
      </c>
      <c r="E26" s="47">
        <v>68.633349999999993</v>
      </c>
      <c r="F26" s="47">
        <v>73.971999999999994</v>
      </c>
      <c r="G26" s="47">
        <v>74.741540000000001</v>
      </c>
      <c r="H26" s="47">
        <v>70.538920000000005</v>
      </c>
      <c r="I26" s="47">
        <v>111.73681000000001</v>
      </c>
      <c r="J26" s="47">
        <v>84.303839999999994</v>
      </c>
      <c r="K26" s="47">
        <v>86.739050000000006</v>
      </c>
      <c r="L26" s="47">
        <v>87.534899999999993</v>
      </c>
      <c r="M26" s="47">
        <v>76.848510000000005</v>
      </c>
      <c r="N26" s="47">
        <v>109.69434</v>
      </c>
      <c r="O26" s="47">
        <v>120.84690999999999</v>
      </c>
      <c r="P26" s="48">
        <v>1044.91381</v>
      </c>
      <c r="Q26" s="67">
        <v>1.03272285176</v>
      </c>
    </row>
    <row r="27" spans="1:17" ht="14.4" customHeight="1" x14ac:dyDescent="0.3">
      <c r="A27" s="18" t="s">
        <v>30</v>
      </c>
      <c r="B27" s="49">
        <v>7922.7526991692803</v>
      </c>
      <c r="C27" s="50">
        <v>660.22939159743999</v>
      </c>
      <c r="D27" s="50">
        <v>657.52391</v>
      </c>
      <c r="E27" s="50">
        <v>614.42471</v>
      </c>
      <c r="F27" s="50">
        <v>609.43754999999999</v>
      </c>
      <c r="G27" s="50">
        <v>614.99929999999995</v>
      </c>
      <c r="H27" s="50">
        <v>637.39079000000004</v>
      </c>
      <c r="I27" s="50">
        <v>679.42224000000101</v>
      </c>
      <c r="J27" s="50">
        <v>837.76685999999995</v>
      </c>
      <c r="K27" s="50">
        <v>677.05015000000003</v>
      </c>
      <c r="L27" s="50">
        <v>708.63386000000003</v>
      </c>
      <c r="M27" s="50">
        <v>684.17529999999999</v>
      </c>
      <c r="N27" s="50">
        <v>888.88788999999895</v>
      </c>
      <c r="O27" s="50">
        <v>1012.7515100000001</v>
      </c>
      <c r="P27" s="51">
        <v>8622.46407</v>
      </c>
      <c r="Q27" s="68">
        <v>1.088316699687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150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150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75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140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36" t="s">
        <v>36</v>
      </c>
      <c r="B1" s="236"/>
      <c r="C1" s="236"/>
      <c r="D1" s="236"/>
      <c r="E1" s="236"/>
      <c r="F1" s="236"/>
      <c r="G1" s="236"/>
      <c r="H1" s="241"/>
      <c r="I1" s="241"/>
      <c r="J1" s="241"/>
      <c r="K1" s="241"/>
    </row>
    <row r="2" spans="1:11" s="55" customFormat="1" ht="14.4" customHeight="1" thickBot="1" x14ac:dyDescent="0.35">
      <c r="A2" s="166" t="s">
        <v>149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37" t="s">
        <v>37</v>
      </c>
      <c r="C3" s="238"/>
      <c r="D3" s="238"/>
      <c r="E3" s="238"/>
      <c r="F3" s="244" t="s">
        <v>38</v>
      </c>
      <c r="G3" s="238"/>
      <c r="H3" s="238"/>
      <c r="I3" s="238"/>
      <c r="J3" s="238"/>
      <c r="K3" s="245"/>
    </row>
    <row r="4" spans="1:11" ht="14.4" customHeight="1" x14ac:dyDescent="0.3">
      <c r="A4" s="58"/>
      <c r="B4" s="242"/>
      <c r="C4" s="243"/>
      <c r="D4" s="243"/>
      <c r="E4" s="243"/>
      <c r="F4" s="246" t="s">
        <v>145</v>
      </c>
      <c r="G4" s="248" t="s">
        <v>39</v>
      </c>
      <c r="H4" s="104" t="s">
        <v>67</v>
      </c>
      <c r="I4" s="246" t="s">
        <v>40</v>
      </c>
      <c r="J4" s="248" t="s">
        <v>123</v>
      </c>
      <c r="K4" s="249" t="s">
        <v>147</v>
      </c>
    </row>
    <row r="5" spans="1:11" ht="42" thickBot="1" x14ac:dyDescent="0.35">
      <c r="A5" s="59"/>
      <c r="B5" s="24" t="s">
        <v>141</v>
      </c>
      <c r="C5" s="25" t="s">
        <v>142</v>
      </c>
      <c r="D5" s="26" t="s">
        <v>143</v>
      </c>
      <c r="E5" s="26" t="s">
        <v>144</v>
      </c>
      <c r="F5" s="247"/>
      <c r="G5" s="247"/>
      <c r="H5" s="25" t="s">
        <v>146</v>
      </c>
      <c r="I5" s="247"/>
      <c r="J5" s="247"/>
      <c r="K5" s="250"/>
    </row>
    <row r="6" spans="1:11" ht="14.4" customHeight="1" thickBot="1" x14ac:dyDescent="0.35">
      <c r="A6" s="280" t="s">
        <v>152</v>
      </c>
      <c r="B6" s="262">
        <v>6590.6938569096101</v>
      </c>
      <c r="C6" s="262">
        <v>7067.49604</v>
      </c>
      <c r="D6" s="263">
        <v>476.80218309039401</v>
      </c>
      <c r="E6" s="264">
        <v>1.072344762697</v>
      </c>
      <c r="F6" s="262">
        <v>6910.9480235790597</v>
      </c>
      <c r="G6" s="263">
        <v>6910.9480235790597</v>
      </c>
      <c r="H6" s="265">
        <v>891.90460000000405</v>
      </c>
      <c r="I6" s="262">
        <v>7577.55026</v>
      </c>
      <c r="J6" s="263">
        <v>666.60223642094297</v>
      </c>
      <c r="K6" s="266">
        <v>1.096455975959</v>
      </c>
    </row>
    <row r="7" spans="1:11" ht="14.4" customHeight="1" thickBot="1" x14ac:dyDescent="0.35">
      <c r="A7" s="281" t="s">
        <v>153</v>
      </c>
      <c r="B7" s="262">
        <v>40.136971633164002</v>
      </c>
      <c r="C7" s="262">
        <v>46.754049999999999</v>
      </c>
      <c r="D7" s="263">
        <v>6.6170783668349999</v>
      </c>
      <c r="E7" s="264">
        <v>1.1648624222899999</v>
      </c>
      <c r="F7" s="262">
        <v>42.579872982677998</v>
      </c>
      <c r="G7" s="263">
        <v>42.579872982677998</v>
      </c>
      <c r="H7" s="265">
        <v>4.7055800000000003</v>
      </c>
      <c r="I7" s="262">
        <v>41.106920000000002</v>
      </c>
      <c r="J7" s="263">
        <v>-1.4729529826779999</v>
      </c>
      <c r="K7" s="266">
        <v>0.965407295055</v>
      </c>
    </row>
    <row r="8" spans="1:11" ht="14.4" customHeight="1" thickBot="1" x14ac:dyDescent="0.35">
      <c r="A8" s="282" t="s">
        <v>154</v>
      </c>
      <c r="B8" s="262">
        <v>6.0588777333249997</v>
      </c>
      <c r="C8" s="262">
        <v>12.768050000000001</v>
      </c>
      <c r="D8" s="263">
        <v>6.7091722666739999</v>
      </c>
      <c r="E8" s="264">
        <v>2.1073292055009998</v>
      </c>
      <c r="F8" s="262">
        <v>6.9122917188940001</v>
      </c>
      <c r="G8" s="263">
        <v>6.9122917188940001</v>
      </c>
      <c r="H8" s="265">
        <v>1.4395800000000001</v>
      </c>
      <c r="I8" s="262">
        <v>7.54392</v>
      </c>
      <c r="J8" s="263">
        <v>0.63162828110500002</v>
      </c>
      <c r="K8" s="266">
        <v>1.091377549847</v>
      </c>
    </row>
    <row r="9" spans="1:11" ht="14.4" customHeight="1" thickBot="1" x14ac:dyDescent="0.35">
      <c r="A9" s="283" t="s">
        <v>155</v>
      </c>
      <c r="B9" s="267">
        <v>0</v>
      </c>
      <c r="C9" s="267">
        <v>0.18976999999999999</v>
      </c>
      <c r="D9" s="268">
        <v>0.18976999999999999</v>
      </c>
      <c r="E9" s="269" t="s">
        <v>156</v>
      </c>
      <c r="F9" s="267">
        <v>0.18977001713200001</v>
      </c>
      <c r="G9" s="268">
        <v>0.18977001713200001</v>
      </c>
      <c r="H9" s="270">
        <v>0</v>
      </c>
      <c r="I9" s="267">
        <v>0</v>
      </c>
      <c r="J9" s="268">
        <v>-0.18977001713200001</v>
      </c>
      <c r="K9" s="271">
        <v>0</v>
      </c>
    </row>
    <row r="10" spans="1:11" ht="14.4" customHeight="1" thickBot="1" x14ac:dyDescent="0.35">
      <c r="A10" s="284" t="s">
        <v>157</v>
      </c>
      <c r="B10" s="262">
        <v>0</v>
      </c>
      <c r="C10" s="262">
        <v>9.5390000000000003E-2</v>
      </c>
      <c r="D10" s="263">
        <v>9.5390000000000003E-2</v>
      </c>
      <c r="E10" s="272" t="s">
        <v>156</v>
      </c>
      <c r="F10" s="262">
        <v>9.5390008610999999E-2</v>
      </c>
      <c r="G10" s="263">
        <v>9.5390008610999999E-2</v>
      </c>
      <c r="H10" s="265">
        <v>0</v>
      </c>
      <c r="I10" s="262">
        <v>0</v>
      </c>
      <c r="J10" s="263">
        <v>-9.5390008610999999E-2</v>
      </c>
      <c r="K10" s="266">
        <v>0</v>
      </c>
    </row>
    <row r="11" spans="1:11" ht="14.4" customHeight="1" thickBot="1" x14ac:dyDescent="0.35">
      <c r="A11" s="284" t="s">
        <v>158</v>
      </c>
      <c r="B11" s="262">
        <v>0</v>
      </c>
      <c r="C11" s="262">
        <v>9.4380000000000006E-2</v>
      </c>
      <c r="D11" s="263">
        <v>9.4380000000000006E-2</v>
      </c>
      <c r="E11" s="272" t="s">
        <v>156</v>
      </c>
      <c r="F11" s="262">
        <v>9.4380008520000003E-2</v>
      </c>
      <c r="G11" s="263">
        <v>9.4380008520000003E-2</v>
      </c>
      <c r="H11" s="265">
        <v>0</v>
      </c>
      <c r="I11" s="262">
        <v>0</v>
      </c>
      <c r="J11" s="263">
        <v>-9.4380008520000003E-2</v>
      </c>
      <c r="K11" s="266">
        <v>0</v>
      </c>
    </row>
    <row r="12" spans="1:11" ht="14.4" customHeight="1" thickBot="1" x14ac:dyDescent="0.35">
      <c r="A12" s="283" t="s">
        <v>159</v>
      </c>
      <c r="B12" s="267">
        <v>6.0588777333249997</v>
      </c>
      <c r="C12" s="267">
        <v>6.36191</v>
      </c>
      <c r="D12" s="268">
        <v>0.30303226667400002</v>
      </c>
      <c r="E12" s="273">
        <v>1.050014586861</v>
      </c>
      <c r="F12" s="267">
        <v>6.7162115848350004</v>
      </c>
      <c r="G12" s="268">
        <v>6.7162115848350004</v>
      </c>
      <c r="H12" s="270">
        <v>0.89749999999999996</v>
      </c>
      <c r="I12" s="267">
        <v>3.0658099999999999</v>
      </c>
      <c r="J12" s="268">
        <v>-3.650401584835</v>
      </c>
      <c r="K12" s="271">
        <v>0.45647906729400001</v>
      </c>
    </row>
    <row r="13" spans="1:11" ht="14.4" customHeight="1" thickBot="1" x14ac:dyDescent="0.35">
      <c r="A13" s="284" t="s">
        <v>160</v>
      </c>
      <c r="B13" s="262">
        <v>0</v>
      </c>
      <c r="C13" s="262">
        <v>0.20599999999999999</v>
      </c>
      <c r="D13" s="263">
        <v>0.20599999999999999</v>
      </c>
      <c r="E13" s="272" t="s">
        <v>156</v>
      </c>
      <c r="F13" s="262">
        <v>0.19153870982599999</v>
      </c>
      <c r="G13" s="263">
        <v>0.19153870982599999</v>
      </c>
      <c r="H13" s="265">
        <v>0</v>
      </c>
      <c r="I13" s="262">
        <v>0</v>
      </c>
      <c r="J13" s="263">
        <v>-0.19153870982599999</v>
      </c>
      <c r="K13" s="266">
        <v>0</v>
      </c>
    </row>
    <row r="14" spans="1:11" ht="14.4" customHeight="1" thickBot="1" x14ac:dyDescent="0.35">
      <c r="A14" s="284" t="s">
        <v>161</v>
      </c>
      <c r="B14" s="262">
        <v>1</v>
      </c>
      <c r="C14" s="262">
        <v>0.17326</v>
      </c>
      <c r="D14" s="263">
        <v>-0.82674000000000003</v>
      </c>
      <c r="E14" s="264">
        <v>0.17326</v>
      </c>
      <c r="F14" s="262">
        <v>5.4929581209000003E-2</v>
      </c>
      <c r="G14" s="263">
        <v>5.4929581209000003E-2</v>
      </c>
      <c r="H14" s="265">
        <v>0</v>
      </c>
      <c r="I14" s="262">
        <v>7.4329999999999993E-2</v>
      </c>
      <c r="J14" s="263">
        <v>1.9400418789999999E-2</v>
      </c>
      <c r="K14" s="266">
        <v>0</v>
      </c>
    </row>
    <row r="15" spans="1:11" ht="14.4" customHeight="1" thickBot="1" x14ac:dyDescent="0.35">
      <c r="A15" s="284" t="s">
        <v>162</v>
      </c>
      <c r="B15" s="262">
        <v>2</v>
      </c>
      <c r="C15" s="262">
        <v>1.44868</v>
      </c>
      <c r="D15" s="263">
        <v>-0.55131999999900005</v>
      </c>
      <c r="E15" s="264">
        <v>0.72433999999999998</v>
      </c>
      <c r="F15" s="262">
        <v>2.480180483042</v>
      </c>
      <c r="G15" s="263">
        <v>2.480180483042</v>
      </c>
      <c r="H15" s="265">
        <v>0.85719999999999996</v>
      </c>
      <c r="I15" s="262">
        <v>1.95614</v>
      </c>
      <c r="J15" s="263">
        <v>-0.52404048304200002</v>
      </c>
      <c r="K15" s="266">
        <v>0.78870873042199996</v>
      </c>
    </row>
    <row r="16" spans="1:11" ht="14.4" customHeight="1" thickBot="1" x14ac:dyDescent="0.35">
      <c r="A16" s="284" t="s">
        <v>163</v>
      </c>
      <c r="B16" s="262">
        <v>0.99999996850200001</v>
      </c>
      <c r="C16" s="262">
        <v>2.0543999999999998</v>
      </c>
      <c r="D16" s="263">
        <v>1.0544000314969999</v>
      </c>
      <c r="E16" s="264">
        <v>2.0544000647080001</v>
      </c>
      <c r="F16" s="262">
        <v>2.2614029012639998</v>
      </c>
      <c r="G16" s="263">
        <v>2.2614029012639998</v>
      </c>
      <c r="H16" s="265">
        <v>0</v>
      </c>
      <c r="I16" s="262">
        <v>0</v>
      </c>
      <c r="J16" s="263">
        <v>-2.2614029012639998</v>
      </c>
      <c r="K16" s="266">
        <v>0</v>
      </c>
    </row>
    <row r="17" spans="1:11" ht="14.4" customHeight="1" thickBot="1" x14ac:dyDescent="0.35">
      <c r="A17" s="284" t="s">
        <v>164</v>
      </c>
      <c r="B17" s="262">
        <v>0</v>
      </c>
      <c r="C17" s="262">
        <v>0.12442</v>
      </c>
      <c r="D17" s="263">
        <v>0.12442</v>
      </c>
      <c r="E17" s="272" t="s">
        <v>156</v>
      </c>
      <c r="F17" s="262">
        <v>0.117437971512</v>
      </c>
      <c r="G17" s="263">
        <v>0.117437971512</v>
      </c>
      <c r="H17" s="265">
        <v>0</v>
      </c>
      <c r="I17" s="262">
        <v>0</v>
      </c>
      <c r="J17" s="263">
        <v>-0.117437971512</v>
      </c>
      <c r="K17" s="266">
        <v>0</v>
      </c>
    </row>
    <row r="18" spans="1:11" ht="14.4" customHeight="1" thickBot="1" x14ac:dyDescent="0.35">
      <c r="A18" s="284" t="s">
        <v>165</v>
      </c>
      <c r="B18" s="262">
        <v>1.058877764822</v>
      </c>
      <c r="C18" s="262">
        <v>0.21779999999999999</v>
      </c>
      <c r="D18" s="263">
        <v>-0.84107776482200003</v>
      </c>
      <c r="E18" s="264">
        <v>0.205689464105</v>
      </c>
      <c r="F18" s="262">
        <v>0.28709716598200002</v>
      </c>
      <c r="G18" s="263">
        <v>0.28709716598200002</v>
      </c>
      <c r="H18" s="265">
        <v>0</v>
      </c>
      <c r="I18" s="262">
        <v>0.96316000000000002</v>
      </c>
      <c r="J18" s="263">
        <v>0.67606283401699996</v>
      </c>
      <c r="K18" s="266">
        <v>0</v>
      </c>
    </row>
    <row r="19" spans="1:11" ht="14.4" customHeight="1" thickBot="1" x14ac:dyDescent="0.35">
      <c r="A19" s="284" t="s">
        <v>166</v>
      </c>
      <c r="B19" s="262">
        <v>0</v>
      </c>
      <c r="C19" s="262">
        <v>1.7036800000000001</v>
      </c>
      <c r="D19" s="263">
        <v>1.7036800000000001</v>
      </c>
      <c r="E19" s="272" t="s">
        <v>156</v>
      </c>
      <c r="F19" s="262">
        <v>0</v>
      </c>
      <c r="G19" s="263">
        <v>0</v>
      </c>
      <c r="H19" s="265">
        <v>0</v>
      </c>
      <c r="I19" s="262">
        <v>0</v>
      </c>
      <c r="J19" s="263">
        <v>0</v>
      </c>
      <c r="K19" s="274" t="s">
        <v>150</v>
      </c>
    </row>
    <row r="20" spans="1:11" ht="14.4" customHeight="1" thickBot="1" x14ac:dyDescent="0.35">
      <c r="A20" s="284" t="s">
        <v>167</v>
      </c>
      <c r="B20" s="262">
        <v>1</v>
      </c>
      <c r="C20" s="262">
        <v>0.43367</v>
      </c>
      <c r="D20" s="263">
        <v>-0.56633</v>
      </c>
      <c r="E20" s="264">
        <v>0.43367</v>
      </c>
      <c r="F20" s="262">
        <v>1.3236247719980001</v>
      </c>
      <c r="G20" s="263">
        <v>1.3236247719980001</v>
      </c>
      <c r="H20" s="265">
        <v>4.0300000000000002E-2</v>
      </c>
      <c r="I20" s="262">
        <v>7.2179999999999994E-2</v>
      </c>
      <c r="J20" s="263">
        <v>-1.251444771998</v>
      </c>
      <c r="K20" s="266">
        <v>5.4532070965999997E-2</v>
      </c>
    </row>
    <row r="21" spans="1:11" ht="14.4" customHeight="1" thickBot="1" x14ac:dyDescent="0.35">
      <c r="A21" s="283" t="s">
        <v>168</v>
      </c>
      <c r="B21" s="267">
        <v>0</v>
      </c>
      <c r="C21" s="267">
        <v>6.2163700000000004</v>
      </c>
      <c r="D21" s="268">
        <v>6.2163700000000004</v>
      </c>
      <c r="E21" s="269" t="s">
        <v>150</v>
      </c>
      <c r="F21" s="267">
        <v>6.3101169259999999E-3</v>
      </c>
      <c r="G21" s="268">
        <v>6.3101169259999999E-3</v>
      </c>
      <c r="H21" s="270">
        <v>0.54208000000000001</v>
      </c>
      <c r="I21" s="267">
        <v>4.47811</v>
      </c>
      <c r="J21" s="268">
        <v>4.4717998830730004</v>
      </c>
      <c r="K21" s="271">
        <v>0</v>
      </c>
    </row>
    <row r="22" spans="1:11" ht="14.4" customHeight="1" thickBot="1" x14ac:dyDescent="0.35">
      <c r="A22" s="284" t="s">
        <v>169</v>
      </c>
      <c r="B22" s="262">
        <v>0</v>
      </c>
      <c r="C22" s="262">
        <v>6.2100799999999996</v>
      </c>
      <c r="D22" s="263">
        <v>6.2100799999999996</v>
      </c>
      <c r="E22" s="272" t="s">
        <v>150</v>
      </c>
      <c r="F22" s="262">
        <v>0</v>
      </c>
      <c r="G22" s="263">
        <v>0</v>
      </c>
      <c r="H22" s="265">
        <v>0.54208000000000001</v>
      </c>
      <c r="I22" s="262">
        <v>4.47811</v>
      </c>
      <c r="J22" s="263">
        <v>4.47811</v>
      </c>
      <c r="K22" s="274" t="s">
        <v>150</v>
      </c>
    </row>
    <row r="23" spans="1:11" ht="14.4" customHeight="1" thickBot="1" x14ac:dyDescent="0.35">
      <c r="A23" s="284" t="s">
        <v>170</v>
      </c>
      <c r="B23" s="262">
        <v>0</v>
      </c>
      <c r="C23" s="262">
        <v>6.2899999999999996E-3</v>
      </c>
      <c r="D23" s="263">
        <v>6.2899999999999996E-3</v>
      </c>
      <c r="E23" s="272" t="s">
        <v>156</v>
      </c>
      <c r="F23" s="262">
        <v>6.3101169259999999E-3</v>
      </c>
      <c r="G23" s="263">
        <v>6.3101169259999999E-3</v>
      </c>
      <c r="H23" s="265">
        <v>0</v>
      </c>
      <c r="I23" s="262">
        <v>0</v>
      </c>
      <c r="J23" s="263">
        <v>-6.3101169259999999E-3</v>
      </c>
      <c r="K23" s="266">
        <v>0</v>
      </c>
    </row>
    <row r="24" spans="1:11" ht="14.4" customHeight="1" thickBot="1" x14ac:dyDescent="0.35">
      <c r="A24" s="282" t="s">
        <v>17</v>
      </c>
      <c r="B24" s="262">
        <v>34.078093899838002</v>
      </c>
      <c r="C24" s="262">
        <v>33.985999999999997</v>
      </c>
      <c r="D24" s="263">
        <v>-9.2093899837999996E-2</v>
      </c>
      <c r="E24" s="264">
        <v>0.99729756305799999</v>
      </c>
      <c r="F24" s="262">
        <v>35.667581263784001</v>
      </c>
      <c r="G24" s="263">
        <v>35.667581263784001</v>
      </c>
      <c r="H24" s="265">
        <v>3.266</v>
      </c>
      <c r="I24" s="262">
        <v>33.563000000000002</v>
      </c>
      <c r="J24" s="263">
        <v>-2.104581263784</v>
      </c>
      <c r="K24" s="266">
        <v>0.94099456174999996</v>
      </c>
    </row>
    <row r="25" spans="1:11" ht="14.4" customHeight="1" thickBot="1" x14ac:dyDescent="0.35">
      <c r="A25" s="283" t="s">
        <v>171</v>
      </c>
      <c r="B25" s="267">
        <v>34.078093899838002</v>
      </c>
      <c r="C25" s="267">
        <v>33.985999999999997</v>
      </c>
      <c r="D25" s="268">
        <v>-9.2093899837999996E-2</v>
      </c>
      <c r="E25" s="273">
        <v>0.99729756305799999</v>
      </c>
      <c r="F25" s="267">
        <v>35.667581263784001</v>
      </c>
      <c r="G25" s="268">
        <v>35.667581263784001</v>
      </c>
      <c r="H25" s="270">
        <v>3.266</v>
      </c>
      <c r="I25" s="267">
        <v>33.563000000000002</v>
      </c>
      <c r="J25" s="268">
        <v>-2.104581263784</v>
      </c>
      <c r="K25" s="271">
        <v>0.94099456174999996</v>
      </c>
    </row>
    <row r="26" spans="1:11" ht="14.4" customHeight="1" thickBot="1" x14ac:dyDescent="0.35">
      <c r="A26" s="284" t="s">
        <v>172</v>
      </c>
      <c r="B26" s="262">
        <v>11.078094624283001</v>
      </c>
      <c r="C26" s="262">
        <v>11.329000000000001</v>
      </c>
      <c r="D26" s="263">
        <v>0.25090537571600002</v>
      </c>
      <c r="E26" s="264">
        <v>1.0226487843100001</v>
      </c>
      <c r="F26" s="262">
        <v>12.99999759011</v>
      </c>
      <c r="G26" s="263">
        <v>12.99999759011</v>
      </c>
      <c r="H26" s="265">
        <v>0.82899999999999996</v>
      </c>
      <c r="I26" s="262">
        <v>10.157999999999999</v>
      </c>
      <c r="J26" s="263">
        <v>-2.8419975901100001</v>
      </c>
      <c r="K26" s="266">
        <v>0.78138476023400005</v>
      </c>
    </row>
    <row r="27" spans="1:11" ht="14.4" customHeight="1" thickBot="1" x14ac:dyDescent="0.35">
      <c r="A27" s="284" t="s">
        <v>173</v>
      </c>
      <c r="B27" s="262">
        <v>9.9999996850239992</v>
      </c>
      <c r="C27" s="262">
        <v>8.9290000000000003</v>
      </c>
      <c r="D27" s="263">
        <v>-1.070999685024</v>
      </c>
      <c r="E27" s="264">
        <v>0.89290002812400004</v>
      </c>
      <c r="F27" s="262">
        <v>9.1195895028040006</v>
      </c>
      <c r="G27" s="263">
        <v>9.1195895028040006</v>
      </c>
      <c r="H27" s="265">
        <v>0.47699999999999998</v>
      </c>
      <c r="I27" s="262">
        <v>9.3390000000000004</v>
      </c>
      <c r="J27" s="263">
        <v>0.219410497195</v>
      </c>
      <c r="K27" s="266">
        <v>1.0240592514739999</v>
      </c>
    </row>
    <row r="28" spans="1:11" ht="14.4" customHeight="1" thickBot="1" x14ac:dyDescent="0.35">
      <c r="A28" s="284" t="s">
        <v>174</v>
      </c>
      <c r="B28" s="262">
        <v>12.999999590531001</v>
      </c>
      <c r="C28" s="262">
        <v>13.728</v>
      </c>
      <c r="D28" s="263">
        <v>0.72800040946800004</v>
      </c>
      <c r="E28" s="264">
        <v>1.056000033261</v>
      </c>
      <c r="F28" s="262">
        <v>13.54799417087</v>
      </c>
      <c r="G28" s="263">
        <v>13.54799417087</v>
      </c>
      <c r="H28" s="265">
        <v>1.96</v>
      </c>
      <c r="I28" s="262">
        <v>14.066000000000001</v>
      </c>
      <c r="J28" s="263">
        <v>0.51800582912899995</v>
      </c>
      <c r="K28" s="266">
        <v>1.0382348724529999</v>
      </c>
    </row>
    <row r="29" spans="1:11" ht="14.4" customHeight="1" thickBot="1" x14ac:dyDescent="0.35">
      <c r="A29" s="285" t="s">
        <v>175</v>
      </c>
      <c r="B29" s="267">
        <v>36.557090451653998</v>
      </c>
      <c r="C29" s="267">
        <v>109.75421</v>
      </c>
      <c r="D29" s="268">
        <v>73.197119548345</v>
      </c>
      <c r="E29" s="273">
        <v>3.002268743054</v>
      </c>
      <c r="F29" s="267">
        <v>52.367475338889001</v>
      </c>
      <c r="G29" s="268">
        <v>52.367475338889001</v>
      </c>
      <c r="H29" s="270">
        <v>21.653199999999998</v>
      </c>
      <c r="I29" s="267">
        <v>88.790490000000005</v>
      </c>
      <c r="J29" s="268">
        <v>36.423014661110003</v>
      </c>
      <c r="K29" s="271">
        <v>1.6955274132539999</v>
      </c>
    </row>
    <row r="30" spans="1:11" ht="14.4" customHeight="1" thickBot="1" x14ac:dyDescent="0.35">
      <c r="A30" s="282" t="s">
        <v>20</v>
      </c>
      <c r="B30" s="262">
        <v>11.999999622029</v>
      </c>
      <c r="C30" s="262">
        <v>2.1804199999999998</v>
      </c>
      <c r="D30" s="263">
        <v>-9.8195796220289999</v>
      </c>
      <c r="E30" s="264">
        <v>0.18170167238900001</v>
      </c>
      <c r="F30" s="262">
        <v>7.2409591877860002</v>
      </c>
      <c r="G30" s="263">
        <v>7.2409591877860002</v>
      </c>
      <c r="H30" s="265">
        <v>0</v>
      </c>
      <c r="I30" s="262">
        <v>0</v>
      </c>
      <c r="J30" s="263">
        <v>-7.2409591877860002</v>
      </c>
      <c r="K30" s="266">
        <v>0</v>
      </c>
    </row>
    <row r="31" spans="1:11" ht="14.4" customHeight="1" thickBot="1" x14ac:dyDescent="0.35">
      <c r="A31" s="286" t="s">
        <v>176</v>
      </c>
      <c r="B31" s="262">
        <v>11.999999622029</v>
      </c>
      <c r="C31" s="262">
        <v>2.1804199999999998</v>
      </c>
      <c r="D31" s="263">
        <v>-9.8195796220289999</v>
      </c>
      <c r="E31" s="264">
        <v>0.18170167238900001</v>
      </c>
      <c r="F31" s="262">
        <v>7.2409591877860002</v>
      </c>
      <c r="G31" s="263">
        <v>7.2409591877860002</v>
      </c>
      <c r="H31" s="265">
        <v>0</v>
      </c>
      <c r="I31" s="262">
        <v>0</v>
      </c>
      <c r="J31" s="263">
        <v>-7.2409591877860002</v>
      </c>
      <c r="K31" s="266">
        <v>0</v>
      </c>
    </row>
    <row r="32" spans="1:11" ht="14.4" customHeight="1" thickBot="1" x14ac:dyDescent="0.35">
      <c r="A32" s="284" t="s">
        <v>177</v>
      </c>
      <c r="B32" s="262">
        <v>11.999999622029</v>
      </c>
      <c r="C32" s="262">
        <v>2.1804199999999998</v>
      </c>
      <c r="D32" s="263">
        <v>-9.8195796220289999</v>
      </c>
      <c r="E32" s="264">
        <v>0.18170167238900001</v>
      </c>
      <c r="F32" s="262">
        <v>2.2409022448389999</v>
      </c>
      <c r="G32" s="263">
        <v>2.2409022448389999</v>
      </c>
      <c r="H32" s="265">
        <v>0</v>
      </c>
      <c r="I32" s="262">
        <v>0</v>
      </c>
      <c r="J32" s="263">
        <v>-2.2409022448389999</v>
      </c>
      <c r="K32" s="266">
        <v>0</v>
      </c>
    </row>
    <row r="33" spans="1:11" ht="14.4" customHeight="1" thickBot="1" x14ac:dyDescent="0.35">
      <c r="A33" s="284" t="s">
        <v>178</v>
      </c>
      <c r="B33" s="262">
        <v>0</v>
      </c>
      <c r="C33" s="262">
        <v>0</v>
      </c>
      <c r="D33" s="263">
        <v>0</v>
      </c>
      <c r="E33" s="264">
        <v>1</v>
      </c>
      <c r="F33" s="262">
        <v>5.0000569429470003</v>
      </c>
      <c r="G33" s="263">
        <v>5.0000569429470003</v>
      </c>
      <c r="H33" s="265">
        <v>0</v>
      </c>
      <c r="I33" s="262">
        <v>0</v>
      </c>
      <c r="J33" s="263">
        <v>-5.0000569429470003</v>
      </c>
      <c r="K33" s="266">
        <v>0</v>
      </c>
    </row>
    <row r="34" spans="1:11" ht="14.4" customHeight="1" thickBot="1" x14ac:dyDescent="0.35">
      <c r="A34" s="287" t="s">
        <v>21</v>
      </c>
      <c r="B34" s="267">
        <v>0</v>
      </c>
      <c r="C34" s="267">
        <v>63.008000000000003</v>
      </c>
      <c r="D34" s="268">
        <v>63.008000000000003</v>
      </c>
      <c r="E34" s="269" t="s">
        <v>150</v>
      </c>
      <c r="F34" s="267">
        <v>0</v>
      </c>
      <c r="G34" s="268">
        <v>0</v>
      </c>
      <c r="H34" s="270">
        <v>19.718</v>
      </c>
      <c r="I34" s="267">
        <v>58.384999999999998</v>
      </c>
      <c r="J34" s="268">
        <v>58.384999999999998</v>
      </c>
      <c r="K34" s="275" t="s">
        <v>150</v>
      </c>
    </row>
    <row r="35" spans="1:11" ht="14.4" customHeight="1" thickBot="1" x14ac:dyDescent="0.35">
      <c r="A35" s="283" t="s">
        <v>179</v>
      </c>
      <c r="B35" s="267">
        <v>0</v>
      </c>
      <c r="C35" s="267">
        <v>63.008000000000003</v>
      </c>
      <c r="D35" s="268">
        <v>63.008000000000003</v>
      </c>
      <c r="E35" s="269" t="s">
        <v>150</v>
      </c>
      <c r="F35" s="267">
        <v>0</v>
      </c>
      <c r="G35" s="268">
        <v>0</v>
      </c>
      <c r="H35" s="270">
        <v>19.718</v>
      </c>
      <c r="I35" s="267">
        <v>58.384999999999998</v>
      </c>
      <c r="J35" s="268">
        <v>58.384999999999998</v>
      </c>
      <c r="K35" s="275" t="s">
        <v>150</v>
      </c>
    </row>
    <row r="36" spans="1:11" ht="14.4" customHeight="1" thickBot="1" x14ac:dyDescent="0.35">
      <c r="A36" s="284" t="s">
        <v>180</v>
      </c>
      <c r="B36" s="262">
        <v>0</v>
      </c>
      <c r="C36" s="262">
        <v>63.008000000000003</v>
      </c>
      <c r="D36" s="263">
        <v>63.008000000000003</v>
      </c>
      <c r="E36" s="272" t="s">
        <v>150</v>
      </c>
      <c r="F36" s="262">
        <v>0</v>
      </c>
      <c r="G36" s="263">
        <v>0</v>
      </c>
      <c r="H36" s="265">
        <v>17.047999999999998</v>
      </c>
      <c r="I36" s="262">
        <v>52.195</v>
      </c>
      <c r="J36" s="263">
        <v>52.195</v>
      </c>
      <c r="K36" s="274" t="s">
        <v>150</v>
      </c>
    </row>
    <row r="37" spans="1:11" ht="14.4" customHeight="1" thickBot="1" x14ac:dyDescent="0.35">
      <c r="A37" s="284" t="s">
        <v>181</v>
      </c>
      <c r="B37" s="262">
        <v>0</v>
      </c>
      <c r="C37" s="262">
        <v>0</v>
      </c>
      <c r="D37" s="263">
        <v>0</v>
      </c>
      <c r="E37" s="264">
        <v>1</v>
      </c>
      <c r="F37" s="262">
        <v>0</v>
      </c>
      <c r="G37" s="263">
        <v>0</v>
      </c>
      <c r="H37" s="265">
        <v>2.67</v>
      </c>
      <c r="I37" s="262">
        <v>6.19</v>
      </c>
      <c r="J37" s="263">
        <v>6.19</v>
      </c>
      <c r="K37" s="274" t="s">
        <v>156</v>
      </c>
    </row>
    <row r="38" spans="1:11" ht="14.4" customHeight="1" thickBot="1" x14ac:dyDescent="0.35">
      <c r="A38" s="282" t="s">
        <v>22</v>
      </c>
      <c r="B38" s="262">
        <v>24.557090829625</v>
      </c>
      <c r="C38" s="262">
        <v>44.56579</v>
      </c>
      <c r="D38" s="263">
        <v>20.008699170374001</v>
      </c>
      <c r="E38" s="264">
        <v>1.814782960619</v>
      </c>
      <c r="F38" s="262">
        <v>45.126516151102003</v>
      </c>
      <c r="G38" s="263">
        <v>45.126516151102003</v>
      </c>
      <c r="H38" s="265">
        <v>1.9352</v>
      </c>
      <c r="I38" s="262">
        <v>30.40549</v>
      </c>
      <c r="J38" s="263">
        <v>-14.721026151102</v>
      </c>
      <c r="K38" s="266">
        <v>0.67378323418899999</v>
      </c>
    </row>
    <row r="39" spans="1:11" ht="14.4" customHeight="1" thickBot="1" x14ac:dyDescent="0.35">
      <c r="A39" s="283" t="s">
        <v>182</v>
      </c>
      <c r="B39" s="267">
        <v>9.1143071550580004</v>
      </c>
      <c r="C39" s="267">
        <v>11.062290000000001</v>
      </c>
      <c r="D39" s="268">
        <v>1.9479828449409999</v>
      </c>
      <c r="E39" s="273">
        <v>1.213728022525</v>
      </c>
      <c r="F39" s="267">
        <v>11.059753521249</v>
      </c>
      <c r="G39" s="268">
        <v>11.059753521249</v>
      </c>
      <c r="H39" s="270">
        <v>0.64168000000000003</v>
      </c>
      <c r="I39" s="267">
        <v>9.8029899999999994</v>
      </c>
      <c r="J39" s="268">
        <v>-1.256763521249</v>
      </c>
      <c r="K39" s="271">
        <v>0.88636604614699999</v>
      </c>
    </row>
    <row r="40" spans="1:11" ht="14.4" customHeight="1" thickBot="1" x14ac:dyDescent="0.35">
      <c r="A40" s="284" t="s">
        <v>183</v>
      </c>
      <c r="B40" s="262">
        <v>3.7779748351159999</v>
      </c>
      <c r="C40" s="262">
        <v>3.3576000000000001</v>
      </c>
      <c r="D40" s="263">
        <v>-0.42037483511599999</v>
      </c>
      <c r="E40" s="264">
        <v>0.88873011243699995</v>
      </c>
      <c r="F40" s="262">
        <v>2.1959569961050001</v>
      </c>
      <c r="G40" s="263">
        <v>2.1959569961050001</v>
      </c>
      <c r="H40" s="265">
        <v>0.27100000000000002</v>
      </c>
      <c r="I40" s="262">
        <v>3.3188</v>
      </c>
      <c r="J40" s="263">
        <v>1.122843003894</v>
      </c>
      <c r="K40" s="266">
        <v>1.511322856452</v>
      </c>
    </row>
    <row r="41" spans="1:11" ht="14.4" customHeight="1" thickBot="1" x14ac:dyDescent="0.35">
      <c r="A41" s="284" t="s">
        <v>184</v>
      </c>
      <c r="B41" s="262">
        <v>0</v>
      </c>
      <c r="C41" s="262">
        <v>0.5</v>
      </c>
      <c r="D41" s="263">
        <v>0.5</v>
      </c>
      <c r="E41" s="272" t="s">
        <v>156</v>
      </c>
      <c r="F41" s="262">
        <v>0.46599116873700003</v>
      </c>
      <c r="G41" s="263">
        <v>0.46599116873700003</v>
      </c>
      <c r="H41" s="265">
        <v>0</v>
      </c>
      <c r="I41" s="262">
        <v>0</v>
      </c>
      <c r="J41" s="263">
        <v>-0.46599116873700003</v>
      </c>
      <c r="K41" s="266">
        <v>0</v>
      </c>
    </row>
    <row r="42" spans="1:11" ht="14.4" customHeight="1" thickBot="1" x14ac:dyDescent="0.35">
      <c r="A42" s="284" t="s">
        <v>185</v>
      </c>
      <c r="B42" s="262">
        <v>5.3363323199410004</v>
      </c>
      <c r="C42" s="262">
        <v>7.2046900000000003</v>
      </c>
      <c r="D42" s="263">
        <v>1.868357680058</v>
      </c>
      <c r="E42" s="264">
        <v>1.3501201889309999</v>
      </c>
      <c r="F42" s="262">
        <v>8.3978053564059998</v>
      </c>
      <c r="G42" s="263">
        <v>8.3978053564059998</v>
      </c>
      <c r="H42" s="265">
        <v>0.37068000000000001</v>
      </c>
      <c r="I42" s="262">
        <v>6.4841899999999999</v>
      </c>
      <c r="J42" s="263">
        <v>-1.9136153564059999</v>
      </c>
      <c r="K42" s="266">
        <v>0.77212911288200003</v>
      </c>
    </row>
    <row r="43" spans="1:11" ht="14.4" customHeight="1" thickBot="1" x14ac:dyDescent="0.35">
      <c r="A43" s="283" t="s">
        <v>186</v>
      </c>
      <c r="B43" s="267">
        <v>15.442783674566</v>
      </c>
      <c r="C43" s="267">
        <v>30.058499999999999</v>
      </c>
      <c r="D43" s="268">
        <v>14.615716325433</v>
      </c>
      <c r="E43" s="273">
        <v>1.9464431176029999</v>
      </c>
      <c r="F43" s="267">
        <v>29.999943984280002</v>
      </c>
      <c r="G43" s="268">
        <v>29.999943984280002</v>
      </c>
      <c r="H43" s="270">
        <v>1.29352</v>
      </c>
      <c r="I43" s="267">
        <v>20.602499999999999</v>
      </c>
      <c r="J43" s="268">
        <v>-9.3974439842800006</v>
      </c>
      <c r="K43" s="271">
        <v>0.68675128229500004</v>
      </c>
    </row>
    <row r="44" spans="1:11" ht="14.4" customHeight="1" thickBot="1" x14ac:dyDescent="0.35">
      <c r="A44" s="284" t="s">
        <v>187</v>
      </c>
      <c r="B44" s="262">
        <v>15.442783674566</v>
      </c>
      <c r="C44" s="262">
        <v>30.058499999999999</v>
      </c>
      <c r="D44" s="263">
        <v>14.615716325433</v>
      </c>
      <c r="E44" s="264">
        <v>1.9464431176029999</v>
      </c>
      <c r="F44" s="262">
        <v>29.999943984280002</v>
      </c>
      <c r="G44" s="263">
        <v>29.999943984280002</v>
      </c>
      <c r="H44" s="265">
        <v>1.29352</v>
      </c>
      <c r="I44" s="262">
        <v>20.602499999999999</v>
      </c>
      <c r="J44" s="263">
        <v>-9.3974439842800006</v>
      </c>
      <c r="K44" s="266">
        <v>0.68675128229500004</v>
      </c>
    </row>
    <row r="45" spans="1:11" ht="14.4" customHeight="1" thickBot="1" x14ac:dyDescent="0.35">
      <c r="A45" s="283" t="s">
        <v>188</v>
      </c>
      <c r="B45" s="267">
        <v>0</v>
      </c>
      <c r="C45" s="267">
        <v>3.4449999999999998</v>
      </c>
      <c r="D45" s="268">
        <v>3.4449999999999998</v>
      </c>
      <c r="E45" s="269" t="s">
        <v>156</v>
      </c>
      <c r="F45" s="267">
        <v>4.0668186455719999</v>
      </c>
      <c r="G45" s="268">
        <v>4.0668186455719999</v>
      </c>
      <c r="H45" s="270">
        <v>0</v>
      </c>
      <c r="I45" s="267">
        <v>0</v>
      </c>
      <c r="J45" s="268">
        <v>-4.0668186455719999</v>
      </c>
      <c r="K45" s="271">
        <v>0</v>
      </c>
    </row>
    <row r="46" spans="1:11" ht="14.4" customHeight="1" thickBot="1" x14ac:dyDescent="0.35">
      <c r="A46" s="284" t="s">
        <v>189</v>
      </c>
      <c r="B46" s="262">
        <v>0</v>
      </c>
      <c r="C46" s="262">
        <v>3.4449999999999998</v>
      </c>
      <c r="D46" s="263">
        <v>3.4449999999999998</v>
      </c>
      <c r="E46" s="272" t="s">
        <v>156</v>
      </c>
      <c r="F46" s="262">
        <v>4.0668186455719999</v>
      </c>
      <c r="G46" s="263">
        <v>4.0668186455719999</v>
      </c>
      <c r="H46" s="265">
        <v>0</v>
      </c>
      <c r="I46" s="262">
        <v>0</v>
      </c>
      <c r="J46" s="263">
        <v>-4.0668186455719999</v>
      </c>
      <c r="K46" s="266">
        <v>0</v>
      </c>
    </row>
    <row r="47" spans="1:11" ht="14.4" customHeight="1" thickBot="1" x14ac:dyDescent="0.35">
      <c r="A47" s="281" t="s">
        <v>23</v>
      </c>
      <c r="B47" s="262">
        <v>6494.9997954232404</v>
      </c>
      <c r="C47" s="262">
        <v>6776.2172700000001</v>
      </c>
      <c r="D47" s="263">
        <v>281.217474576759</v>
      </c>
      <c r="E47" s="264">
        <v>1.043297534016</v>
      </c>
      <c r="F47" s="262">
        <v>6789.00061290748</v>
      </c>
      <c r="G47" s="263">
        <v>6789.00061290748</v>
      </c>
      <c r="H47" s="265">
        <v>841.24682000000405</v>
      </c>
      <c r="I47" s="262">
        <v>7338.0224500000004</v>
      </c>
      <c r="J47" s="263">
        <v>549.02183709252097</v>
      </c>
      <c r="K47" s="266">
        <v>1.080869316177</v>
      </c>
    </row>
    <row r="48" spans="1:11" ht="14.4" customHeight="1" thickBot="1" x14ac:dyDescent="0.35">
      <c r="A48" s="287" t="s">
        <v>190</v>
      </c>
      <c r="B48" s="267">
        <v>4814.9998483391701</v>
      </c>
      <c r="C48" s="267">
        <v>5020.5860000000002</v>
      </c>
      <c r="D48" s="268">
        <v>205.58615166083001</v>
      </c>
      <c r="E48" s="273">
        <v>1.0426970214189999</v>
      </c>
      <c r="F48" s="267">
        <v>5014.0004526613802</v>
      </c>
      <c r="G48" s="268">
        <v>5014.0004526613802</v>
      </c>
      <c r="H48" s="270">
        <v>620.84700000000305</v>
      </c>
      <c r="I48" s="267">
        <v>5418.7380000000003</v>
      </c>
      <c r="J48" s="268">
        <v>404.73754733862103</v>
      </c>
      <c r="K48" s="271">
        <v>1.08072148201</v>
      </c>
    </row>
    <row r="49" spans="1:11" ht="14.4" customHeight="1" thickBot="1" x14ac:dyDescent="0.35">
      <c r="A49" s="283" t="s">
        <v>191</v>
      </c>
      <c r="B49" s="267">
        <v>4799.9998488116298</v>
      </c>
      <c r="C49" s="267">
        <v>5016.0860000000002</v>
      </c>
      <c r="D49" s="268">
        <v>216.08615118836701</v>
      </c>
      <c r="E49" s="273">
        <v>1.045017949582</v>
      </c>
      <c r="F49" s="267">
        <v>5000.00045139747</v>
      </c>
      <c r="G49" s="268">
        <v>5000.00045139747</v>
      </c>
      <c r="H49" s="270">
        <v>620.84700000000305</v>
      </c>
      <c r="I49" s="267">
        <v>5405.893</v>
      </c>
      <c r="J49" s="268">
        <v>405.89254860253499</v>
      </c>
      <c r="K49" s="271">
        <v>1.0811785023910001</v>
      </c>
    </row>
    <row r="50" spans="1:11" ht="14.4" customHeight="1" thickBot="1" x14ac:dyDescent="0.35">
      <c r="A50" s="284" t="s">
        <v>192</v>
      </c>
      <c r="B50" s="262">
        <v>4799.9998488116298</v>
      </c>
      <c r="C50" s="262">
        <v>5016.0860000000002</v>
      </c>
      <c r="D50" s="263">
        <v>216.08615118836701</v>
      </c>
      <c r="E50" s="264">
        <v>1.045017949582</v>
      </c>
      <c r="F50" s="262">
        <v>5000.00045139747</v>
      </c>
      <c r="G50" s="263">
        <v>5000.00045139747</v>
      </c>
      <c r="H50" s="265">
        <v>620.84700000000305</v>
      </c>
      <c r="I50" s="262">
        <v>5405.893</v>
      </c>
      <c r="J50" s="263">
        <v>405.89254860253499</v>
      </c>
      <c r="K50" s="266">
        <v>1.0811785023910001</v>
      </c>
    </row>
    <row r="51" spans="1:11" ht="14.4" customHeight="1" thickBot="1" x14ac:dyDescent="0.35">
      <c r="A51" s="283" t="s">
        <v>193</v>
      </c>
      <c r="B51" s="267">
        <v>0</v>
      </c>
      <c r="C51" s="267">
        <v>4.5</v>
      </c>
      <c r="D51" s="268">
        <v>4.5</v>
      </c>
      <c r="E51" s="269" t="s">
        <v>156</v>
      </c>
      <c r="F51" s="267">
        <v>0</v>
      </c>
      <c r="G51" s="268">
        <v>0</v>
      </c>
      <c r="H51" s="270">
        <v>0</v>
      </c>
      <c r="I51" s="267">
        <v>0</v>
      </c>
      <c r="J51" s="268">
        <v>0</v>
      </c>
      <c r="K51" s="275" t="s">
        <v>150</v>
      </c>
    </row>
    <row r="52" spans="1:11" ht="14.4" customHeight="1" thickBot="1" x14ac:dyDescent="0.35">
      <c r="A52" s="284" t="s">
        <v>194</v>
      </c>
      <c r="B52" s="262">
        <v>0</v>
      </c>
      <c r="C52" s="262">
        <v>4.5</v>
      </c>
      <c r="D52" s="263">
        <v>4.5</v>
      </c>
      <c r="E52" s="272" t="s">
        <v>156</v>
      </c>
      <c r="F52" s="262">
        <v>0</v>
      </c>
      <c r="G52" s="263">
        <v>0</v>
      </c>
      <c r="H52" s="265">
        <v>0</v>
      </c>
      <c r="I52" s="262">
        <v>0</v>
      </c>
      <c r="J52" s="263">
        <v>0</v>
      </c>
      <c r="K52" s="274" t="s">
        <v>150</v>
      </c>
    </row>
    <row r="53" spans="1:11" ht="14.4" customHeight="1" thickBot="1" x14ac:dyDescent="0.35">
      <c r="A53" s="283" t="s">
        <v>195</v>
      </c>
      <c r="B53" s="267">
        <v>14.999999527536</v>
      </c>
      <c r="C53" s="267">
        <v>0</v>
      </c>
      <c r="D53" s="268">
        <v>-14.999999527536</v>
      </c>
      <c r="E53" s="273">
        <v>0</v>
      </c>
      <c r="F53" s="267">
        <v>14.000001263912001</v>
      </c>
      <c r="G53" s="268">
        <v>14.000001263912001</v>
      </c>
      <c r="H53" s="270">
        <v>0</v>
      </c>
      <c r="I53" s="267">
        <v>12.845000000000001</v>
      </c>
      <c r="J53" s="268">
        <v>-1.155001263912</v>
      </c>
      <c r="K53" s="271">
        <v>0.91749991716799995</v>
      </c>
    </row>
    <row r="54" spans="1:11" ht="14.4" customHeight="1" thickBot="1" x14ac:dyDescent="0.35">
      <c r="A54" s="284" t="s">
        <v>196</v>
      </c>
      <c r="B54" s="262">
        <v>14.999999527536</v>
      </c>
      <c r="C54" s="262">
        <v>0</v>
      </c>
      <c r="D54" s="263">
        <v>-14.999999527536</v>
      </c>
      <c r="E54" s="264">
        <v>0</v>
      </c>
      <c r="F54" s="262">
        <v>14.000001263912001</v>
      </c>
      <c r="G54" s="263">
        <v>14.000001263912001</v>
      </c>
      <c r="H54" s="265">
        <v>0</v>
      </c>
      <c r="I54" s="262">
        <v>12.845000000000001</v>
      </c>
      <c r="J54" s="263">
        <v>-1.155001263912</v>
      </c>
      <c r="K54" s="266">
        <v>0.91749991716799995</v>
      </c>
    </row>
    <row r="55" spans="1:11" ht="14.4" customHeight="1" thickBot="1" x14ac:dyDescent="0.35">
      <c r="A55" s="282" t="s">
        <v>197</v>
      </c>
      <c r="B55" s="262">
        <v>1631.9999485959499</v>
      </c>
      <c r="C55" s="262">
        <v>1705.4675</v>
      </c>
      <c r="D55" s="263">
        <v>73.467551404044997</v>
      </c>
      <c r="E55" s="264">
        <v>1.045016883405</v>
      </c>
      <c r="F55" s="262">
        <v>1700.00015347514</v>
      </c>
      <c r="G55" s="263">
        <v>1700.00015347514</v>
      </c>
      <c r="H55" s="265">
        <v>211.08824000000101</v>
      </c>
      <c r="I55" s="262">
        <v>1838.0027299999999</v>
      </c>
      <c r="J55" s="263">
        <v>138.00257652486201</v>
      </c>
      <c r="K55" s="266">
        <v>1.081177978862</v>
      </c>
    </row>
    <row r="56" spans="1:11" ht="14.4" customHeight="1" thickBot="1" x14ac:dyDescent="0.35">
      <c r="A56" s="283" t="s">
        <v>198</v>
      </c>
      <c r="B56" s="267">
        <v>431.99998639304698</v>
      </c>
      <c r="C56" s="267">
        <v>451.44600000000003</v>
      </c>
      <c r="D56" s="268">
        <v>19.446013606952999</v>
      </c>
      <c r="E56" s="273">
        <v>1.045013921804</v>
      </c>
      <c r="F56" s="267">
        <v>450.00004062577199</v>
      </c>
      <c r="G56" s="268">
        <v>450.00004062577199</v>
      </c>
      <c r="H56" s="270">
        <v>55.876489999999997</v>
      </c>
      <c r="I56" s="267">
        <v>486.52947999999998</v>
      </c>
      <c r="J56" s="268">
        <v>36.529439374227998</v>
      </c>
      <c r="K56" s="271">
        <v>1.0811765246139999</v>
      </c>
    </row>
    <row r="57" spans="1:11" ht="14.4" customHeight="1" thickBot="1" x14ac:dyDescent="0.35">
      <c r="A57" s="284" t="s">
        <v>199</v>
      </c>
      <c r="B57" s="262">
        <v>431.99998639304698</v>
      </c>
      <c r="C57" s="262">
        <v>451.44600000000003</v>
      </c>
      <c r="D57" s="263">
        <v>19.446013606952999</v>
      </c>
      <c r="E57" s="264">
        <v>1.045013921804</v>
      </c>
      <c r="F57" s="262">
        <v>450.00004062577199</v>
      </c>
      <c r="G57" s="263">
        <v>450.00004062577199</v>
      </c>
      <c r="H57" s="265">
        <v>55.876489999999997</v>
      </c>
      <c r="I57" s="262">
        <v>486.52947999999998</v>
      </c>
      <c r="J57" s="263">
        <v>36.529439374227998</v>
      </c>
      <c r="K57" s="266">
        <v>1.0811765246139999</v>
      </c>
    </row>
    <row r="58" spans="1:11" ht="14.4" customHeight="1" thickBot="1" x14ac:dyDescent="0.35">
      <c r="A58" s="283" t="s">
        <v>200</v>
      </c>
      <c r="B58" s="267">
        <v>1199.99996220291</v>
      </c>
      <c r="C58" s="267">
        <v>1254.0215000000001</v>
      </c>
      <c r="D58" s="268">
        <v>54.021537797092002</v>
      </c>
      <c r="E58" s="273">
        <v>1.045017949582</v>
      </c>
      <c r="F58" s="267">
        <v>1250.00011284937</v>
      </c>
      <c r="G58" s="268">
        <v>1250.00011284937</v>
      </c>
      <c r="H58" s="270">
        <v>155.21175000000099</v>
      </c>
      <c r="I58" s="267">
        <v>1351.47325</v>
      </c>
      <c r="J58" s="268">
        <v>101.473137150634</v>
      </c>
      <c r="K58" s="271">
        <v>1.0811785023910001</v>
      </c>
    </row>
    <row r="59" spans="1:11" ht="14.4" customHeight="1" thickBot="1" x14ac:dyDescent="0.35">
      <c r="A59" s="284" t="s">
        <v>201</v>
      </c>
      <c r="B59" s="262">
        <v>1199.99996220291</v>
      </c>
      <c r="C59" s="262">
        <v>1254.0215000000001</v>
      </c>
      <c r="D59" s="263">
        <v>54.021537797092002</v>
      </c>
      <c r="E59" s="264">
        <v>1.045017949582</v>
      </c>
      <c r="F59" s="262">
        <v>1250.00011284937</v>
      </c>
      <c r="G59" s="263">
        <v>1250.00011284937</v>
      </c>
      <c r="H59" s="265">
        <v>155.21175000000099</v>
      </c>
      <c r="I59" s="262">
        <v>1351.47325</v>
      </c>
      <c r="J59" s="263">
        <v>101.473137150634</v>
      </c>
      <c r="K59" s="266">
        <v>1.0811785023910001</v>
      </c>
    </row>
    <row r="60" spans="1:11" ht="14.4" customHeight="1" thickBot="1" x14ac:dyDescent="0.35">
      <c r="A60" s="282" t="s">
        <v>202</v>
      </c>
      <c r="B60" s="262">
        <v>47.999998488115999</v>
      </c>
      <c r="C60" s="262">
        <v>50.16377</v>
      </c>
      <c r="D60" s="263">
        <v>2.1637715118830001</v>
      </c>
      <c r="E60" s="264">
        <v>1.0450785745840001</v>
      </c>
      <c r="F60" s="262">
        <v>75.000006770962003</v>
      </c>
      <c r="G60" s="263">
        <v>75.000006770962003</v>
      </c>
      <c r="H60" s="265">
        <v>9.3115799999999993</v>
      </c>
      <c r="I60" s="262">
        <v>81.281720000000007</v>
      </c>
      <c r="J60" s="263">
        <v>6.2817132290369999</v>
      </c>
      <c r="K60" s="266">
        <v>1.0837561688249999</v>
      </c>
    </row>
    <row r="61" spans="1:11" ht="14.4" customHeight="1" thickBot="1" x14ac:dyDescent="0.35">
      <c r="A61" s="283" t="s">
        <v>203</v>
      </c>
      <c r="B61" s="267">
        <v>47.999998488115999</v>
      </c>
      <c r="C61" s="267">
        <v>50.16377</v>
      </c>
      <c r="D61" s="268">
        <v>2.1637715118830001</v>
      </c>
      <c r="E61" s="273">
        <v>1.0450785745840001</v>
      </c>
      <c r="F61" s="267">
        <v>75.000006770962003</v>
      </c>
      <c r="G61" s="268">
        <v>75.000006770962003</v>
      </c>
      <c r="H61" s="270">
        <v>9.3115799999999993</v>
      </c>
      <c r="I61" s="267">
        <v>81.281720000000007</v>
      </c>
      <c r="J61" s="268">
        <v>6.2817132290369999</v>
      </c>
      <c r="K61" s="271">
        <v>1.0837561688249999</v>
      </c>
    </row>
    <row r="62" spans="1:11" ht="14.4" customHeight="1" thickBot="1" x14ac:dyDescent="0.35">
      <c r="A62" s="284" t="s">
        <v>204</v>
      </c>
      <c r="B62" s="262">
        <v>47.999998488115999</v>
      </c>
      <c r="C62" s="262">
        <v>50.16377</v>
      </c>
      <c r="D62" s="263">
        <v>2.1637715118830001</v>
      </c>
      <c r="E62" s="264">
        <v>1.0450785745840001</v>
      </c>
      <c r="F62" s="262">
        <v>75.000006770962003</v>
      </c>
      <c r="G62" s="263">
        <v>75.000006770962003</v>
      </c>
      <c r="H62" s="265">
        <v>9.3115799999999993</v>
      </c>
      <c r="I62" s="262">
        <v>81.281720000000007</v>
      </c>
      <c r="J62" s="263">
        <v>6.2817132290369999</v>
      </c>
      <c r="K62" s="266">
        <v>1.0837561688249999</v>
      </c>
    </row>
    <row r="63" spans="1:11" ht="14.4" customHeight="1" thickBot="1" x14ac:dyDescent="0.35">
      <c r="A63" s="281" t="s">
        <v>205</v>
      </c>
      <c r="B63" s="262">
        <v>0</v>
      </c>
      <c r="C63" s="262">
        <v>0</v>
      </c>
      <c r="D63" s="263">
        <v>0</v>
      </c>
      <c r="E63" s="264">
        <v>1</v>
      </c>
      <c r="F63" s="262">
        <v>0</v>
      </c>
      <c r="G63" s="263">
        <v>0</v>
      </c>
      <c r="H63" s="265">
        <v>0</v>
      </c>
      <c r="I63" s="262">
        <v>0.1</v>
      </c>
      <c r="J63" s="263">
        <v>0.1</v>
      </c>
      <c r="K63" s="274" t="s">
        <v>156</v>
      </c>
    </row>
    <row r="64" spans="1:11" ht="14.4" customHeight="1" thickBot="1" x14ac:dyDescent="0.35">
      <c r="A64" s="282" t="s">
        <v>206</v>
      </c>
      <c r="B64" s="262">
        <v>0</v>
      </c>
      <c r="C64" s="262">
        <v>0</v>
      </c>
      <c r="D64" s="263">
        <v>0</v>
      </c>
      <c r="E64" s="264">
        <v>1</v>
      </c>
      <c r="F64" s="262">
        <v>0</v>
      </c>
      <c r="G64" s="263">
        <v>0</v>
      </c>
      <c r="H64" s="265">
        <v>0</v>
      </c>
      <c r="I64" s="262">
        <v>0.1</v>
      </c>
      <c r="J64" s="263">
        <v>0.1</v>
      </c>
      <c r="K64" s="274" t="s">
        <v>156</v>
      </c>
    </row>
    <row r="65" spans="1:11" ht="14.4" customHeight="1" thickBot="1" x14ac:dyDescent="0.35">
      <c r="A65" s="283" t="s">
        <v>207</v>
      </c>
      <c r="B65" s="267">
        <v>0</v>
      </c>
      <c r="C65" s="267">
        <v>0</v>
      </c>
      <c r="D65" s="268">
        <v>0</v>
      </c>
      <c r="E65" s="273">
        <v>1</v>
      </c>
      <c r="F65" s="267">
        <v>0</v>
      </c>
      <c r="G65" s="268">
        <v>0</v>
      </c>
      <c r="H65" s="270">
        <v>0</v>
      </c>
      <c r="I65" s="267">
        <v>0.1</v>
      </c>
      <c r="J65" s="268">
        <v>0.1</v>
      </c>
      <c r="K65" s="275" t="s">
        <v>156</v>
      </c>
    </row>
    <row r="66" spans="1:11" ht="14.4" customHeight="1" thickBot="1" x14ac:dyDescent="0.35">
      <c r="A66" s="284" t="s">
        <v>208</v>
      </c>
      <c r="B66" s="262">
        <v>0</v>
      </c>
      <c r="C66" s="262">
        <v>0</v>
      </c>
      <c r="D66" s="263">
        <v>0</v>
      </c>
      <c r="E66" s="264">
        <v>1</v>
      </c>
      <c r="F66" s="262">
        <v>0</v>
      </c>
      <c r="G66" s="263">
        <v>0</v>
      </c>
      <c r="H66" s="265">
        <v>0</v>
      </c>
      <c r="I66" s="262">
        <v>0.1</v>
      </c>
      <c r="J66" s="263">
        <v>0.1</v>
      </c>
      <c r="K66" s="274" t="s">
        <v>156</v>
      </c>
    </row>
    <row r="67" spans="1:11" ht="14.4" customHeight="1" thickBot="1" x14ac:dyDescent="0.35">
      <c r="A67" s="281" t="s">
        <v>209</v>
      </c>
      <c r="B67" s="262">
        <v>0</v>
      </c>
      <c r="C67" s="262">
        <v>80.514250000000004</v>
      </c>
      <c r="D67" s="263">
        <v>80.514250000000004</v>
      </c>
      <c r="E67" s="272" t="s">
        <v>150</v>
      </c>
      <c r="F67" s="262">
        <v>0</v>
      </c>
      <c r="G67" s="263">
        <v>0</v>
      </c>
      <c r="H67" s="265">
        <v>22.08</v>
      </c>
      <c r="I67" s="262">
        <v>74.105999999999995</v>
      </c>
      <c r="J67" s="263">
        <v>74.105999999999995</v>
      </c>
      <c r="K67" s="274" t="s">
        <v>150</v>
      </c>
    </row>
    <row r="68" spans="1:11" ht="14.4" customHeight="1" thickBot="1" x14ac:dyDescent="0.35">
      <c r="A68" s="282" t="s">
        <v>210</v>
      </c>
      <c r="B68" s="262">
        <v>0</v>
      </c>
      <c r="C68" s="262">
        <v>80.514250000000004</v>
      </c>
      <c r="D68" s="263">
        <v>80.514250000000004</v>
      </c>
      <c r="E68" s="272" t="s">
        <v>150</v>
      </c>
      <c r="F68" s="262">
        <v>0</v>
      </c>
      <c r="G68" s="263">
        <v>0</v>
      </c>
      <c r="H68" s="265">
        <v>22.08</v>
      </c>
      <c r="I68" s="262">
        <v>74.105999999999995</v>
      </c>
      <c r="J68" s="263">
        <v>74.105999999999995</v>
      </c>
      <c r="K68" s="274" t="s">
        <v>150</v>
      </c>
    </row>
    <row r="69" spans="1:11" ht="14.4" customHeight="1" thickBot="1" x14ac:dyDescent="0.35">
      <c r="A69" s="283" t="s">
        <v>211</v>
      </c>
      <c r="B69" s="267">
        <v>0</v>
      </c>
      <c r="C69" s="267">
        <v>72.614249999999998</v>
      </c>
      <c r="D69" s="268">
        <v>72.614249999999998</v>
      </c>
      <c r="E69" s="269" t="s">
        <v>150</v>
      </c>
      <c r="F69" s="267">
        <v>0</v>
      </c>
      <c r="G69" s="268">
        <v>0</v>
      </c>
      <c r="H69" s="270">
        <v>22.08</v>
      </c>
      <c r="I69" s="267">
        <v>72.506</v>
      </c>
      <c r="J69" s="268">
        <v>72.506</v>
      </c>
      <c r="K69" s="275" t="s">
        <v>150</v>
      </c>
    </row>
    <row r="70" spans="1:11" ht="14.4" customHeight="1" thickBot="1" x14ac:dyDescent="0.35">
      <c r="A70" s="284" t="s">
        <v>212</v>
      </c>
      <c r="B70" s="262">
        <v>0</v>
      </c>
      <c r="C70" s="262">
        <v>1.3727499999999999</v>
      </c>
      <c r="D70" s="263">
        <v>1.3727499999999999</v>
      </c>
      <c r="E70" s="272" t="s">
        <v>156</v>
      </c>
      <c r="F70" s="262">
        <v>0</v>
      </c>
      <c r="G70" s="263">
        <v>0</v>
      </c>
      <c r="H70" s="265">
        <v>0</v>
      </c>
      <c r="I70" s="262">
        <v>0</v>
      </c>
      <c r="J70" s="263">
        <v>0</v>
      </c>
      <c r="K70" s="274" t="s">
        <v>150</v>
      </c>
    </row>
    <row r="71" spans="1:11" ht="14.4" customHeight="1" thickBot="1" x14ac:dyDescent="0.35">
      <c r="A71" s="284" t="s">
        <v>213</v>
      </c>
      <c r="B71" s="262">
        <v>0</v>
      </c>
      <c r="C71" s="262">
        <v>67.8</v>
      </c>
      <c r="D71" s="263">
        <v>67.8</v>
      </c>
      <c r="E71" s="272" t="s">
        <v>156</v>
      </c>
      <c r="F71" s="262">
        <v>0</v>
      </c>
      <c r="G71" s="263">
        <v>0</v>
      </c>
      <c r="H71" s="265">
        <v>22.08</v>
      </c>
      <c r="I71" s="262">
        <v>72.066000000000003</v>
      </c>
      <c r="J71" s="263">
        <v>72.066000000000003</v>
      </c>
      <c r="K71" s="274" t="s">
        <v>150</v>
      </c>
    </row>
    <row r="72" spans="1:11" ht="14.4" customHeight="1" thickBot="1" x14ac:dyDescent="0.35">
      <c r="A72" s="284" t="s">
        <v>214</v>
      </c>
      <c r="B72" s="262">
        <v>0</v>
      </c>
      <c r="C72" s="262">
        <v>3.4415</v>
      </c>
      <c r="D72" s="263">
        <v>3.4415</v>
      </c>
      <c r="E72" s="272" t="s">
        <v>150</v>
      </c>
      <c r="F72" s="262">
        <v>0</v>
      </c>
      <c r="G72" s="263">
        <v>0</v>
      </c>
      <c r="H72" s="265">
        <v>0</v>
      </c>
      <c r="I72" s="262">
        <v>0.44</v>
      </c>
      <c r="J72" s="263">
        <v>0.44</v>
      </c>
      <c r="K72" s="274" t="s">
        <v>150</v>
      </c>
    </row>
    <row r="73" spans="1:11" ht="14.4" customHeight="1" thickBot="1" x14ac:dyDescent="0.35">
      <c r="A73" s="286" t="s">
        <v>215</v>
      </c>
      <c r="B73" s="262">
        <v>0</v>
      </c>
      <c r="C73" s="262">
        <v>7.9</v>
      </c>
      <c r="D73" s="263">
        <v>7.9</v>
      </c>
      <c r="E73" s="272" t="s">
        <v>156</v>
      </c>
      <c r="F73" s="262">
        <v>0</v>
      </c>
      <c r="G73" s="263">
        <v>0</v>
      </c>
      <c r="H73" s="265">
        <v>0</v>
      </c>
      <c r="I73" s="262">
        <v>1.6</v>
      </c>
      <c r="J73" s="263">
        <v>1.6</v>
      </c>
      <c r="K73" s="274" t="s">
        <v>150</v>
      </c>
    </row>
    <row r="74" spans="1:11" ht="14.4" customHeight="1" thickBot="1" x14ac:dyDescent="0.35">
      <c r="A74" s="284" t="s">
        <v>216</v>
      </c>
      <c r="B74" s="262">
        <v>0</v>
      </c>
      <c r="C74" s="262">
        <v>7.9</v>
      </c>
      <c r="D74" s="263">
        <v>7.9</v>
      </c>
      <c r="E74" s="272" t="s">
        <v>156</v>
      </c>
      <c r="F74" s="262">
        <v>0</v>
      </c>
      <c r="G74" s="263">
        <v>0</v>
      </c>
      <c r="H74" s="265">
        <v>0</v>
      </c>
      <c r="I74" s="262">
        <v>1.6</v>
      </c>
      <c r="J74" s="263">
        <v>1.6</v>
      </c>
      <c r="K74" s="274" t="s">
        <v>150</v>
      </c>
    </row>
    <row r="75" spans="1:11" ht="14.4" customHeight="1" thickBot="1" x14ac:dyDescent="0.35">
      <c r="A75" s="281" t="s">
        <v>217</v>
      </c>
      <c r="B75" s="262">
        <v>18.999999401545001</v>
      </c>
      <c r="C75" s="262">
        <v>54.256259999999997</v>
      </c>
      <c r="D75" s="263">
        <v>35.256260598453999</v>
      </c>
      <c r="E75" s="264">
        <v>2.8555927215230001</v>
      </c>
      <c r="F75" s="262">
        <v>27.000062350010001</v>
      </c>
      <c r="G75" s="263">
        <v>27.000062350010001</v>
      </c>
      <c r="H75" s="265">
        <v>2.2189999999999999</v>
      </c>
      <c r="I75" s="262">
        <v>34.826000000000001</v>
      </c>
      <c r="J75" s="263">
        <v>7.8259376499890001</v>
      </c>
      <c r="K75" s="266">
        <v>1.289848873255</v>
      </c>
    </row>
    <row r="76" spans="1:11" ht="14.4" customHeight="1" thickBot="1" x14ac:dyDescent="0.35">
      <c r="A76" s="282" t="s">
        <v>218</v>
      </c>
      <c r="B76" s="262">
        <v>18.999999401545001</v>
      </c>
      <c r="C76" s="262">
        <v>22.425999999999998</v>
      </c>
      <c r="D76" s="263">
        <v>3.4260005984539998</v>
      </c>
      <c r="E76" s="264">
        <v>1.18031582665</v>
      </c>
      <c r="F76" s="262">
        <v>27.000062350010001</v>
      </c>
      <c r="G76" s="263">
        <v>27.000062350010001</v>
      </c>
      <c r="H76" s="265">
        <v>2.2189999999999999</v>
      </c>
      <c r="I76" s="262">
        <v>26.628</v>
      </c>
      <c r="J76" s="263">
        <v>-0.37206235000999999</v>
      </c>
      <c r="K76" s="266">
        <v>0.98621994478399999</v>
      </c>
    </row>
    <row r="77" spans="1:11" ht="14.4" customHeight="1" thickBot="1" x14ac:dyDescent="0.35">
      <c r="A77" s="283" t="s">
        <v>219</v>
      </c>
      <c r="B77" s="267">
        <v>18.999999401545001</v>
      </c>
      <c r="C77" s="267">
        <v>22.425999999999998</v>
      </c>
      <c r="D77" s="268">
        <v>3.4260005984539998</v>
      </c>
      <c r="E77" s="273">
        <v>1.18031582665</v>
      </c>
      <c r="F77" s="267">
        <v>27.000062350010001</v>
      </c>
      <c r="G77" s="268">
        <v>27.000062350010001</v>
      </c>
      <c r="H77" s="270">
        <v>2.2189999999999999</v>
      </c>
      <c r="I77" s="267">
        <v>26.628</v>
      </c>
      <c r="J77" s="268">
        <v>-0.37206235000999999</v>
      </c>
      <c r="K77" s="271">
        <v>0.98621994478399999</v>
      </c>
    </row>
    <row r="78" spans="1:11" ht="14.4" customHeight="1" thickBot="1" x14ac:dyDescent="0.35">
      <c r="A78" s="284" t="s">
        <v>220</v>
      </c>
      <c r="B78" s="262">
        <v>12.999999590531001</v>
      </c>
      <c r="C78" s="262">
        <v>15.962</v>
      </c>
      <c r="D78" s="263">
        <v>2.9620004094680001</v>
      </c>
      <c r="E78" s="264">
        <v>1.2278461925199999</v>
      </c>
      <c r="F78" s="262">
        <v>20.000046185193</v>
      </c>
      <c r="G78" s="263">
        <v>20.000046185193</v>
      </c>
      <c r="H78" s="265">
        <v>1.6539999999999999</v>
      </c>
      <c r="I78" s="262">
        <v>19.847999999999999</v>
      </c>
      <c r="J78" s="263">
        <v>-0.15204618519300001</v>
      </c>
      <c r="K78" s="266">
        <v>0.99239770829600005</v>
      </c>
    </row>
    <row r="79" spans="1:11" ht="14.4" customHeight="1" thickBot="1" x14ac:dyDescent="0.35">
      <c r="A79" s="284" t="s">
        <v>221</v>
      </c>
      <c r="B79" s="262">
        <v>5.9999998110139998</v>
      </c>
      <c r="C79" s="262">
        <v>6.4640000000000004</v>
      </c>
      <c r="D79" s="263">
        <v>0.46400018898500001</v>
      </c>
      <c r="E79" s="264">
        <v>1.0773333672659999</v>
      </c>
      <c r="F79" s="262">
        <v>7.0000161648169996</v>
      </c>
      <c r="G79" s="263">
        <v>7.0000161648169996</v>
      </c>
      <c r="H79" s="265">
        <v>0.56499999999999995</v>
      </c>
      <c r="I79" s="262">
        <v>6.78</v>
      </c>
      <c r="J79" s="263">
        <v>-0.22001616481700001</v>
      </c>
      <c r="K79" s="266">
        <v>0.96856919189299995</v>
      </c>
    </row>
    <row r="80" spans="1:11" ht="14.4" customHeight="1" thickBot="1" x14ac:dyDescent="0.35">
      <c r="A80" s="282" t="s">
        <v>222</v>
      </c>
      <c r="B80" s="262">
        <v>0</v>
      </c>
      <c r="C80" s="262">
        <v>31.830259999999999</v>
      </c>
      <c r="D80" s="263">
        <v>31.830259999999999</v>
      </c>
      <c r="E80" s="272" t="s">
        <v>150</v>
      </c>
      <c r="F80" s="262">
        <v>0</v>
      </c>
      <c r="G80" s="263">
        <v>0</v>
      </c>
      <c r="H80" s="265">
        <v>0</v>
      </c>
      <c r="I80" s="262">
        <v>8.1980000000000004</v>
      </c>
      <c r="J80" s="263">
        <v>8.1980000000000004</v>
      </c>
      <c r="K80" s="274" t="s">
        <v>150</v>
      </c>
    </row>
    <row r="81" spans="1:11" ht="14.4" customHeight="1" thickBot="1" x14ac:dyDescent="0.35">
      <c r="A81" s="283" t="s">
        <v>223</v>
      </c>
      <c r="B81" s="267">
        <v>0</v>
      </c>
      <c r="C81" s="267">
        <v>0</v>
      </c>
      <c r="D81" s="268">
        <v>0</v>
      </c>
      <c r="E81" s="273">
        <v>1</v>
      </c>
      <c r="F81" s="267">
        <v>0</v>
      </c>
      <c r="G81" s="268">
        <v>0</v>
      </c>
      <c r="H81" s="270">
        <v>0</v>
      </c>
      <c r="I81" s="267">
        <v>4.5679999999999996</v>
      </c>
      <c r="J81" s="268">
        <v>4.5679999999999996</v>
      </c>
      <c r="K81" s="275" t="s">
        <v>156</v>
      </c>
    </row>
    <row r="82" spans="1:11" ht="14.4" customHeight="1" thickBot="1" x14ac:dyDescent="0.35">
      <c r="A82" s="284" t="s">
        <v>224</v>
      </c>
      <c r="B82" s="262">
        <v>0</v>
      </c>
      <c r="C82" s="262">
        <v>0</v>
      </c>
      <c r="D82" s="263">
        <v>0</v>
      </c>
      <c r="E82" s="264">
        <v>1</v>
      </c>
      <c r="F82" s="262">
        <v>0</v>
      </c>
      <c r="G82" s="263">
        <v>0</v>
      </c>
      <c r="H82" s="265">
        <v>0</v>
      </c>
      <c r="I82" s="262">
        <v>4.5679999999999996</v>
      </c>
      <c r="J82" s="263">
        <v>4.5679999999999996</v>
      </c>
      <c r="K82" s="274" t="s">
        <v>156</v>
      </c>
    </row>
    <row r="83" spans="1:11" ht="14.4" customHeight="1" thickBot="1" x14ac:dyDescent="0.35">
      <c r="A83" s="283" t="s">
        <v>225</v>
      </c>
      <c r="B83" s="267">
        <v>0</v>
      </c>
      <c r="C83" s="267">
        <v>31.830259999999999</v>
      </c>
      <c r="D83" s="268">
        <v>31.830259999999999</v>
      </c>
      <c r="E83" s="269" t="s">
        <v>150</v>
      </c>
      <c r="F83" s="267">
        <v>0</v>
      </c>
      <c r="G83" s="268">
        <v>0</v>
      </c>
      <c r="H83" s="270">
        <v>0</v>
      </c>
      <c r="I83" s="267">
        <v>3.63</v>
      </c>
      <c r="J83" s="268">
        <v>3.63</v>
      </c>
      <c r="K83" s="275" t="s">
        <v>150</v>
      </c>
    </row>
    <row r="84" spans="1:11" ht="14.4" customHeight="1" thickBot="1" x14ac:dyDescent="0.35">
      <c r="A84" s="284" t="s">
        <v>226</v>
      </c>
      <c r="B84" s="262">
        <v>0</v>
      </c>
      <c r="C84" s="262">
        <v>31.830259999999999</v>
      </c>
      <c r="D84" s="263">
        <v>31.830259999999999</v>
      </c>
      <c r="E84" s="272" t="s">
        <v>150</v>
      </c>
      <c r="F84" s="262">
        <v>0</v>
      </c>
      <c r="G84" s="263">
        <v>0</v>
      </c>
      <c r="H84" s="265">
        <v>0</v>
      </c>
      <c r="I84" s="262">
        <v>3.63</v>
      </c>
      <c r="J84" s="263">
        <v>3.63</v>
      </c>
      <c r="K84" s="274" t="s">
        <v>150</v>
      </c>
    </row>
    <row r="85" spans="1:11" ht="14.4" customHeight="1" thickBot="1" x14ac:dyDescent="0.35">
      <c r="A85" s="281" t="s">
        <v>227</v>
      </c>
      <c r="B85" s="262">
        <v>0</v>
      </c>
      <c r="C85" s="262">
        <v>0</v>
      </c>
      <c r="D85" s="263">
        <v>0</v>
      </c>
      <c r="E85" s="264">
        <v>1</v>
      </c>
      <c r="F85" s="262">
        <v>0</v>
      </c>
      <c r="G85" s="263">
        <v>0</v>
      </c>
      <c r="H85" s="265">
        <v>0</v>
      </c>
      <c r="I85" s="262">
        <v>0.59840000000000004</v>
      </c>
      <c r="J85" s="263">
        <v>0.59840000000000004</v>
      </c>
      <c r="K85" s="274" t="s">
        <v>156</v>
      </c>
    </row>
    <row r="86" spans="1:11" ht="14.4" customHeight="1" thickBot="1" x14ac:dyDescent="0.35">
      <c r="A86" s="282" t="s">
        <v>228</v>
      </c>
      <c r="B86" s="262">
        <v>0</v>
      </c>
      <c r="C86" s="262">
        <v>0</v>
      </c>
      <c r="D86" s="263">
        <v>0</v>
      </c>
      <c r="E86" s="264">
        <v>1</v>
      </c>
      <c r="F86" s="262">
        <v>0</v>
      </c>
      <c r="G86" s="263">
        <v>0</v>
      </c>
      <c r="H86" s="265">
        <v>0</v>
      </c>
      <c r="I86" s="262">
        <v>0.59840000000000004</v>
      </c>
      <c r="J86" s="263">
        <v>0.59840000000000004</v>
      </c>
      <c r="K86" s="274" t="s">
        <v>156</v>
      </c>
    </row>
    <row r="87" spans="1:11" ht="14.4" customHeight="1" thickBot="1" x14ac:dyDescent="0.35">
      <c r="A87" s="283" t="s">
        <v>229</v>
      </c>
      <c r="B87" s="267">
        <v>0</v>
      </c>
      <c r="C87" s="267">
        <v>0</v>
      </c>
      <c r="D87" s="268">
        <v>0</v>
      </c>
      <c r="E87" s="273">
        <v>1</v>
      </c>
      <c r="F87" s="267">
        <v>0</v>
      </c>
      <c r="G87" s="268">
        <v>0</v>
      </c>
      <c r="H87" s="270">
        <v>0</v>
      </c>
      <c r="I87" s="267">
        <v>0.59840000000000004</v>
      </c>
      <c r="J87" s="268">
        <v>0.59840000000000004</v>
      </c>
      <c r="K87" s="275" t="s">
        <v>156</v>
      </c>
    </row>
    <row r="88" spans="1:11" ht="14.4" customHeight="1" thickBot="1" x14ac:dyDescent="0.35">
      <c r="A88" s="284" t="s">
        <v>230</v>
      </c>
      <c r="B88" s="262">
        <v>0</v>
      </c>
      <c r="C88" s="262">
        <v>0</v>
      </c>
      <c r="D88" s="263">
        <v>0</v>
      </c>
      <c r="E88" s="264">
        <v>1</v>
      </c>
      <c r="F88" s="262">
        <v>0</v>
      </c>
      <c r="G88" s="263">
        <v>0</v>
      </c>
      <c r="H88" s="265">
        <v>0</v>
      </c>
      <c r="I88" s="262">
        <v>0.59840000000000004</v>
      </c>
      <c r="J88" s="263">
        <v>0.59840000000000004</v>
      </c>
      <c r="K88" s="274" t="s">
        <v>156</v>
      </c>
    </row>
    <row r="89" spans="1:11" ht="14.4" customHeight="1" thickBot="1" x14ac:dyDescent="0.35">
      <c r="A89" s="280" t="s">
        <v>231</v>
      </c>
      <c r="B89" s="262">
        <v>29</v>
      </c>
      <c r="C89" s="262">
        <v>59.170200000000001</v>
      </c>
      <c r="D89" s="263">
        <v>30.170200000000001</v>
      </c>
      <c r="E89" s="264">
        <v>2.0403517241369999</v>
      </c>
      <c r="F89" s="262">
        <v>47.363770337864999</v>
      </c>
      <c r="G89" s="263">
        <v>47.363770337864999</v>
      </c>
      <c r="H89" s="265">
        <v>6.6942300000000001</v>
      </c>
      <c r="I89" s="262">
        <v>200.55331000000001</v>
      </c>
      <c r="J89" s="263">
        <v>153.18953966213499</v>
      </c>
      <c r="K89" s="266">
        <v>4.2343189439810001</v>
      </c>
    </row>
    <row r="90" spans="1:11" ht="14.4" customHeight="1" thickBot="1" x14ac:dyDescent="0.35">
      <c r="A90" s="281" t="s">
        <v>232</v>
      </c>
      <c r="B90" s="262">
        <v>29</v>
      </c>
      <c r="C90" s="262">
        <v>59.170200000000001</v>
      </c>
      <c r="D90" s="263">
        <v>30.170200000000001</v>
      </c>
      <c r="E90" s="264">
        <v>2.0403517241369999</v>
      </c>
      <c r="F90" s="262">
        <v>47.363770337864999</v>
      </c>
      <c r="G90" s="263">
        <v>47.363770337864999</v>
      </c>
      <c r="H90" s="265">
        <v>6.6942300000000001</v>
      </c>
      <c r="I90" s="262">
        <v>200.55331000000001</v>
      </c>
      <c r="J90" s="263">
        <v>153.18953966213499</v>
      </c>
      <c r="K90" s="266">
        <v>4.2343189439810001</v>
      </c>
    </row>
    <row r="91" spans="1:11" ht="14.4" customHeight="1" thickBot="1" x14ac:dyDescent="0.35">
      <c r="A91" s="287" t="s">
        <v>233</v>
      </c>
      <c r="B91" s="267">
        <v>29</v>
      </c>
      <c r="C91" s="267">
        <v>59.170200000000001</v>
      </c>
      <c r="D91" s="268">
        <v>30.170200000000001</v>
      </c>
      <c r="E91" s="273">
        <v>2.0403517241369999</v>
      </c>
      <c r="F91" s="267">
        <v>47.363770337864999</v>
      </c>
      <c r="G91" s="268">
        <v>47.363770337864999</v>
      </c>
      <c r="H91" s="270">
        <v>6.6942300000000001</v>
      </c>
      <c r="I91" s="267">
        <v>200.55331000000001</v>
      </c>
      <c r="J91" s="268">
        <v>153.18953966213499</v>
      </c>
      <c r="K91" s="271">
        <v>4.2343189439810001</v>
      </c>
    </row>
    <row r="92" spans="1:11" ht="14.4" customHeight="1" thickBot="1" x14ac:dyDescent="0.35">
      <c r="A92" s="283" t="s">
        <v>234</v>
      </c>
      <c r="B92" s="267">
        <v>0</v>
      </c>
      <c r="C92" s="267">
        <v>2.4000000000000001E-4</v>
      </c>
      <c r="D92" s="268">
        <v>2.4000000000000001E-4</v>
      </c>
      <c r="E92" s="269" t="s">
        <v>150</v>
      </c>
      <c r="F92" s="267">
        <v>0</v>
      </c>
      <c r="G92" s="268">
        <v>0</v>
      </c>
      <c r="H92" s="270">
        <v>3.0000000000000001E-5</v>
      </c>
      <c r="I92" s="267">
        <v>6.9999999999999994E-5</v>
      </c>
      <c r="J92" s="268">
        <v>6.9999999999999994E-5</v>
      </c>
      <c r="K92" s="275" t="s">
        <v>150</v>
      </c>
    </row>
    <row r="93" spans="1:11" ht="14.4" customHeight="1" thickBot="1" x14ac:dyDescent="0.35">
      <c r="A93" s="284" t="s">
        <v>235</v>
      </c>
      <c r="B93" s="262">
        <v>0</v>
      </c>
      <c r="C93" s="262">
        <v>2.4000000000000001E-4</v>
      </c>
      <c r="D93" s="263">
        <v>2.4000000000000001E-4</v>
      </c>
      <c r="E93" s="272" t="s">
        <v>150</v>
      </c>
      <c r="F93" s="262">
        <v>0</v>
      </c>
      <c r="G93" s="263">
        <v>0</v>
      </c>
      <c r="H93" s="265">
        <v>3.0000000000000001E-5</v>
      </c>
      <c r="I93" s="262">
        <v>6.9999999999999994E-5</v>
      </c>
      <c r="J93" s="263">
        <v>6.9999999999999994E-5</v>
      </c>
      <c r="K93" s="274" t="s">
        <v>150</v>
      </c>
    </row>
    <row r="94" spans="1:11" ht="14.4" customHeight="1" thickBot="1" x14ac:dyDescent="0.35">
      <c r="A94" s="283" t="s">
        <v>236</v>
      </c>
      <c r="B94" s="267">
        <v>29</v>
      </c>
      <c r="C94" s="267">
        <v>59.169960000000003</v>
      </c>
      <c r="D94" s="268">
        <v>30.16996</v>
      </c>
      <c r="E94" s="273">
        <v>2.0403434482749998</v>
      </c>
      <c r="F94" s="267">
        <v>47.363770337864999</v>
      </c>
      <c r="G94" s="268">
        <v>47.363770337864999</v>
      </c>
      <c r="H94" s="270">
        <v>6.6942000000000004</v>
      </c>
      <c r="I94" s="267">
        <v>200.55323999999999</v>
      </c>
      <c r="J94" s="268">
        <v>153.189469662135</v>
      </c>
      <c r="K94" s="271">
        <v>4.2343174660580001</v>
      </c>
    </row>
    <row r="95" spans="1:11" ht="14.4" customHeight="1" thickBot="1" x14ac:dyDescent="0.35">
      <c r="A95" s="284" t="s">
        <v>237</v>
      </c>
      <c r="B95" s="262">
        <v>0</v>
      </c>
      <c r="C95" s="262">
        <v>0.26100000000000001</v>
      </c>
      <c r="D95" s="263">
        <v>0.26100000000000001</v>
      </c>
      <c r="E95" s="272" t="s">
        <v>156</v>
      </c>
      <c r="F95" s="262">
        <v>0</v>
      </c>
      <c r="G95" s="263">
        <v>0</v>
      </c>
      <c r="H95" s="265">
        <v>0</v>
      </c>
      <c r="I95" s="262">
        <v>0</v>
      </c>
      <c r="J95" s="263">
        <v>0</v>
      </c>
      <c r="K95" s="266">
        <v>0</v>
      </c>
    </row>
    <row r="96" spans="1:11" ht="14.4" customHeight="1" thickBot="1" x14ac:dyDescent="0.35">
      <c r="A96" s="284" t="s">
        <v>238</v>
      </c>
      <c r="B96" s="262">
        <v>0</v>
      </c>
      <c r="C96" s="262">
        <v>0</v>
      </c>
      <c r="D96" s="263">
        <v>0</v>
      </c>
      <c r="E96" s="264">
        <v>1</v>
      </c>
      <c r="F96" s="262">
        <v>0</v>
      </c>
      <c r="G96" s="263">
        <v>0</v>
      </c>
      <c r="H96" s="265">
        <v>0</v>
      </c>
      <c r="I96" s="262">
        <v>165.28</v>
      </c>
      <c r="J96" s="263">
        <v>165.28</v>
      </c>
      <c r="K96" s="274" t="s">
        <v>156</v>
      </c>
    </row>
    <row r="97" spans="1:11" ht="14.4" customHeight="1" thickBot="1" x14ac:dyDescent="0.35">
      <c r="A97" s="284" t="s">
        <v>239</v>
      </c>
      <c r="B97" s="262">
        <v>29</v>
      </c>
      <c r="C97" s="262">
        <v>58.90896</v>
      </c>
      <c r="D97" s="263">
        <v>29.90896</v>
      </c>
      <c r="E97" s="264">
        <v>2.0313434482749999</v>
      </c>
      <c r="F97" s="262">
        <v>47.363770337864999</v>
      </c>
      <c r="G97" s="263">
        <v>47.363770337864999</v>
      </c>
      <c r="H97" s="265">
        <v>6.6942000000000004</v>
      </c>
      <c r="I97" s="262">
        <v>35.273240000000001</v>
      </c>
      <c r="J97" s="263">
        <v>-12.090530337864999</v>
      </c>
      <c r="K97" s="266">
        <v>0.74473040782800004</v>
      </c>
    </row>
    <row r="98" spans="1:11" ht="14.4" customHeight="1" thickBot="1" x14ac:dyDescent="0.35">
      <c r="A98" s="280" t="s">
        <v>240</v>
      </c>
      <c r="B98" s="262">
        <v>889.79622183570496</v>
      </c>
      <c r="C98" s="262">
        <v>898.72823000000096</v>
      </c>
      <c r="D98" s="263">
        <v>8.9320081642960005</v>
      </c>
      <c r="E98" s="264">
        <v>1.0100382626319999</v>
      </c>
      <c r="F98" s="262">
        <v>1011.80467559022</v>
      </c>
      <c r="G98" s="263">
        <v>1011.80467559022</v>
      </c>
      <c r="H98" s="265">
        <v>120.84690999999999</v>
      </c>
      <c r="I98" s="262">
        <v>1044.91381</v>
      </c>
      <c r="J98" s="263">
        <v>33.109134409780999</v>
      </c>
      <c r="K98" s="266">
        <v>1.03272285176</v>
      </c>
    </row>
    <row r="99" spans="1:11" ht="14.4" customHeight="1" thickBot="1" x14ac:dyDescent="0.35">
      <c r="A99" s="285" t="s">
        <v>241</v>
      </c>
      <c r="B99" s="267">
        <v>889.79622183570496</v>
      </c>
      <c r="C99" s="267">
        <v>898.72823000000096</v>
      </c>
      <c r="D99" s="268">
        <v>8.9320081642960005</v>
      </c>
      <c r="E99" s="273">
        <v>1.0100382626319999</v>
      </c>
      <c r="F99" s="267">
        <v>1011.80467559022</v>
      </c>
      <c r="G99" s="268">
        <v>1011.80467559022</v>
      </c>
      <c r="H99" s="270">
        <v>120.84690999999999</v>
      </c>
      <c r="I99" s="267">
        <v>1044.91381</v>
      </c>
      <c r="J99" s="268">
        <v>33.109134409780999</v>
      </c>
      <c r="K99" s="271">
        <v>1.03272285176</v>
      </c>
    </row>
    <row r="100" spans="1:11" ht="14.4" customHeight="1" thickBot="1" x14ac:dyDescent="0.35">
      <c r="A100" s="287" t="s">
        <v>29</v>
      </c>
      <c r="B100" s="267">
        <v>889.79622183570496</v>
      </c>
      <c r="C100" s="267">
        <v>898.72823000000096</v>
      </c>
      <c r="D100" s="268">
        <v>8.9320081642960005</v>
      </c>
      <c r="E100" s="273">
        <v>1.0100382626319999</v>
      </c>
      <c r="F100" s="267">
        <v>1011.80467559022</v>
      </c>
      <c r="G100" s="268">
        <v>1011.80467559022</v>
      </c>
      <c r="H100" s="270">
        <v>120.84690999999999</v>
      </c>
      <c r="I100" s="267">
        <v>1044.91381</v>
      </c>
      <c r="J100" s="268">
        <v>33.109134409780999</v>
      </c>
      <c r="K100" s="271">
        <v>1.03272285176</v>
      </c>
    </row>
    <row r="101" spans="1:11" ht="14.4" customHeight="1" thickBot="1" x14ac:dyDescent="0.35">
      <c r="A101" s="283" t="s">
        <v>242</v>
      </c>
      <c r="B101" s="267">
        <v>5.3044056967920001</v>
      </c>
      <c r="C101" s="267">
        <v>6.6241000000000003</v>
      </c>
      <c r="D101" s="268">
        <v>1.3196943032070001</v>
      </c>
      <c r="E101" s="273">
        <v>1.2487921133190001</v>
      </c>
      <c r="F101" s="267">
        <v>0.19230938355300001</v>
      </c>
      <c r="G101" s="268">
        <v>0.19230938355300001</v>
      </c>
      <c r="H101" s="270">
        <v>0</v>
      </c>
      <c r="I101" s="267">
        <v>1.9157999999999999</v>
      </c>
      <c r="J101" s="268">
        <v>1.723490616446</v>
      </c>
      <c r="K101" s="271">
        <v>0</v>
      </c>
    </row>
    <row r="102" spans="1:11" ht="14.4" customHeight="1" thickBot="1" x14ac:dyDescent="0.35">
      <c r="A102" s="284" t="s">
        <v>243</v>
      </c>
      <c r="B102" s="262">
        <v>0</v>
      </c>
      <c r="C102" s="262">
        <v>5.8155999999999999</v>
      </c>
      <c r="D102" s="263">
        <v>5.8155999999999999</v>
      </c>
      <c r="E102" s="272" t="s">
        <v>150</v>
      </c>
      <c r="F102" s="262">
        <v>0</v>
      </c>
      <c r="G102" s="263">
        <v>0</v>
      </c>
      <c r="H102" s="265">
        <v>0</v>
      </c>
      <c r="I102" s="262">
        <v>1.7687999999999999</v>
      </c>
      <c r="J102" s="263">
        <v>1.7687999999999999</v>
      </c>
      <c r="K102" s="274" t="s">
        <v>156</v>
      </c>
    </row>
    <row r="103" spans="1:11" ht="14.4" customHeight="1" thickBot="1" x14ac:dyDescent="0.35">
      <c r="A103" s="284" t="s">
        <v>244</v>
      </c>
      <c r="B103" s="262">
        <v>5.3044056967920001</v>
      </c>
      <c r="C103" s="262">
        <v>0.8085</v>
      </c>
      <c r="D103" s="263">
        <v>-4.4959056967919997</v>
      </c>
      <c r="E103" s="264">
        <v>0.15242046823200001</v>
      </c>
      <c r="F103" s="262">
        <v>0.19230938355300001</v>
      </c>
      <c r="G103" s="263">
        <v>0.19230938355300001</v>
      </c>
      <c r="H103" s="265">
        <v>0</v>
      </c>
      <c r="I103" s="262">
        <v>0.14699999999999999</v>
      </c>
      <c r="J103" s="263">
        <v>-4.5309383553000002E-2</v>
      </c>
      <c r="K103" s="266">
        <v>0</v>
      </c>
    </row>
    <row r="104" spans="1:11" ht="14.4" customHeight="1" thickBot="1" x14ac:dyDescent="0.35">
      <c r="A104" s="283" t="s">
        <v>245</v>
      </c>
      <c r="B104" s="267">
        <v>9.8993192165370001</v>
      </c>
      <c r="C104" s="267">
        <v>9.7648299999999999</v>
      </c>
      <c r="D104" s="268">
        <v>-0.13448921653699999</v>
      </c>
      <c r="E104" s="273">
        <v>0.98641429641800005</v>
      </c>
      <c r="F104" s="267">
        <v>9.9011551439240009</v>
      </c>
      <c r="G104" s="268">
        <v>9.9011551439240009</v>
      </c>
      <c r="H104" s="270">
        <v>0.64690000000000003</v>
      </c>
      <c r="I104" s="267">
        <v>9.7710000000000008</v>
      </c>
      <c r="J104" s="268">
        <v>-0.13015514392399999</v>
      </c>
      <c r="K104" s="271">
        <v>0.98685454959200003</v>
      </c>
    </row>
    <row r="105" spans="1:11" ht="14.4" customHeight="1" thickBot="1" x14ac:dyDescent="0.35">
      <c r="A105" s="284" t="s">
        <v>246</v>
      </c>
      <c r="B105" s="262">
        <v>9.8993192165370001</v>
      </c>
      <c r="C105" s="262">
        <v>9.7648299999999999</v>
      </c>
      <c r="D105" s="263">
        <v>-0.13448921653699999</v>
      </c>
      <c r="E105" s="264">
        <v>0.98641429641800005</v>
      </c>
      <c r="F105" s="262">
        <v>9.9011551439240009</v>
      </c>
      <c r="G105" s="263">
        <v>9.9011551439240009</v>
      </c>
      <c r="H105" s="265">
        <v>0.64690000000000003</v>
      </c>
      <c r="I105" s="262">
        <v>9.7710000000000008</v>
      </c>
      <c r="J105" s="263">
        <v>-0.13015514392399999</v>
      </c>
      <c r="K105" s="266">
        <v>0.98685454959200003</v>
      </c>
    </row>
    <row r="106" spans="1:11" ht="14.4" customHeight="1" thickBot="1" x14ac:dyDescent="0.35">
      <c r="A106" s="283" t="s">
        <v>247</v>
      </c>
      <c r="B106" s="267">
        <v>188</v>
      </c>
      <c r="C106" s="267">
        <v>171.4469</v>
      </c>
      <c r="D106" s="268">
        <v>-16.553099999998999</v>
      </c>
      <c r="E106" s="273">
        <v>0.91195159574399998</v>
      </c>
      <c r="F106" s="267">
        <v>290.75756898859601</v>
      </c>
      <c r="G106" s="268">
        <v>290.75756898859601</v>
      </c>
      <c r="H106" s="270">
        <v>29.038589999999999</v>
      </c>
      <c r="I106" s="267">
        <v>278.19333999999998</v>
      </c>
      <c r="J106" s="268">
        <v>-12.564228988595</v>
      </c>
      <c r="K106" s="271">
        <v>0.956787955573</v>
      </c>
    </row>
    <row r="107" spans="1:11" ht="14.4" customHeight="1" thickBot="1" x14ac:dyDescent="0.35">
      <c r="A107" s="284" t="s">
        <v>248</v>
      </c>
      <c r="B107" s="262">
        <v>188</v>
      </c>
      <c r="C107" s="262">
        <v>171.4469</v>
      </c>
      <c r="D107" s="263">
        <v>-16.553099999998999</v>
      </c>
      <c r="E107" s="264">
        <v>0.91195159574399998</v>
      </c>
      <c r="F107" s="262">
        <v>290.75756898859601</v>
      </c>
      <c r="G107" s="263">
        <v>290.75756898859601</v>
      </c>
      <c r="H107" s="265">
        <v>29.038589999999999</v>
      </c>
      <c r="I107" s="262">
        <v>278.19333999999998</v>
      </c>
      <c r="J107" s="263">
        <v>-12.564228988595</v>
      </c>
      <c r="K107" s="266">
        <v>0.956787955573</v>
      </c>
    </row>
    <row r="108" spans="1:11" ht="14.4" customHeight="1" thickBot="1" x14ac:dyDescent="0.35">
      <c r="A108" s="283" t="s">
        <v>249</v>
      </c>
      <c r="B108" s="267">
        <v>686.59249692237404</v>
      </c>
      <c r="C108" s="267">
        <v>710.89240000000098</v>
      </c>
      <c r="D108" s="268">
        <v>24.299903077625999</v>
      </c>
      <c r="E108" s="273">
        <v>1.035392031207</v>
      </c>
      <c r="F108" s="267">
        <v>710.95364207414502</v>
      </c>
      <c r="G108" s="268">
        <v>710.95364207414502</v>
      </c>
      <c r="H108" s="270">
        <v>91.161420000000007</v>
      </c>
      <c r="I108" s="267">
        <v>755.03367000000003</v>
      </c>
      <c r="J108" s="268">
        <v>44.080027925854999</v>
      </c>
      <c r="K108" s="271">
        <v>1.0620012688830001</v>
      </c>
    </row>
    <row r="109" spans="1:11" ht="14.4" customHeight="1" thickBot="1" x14ac:dyDescent="0.35">
      <c r="A109" s="284" t="s">
        <v>250</v>
      </c>
      <c r="B109" s="262">
        <v>686.59249692237404</v>
      </c>
      <c r="C109" s="262">
        <v>710.89240000000098</v>
      </c>
      <c r="D109" s="263">
        <v>24.299903077625999</v>
      </c>
      <c r="E109" s="264">
        <v>1.035392031207</v>
      </c>
      <c r="F109" s="262">
        <v>710.95364207414502</v>
      </c>
      <c r="G109" s="263">
        <v>710.95364207414502</v>
      </c>
      <c r="H109" s="265">
        <v>91.161420000000007</v>
      </c>
      <c r="I109" s="262">
        <v>755.03367000000003</v>
      </c>
      <c r="J109" s="263">
        <v>44.080027925854999</v>
      </c>
      <c r="K109" s="266">
        <v>1.0620012688830001</v>
      </c>
    </row>
    <row r="110" spans="1:11" ht="14.4" customHeight="1" thickBot="1" x14ac:dyDescent="0.35">
      <c r="A110" s="288"/>
      <c r="B110" s="262">
        <v>-7451.4900787453098</v>
      </c>
      <c r="C110" s="262">
        <v>-7907.0540700000001</v>
      </c>
      <c r="D110" s="263">
        <v>-455.56399125469102</v>
      </c>
      <c r="E110" s="264">
        <v>1.0611373009209999</v>
      </c>
      <c r="F110" s="262">
        <v>-7875.3889288314103</v>
      </c>
      <c r="G110" s="263">
        <v>-7875.3889288314103</v>
      </c>
      <c r="H110" s="265">
        <v>-1006.05728</v>
      </c>
      <c r="I110" s="262">
        <v>-8421.9107600000007</v>
      </c>
      <c r="J110" s="263">
        <v>-546.52183116858896</v>
      </c>
      <c r="K110" s="266">
        <v>1.0693961702849999</v>
      </c>
    </row>
    <row r="111" spans="1:11" ht="14.4" customHeight="1" thickBot="1" x14ac:dyDescent="0.35">
      <c r="A111" s="289" t="s">
        <v>41</v>
      </c>
      <c r="B111" s="276">
        <v>-7451.4900787453098</v>
      </c>
      <c r="C111" s="276">
        <v>-7907.0540700000001</v>
      </c>
      <c r="D111" s="277">
        <v>-455.56399125469102</v>
      </c>
      <c r="E111" s="278">
        <v>-4.2031301191999999E-2</v>
      </c>
      <c r="F111" s="276">
        <v>-7875.3889288314103</v>
      </c>
      <c r="G111" s="277">
        <v>-7875.3889288314103</v>
      </c>
      <c r="H111" s="276">
        <v>-1006.05728</v>
      </c>
      <c r="I111" s="276">
        <v>-8421.9107600000098</v>
      </c>
      <c r="J111" s="277">
        <v>-546.52183116858998</v>
      </c>
      <c r="K111" s="279">
        <v>1.0693961702849999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59" customWidth="1"/>
    <col min="2" max="2" width="61.109375" style="159" customWidth="1"/>
    <col min="3" max="3" width="9.5546875" style="93" customWidth="1"/>
    <col min="4" max="4" width="9.5546875" style="160" customWidth="1"/>
    <col min="5" max="5" width="2.21875" style="160" customWidth="1"/>
    <col min="6" max="6" width="9.5546875" style="161" customWidth="1"/>
    <col min="7" max="7" width="9.5546875" style="158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56" t="s">
        <v>64</v>
      </c>
      <c r="B1" s="257"/>
      <c r="C1" s="257"/>
      <c r="D1" s="257"/>
      <c r="E1" s="257"/>
      <c r="F1" s="257"/>
      <c r="G1" s="228"/>
      <c r="H1" s="258"/>
      <c r="I1" s="258"/>
    </row>
    <row r="2" spans="1:10" ht="14.4" customHeight="1" thickBot="1" x14ac:dyDescent="0.35">
      <c r="A2" s="166" t="s">
        <v>149</v>
      </c>
      <c r="B2" s="157"/>
      <c r="C2" s="157"/>
      <c r="D2" s="157"/>
      <c r="E2" s="157"/>
      <c r="F2" s="157"/>
    </row>
    <row r="3" spans="1:10" ht="14.4" customHeight="1" thickBot="1" x14ac:dyDescent="0.35">
      <c r="A3" s="166"/>
      <c r="B3" s="157"/>
      <c r="C3" s="212">
        <v>2014</v>
      </c>
      <c r="D3" s="213">
        <v>2015</v>
      </c>
      <c r="E3" s="7"/>
      <c r="F3" s="251">
        <v>2016</v>
      </c>
      <c r="G3" s="252"/>
      <c r="H3" s="252"/>
      <c r="I3" s="253"/>
    </row>
    <row r="4" spans="1:10" ht="14.4" customHeight="1" thickBot="1" x14ac:dyDescent="0.35">
      <c r="A4" s="217" t="s">
        <v>0</v>
      </c>
      <c r="B4" s="218" t="s">
        <v>121</v>
      </c>
      <c r="C4" s="254" t="s">
        <v>45</v>
      </c>
      <c r="D4" s="255"/>
      <c r="E4" s="219"/>
      <c r="F4" s="214" t="s">
        <v>45</v>
      </c>
      <c r="G4" s="215" t="s">
        <v>46</v>
      </c>
      <c r="H4" s="215" t="s">
        <v>43</v>
      </c>
      <c r="I4" s="216" t="s">
        <v>47</v>
      </c>
    </row>
    <row r="5" spans="1:10" ht="14.4" customHeight="1" x14ac:dyDescent="0.3">
      <c r="A5" s="290" t="s">
        <v>251</v>
      </c>
      <c r="B5" s="291" t="s">
        <v>252</v>
      </c>
      <c r="C5" s="292" t="s">
        <v>253</v>
      </c>
      <c r="D5" s="292" t="s">
        <v>253</v>
      </c>
      <c r="E5" s="292"/>
      <c r="F5" s="292" t="s">
        <v>253</v>
      </c>
      <c r="G5" s="292" t="s">
        <v>253</v>
      </c>
      <c r="H5" s="292" t="s">
        <v>253</v>
      </c>
      <c r="I5" s="293" t="s">
        <v>253</v>
      </c>
      <c r="J5" s="294" t="s">
        <v>44</v>
      </c>
    </row>
    <row r="6" spans="1:10" ht="14.4" customHeight="1" x14ac:dyDescent="0.3">
      <c r="A6" s="290" t="s">
        <v>251</v>
      </c>
      <c r="B6" s="291" t="s">
        <v>254</v>
      </c>
      <c r="C6" s="292" t="s">
        <v>253</v>
      </c>
      <c r="D6" s="292">
        <v>0</v>
      </c>
      <c r="E6" s="292"/>
      <c r="F6" s="292" t="s">
        <v>253</v>
      </c>
      <c r="G6" s="292" t="s">
        <v>253</v>
      </c>
      <c r="H6" s="292" t="s">
        <v>253</v>
      </c>
      <c r="I6" s="293" t="s">
        <v>253</v>
      </c>
      <c r="J6" s="294" t="s">
        <v>1</v>
      </c>
    </row>
    <row r="7" spans="1:10" ht="14.4" customHeight="1" x14ac:dyDescent="0.3">
      <c r="A7" s="290" t="s">
        <v>251</v>
      </c>
      <c r="B7" s="291" t="s">
        <v>255</v>
      </c>
      <c r="C7" s="292" t="s">
        <v>253</v>
      </c>
      <c r="D7" s="292">
        <v>0</v>
      </c>
      <c r="E7" s="292"/>
      <c r="F7" s="292" t="s">
        <v>253</v>
      </c>
      <c r="G7" s="292" t="s">
        <v>253</v>
      </c>
      <c r="H7" s="292" t="s">
        <v>253</v>
      </c>
      <c r="I7" s="293" t="s">
        <v>253</v>
      </c>
      <c r="J7" s="294" t="s">
        <v>256</v>
      </c>
    </row>
    <row r="9" spans="1:10" ht="14.4" customHeight="1" x14ac:dyDescent="0.3">
      <c r="A9" s="290" t="s">
        <v>251</v>
      </c>
      <c r="B9" s="291" t="s">
        <v>252</v>
      </c>
      <c r="C9" s="292" t="s">
        <v>253</v>
      </c>
      <c r="D9" s="292" t="s">
        <v>253</v>
      </c>
      <c r="E9" s="292"/>
      <c r="F9" s="292" t="s">
        <v>253</v>
      </c>
      <c r="G9" s="292" t="s">
        <v>253</v>
      </c>
      <c r="H9" s="292" t="s">
        <v>253</v>
      </c>
      <c r="I9" s="293" t="s">
        <v>253</v>
      </c>
      <c r="J9" s="294" t="s">
        <v>44</v>
      </c>
    </row>
    <row r="10" spans="1:10" ht="14.4" customHeight="1" x14ac:dyDescent="0.3">
      <c r="A10" s="290" t="s">
        <v>257</v>
      </c>
      <c r="B10" s="291" t="s">
        <v>258</v>
      </c>
      <c r="C10" s="292" t="s">
        <v>253</v>
      </c>
      <c r="D10" s="292" t="s">
        <v>253</v>
      </c>
      <c r="E10" s="292"/>
      <c r="F10" s="292" t="s">
        <v>253</v>
      </c>
      <c r="G10" s="292" t="s">
        <v>253</v>
      </c>
      <c r="H10" s="292" t="s">
        <v>253</v>
      </c>
      <c r="I10" s="293" t="s">
        <v>253</v>
      </c>
      <c r="J10" s="294" t="s">
        <v>0</v>
      </c>
    </row>
    <row r="11" spans="1:10" ht="14.4" customHeight="1" x14ac:dyDescent="0.3">
      <c r="A11" s="290" t="s">
        <v>257</v>
      </c>
      <c r="B11" s="291" t="s">
        <v>254</v>
      </c>
      <c r="C11" s="292" t="s">
        <v>253</v>
      </c>
      <c r="D11" s="292">
        <v>0</v>
      </c>
      <c r="E11" s="292"/>
      <c r="F11" s="292" t="s">
        <v>253</v>
      </c>
      <c r="G11" s="292" t="s">
        <v>253</v>
      </c>
      <c r="H11" s="292" t="s">
        <v>253</v>
      </c>
      <c r="I11" s="293" t="s">
        <v>253</v>
      </c>
      <c r="J11" s="294" t="s">
        <v>1</v>
      </c>
    </row>
    <row r="12" spans="1:10" ht="14.4" customHeight="1" x14ac:dyDescent="0.3">
      <c r="A12" s="290" t="s">
        <v>257</v>
      </c>
      <c r="B12" s="291" t="s">
        <v>259</v>
      </c>
      <c r="C12" s="292" t="s">
        <v>253</v>
      </c>
      <c r="D12" s="292">
        <v>0</v>
      </c>
      <c r="E12" s="292"/>
      <c r="F12" s="292" t="s">
        <v>253</v>
      </c>
      <c r="G12" s="292" t="s">
        <v>253</v>
      </c>
      <c r="H12" s="292" t="s">
        <v>253</v>
      </c>
      <c r="I12" s="293" t="s">
        <v>253</v>
      </c>
      <c r="J12" s="294" t="s">
        <v>260</v>
      </c>
    </row>
    <row r="13" spans="1:10" ht="14.4" customHeight="1" x14ac:dyDescent="0.3">
      <c r="A13" s="290" t="s">
        <v>253</v>
      </c>
      <c r="B13" s="291" t="s">
        <v>253</v>
      </c>
      <c r="C13" s="292" t="s">
        <v>253</v>
      </c>
      <c r="D13" s="292" t="s">
        <v>253</v>
      </c>
      <c r="E13" s="292"/>
      <c r="F13" s="292" t="s">
        <v>253</v>
      </c>
      <c r="G13" s="292" t="s">
        <v>253</v>
      </c>
      <c r="H13" s="292" t="s">
        <v>253</v>
      </c>
      <c r="I13" s="293" t="s">
        <v>253</v>
      </c>
      <c r="J13" s="294" t="s">
        <v>261</v>
      </c>
    </row>
    <row r="14" spans="1:10" ht="14.4" customHeight="1" x14ac:dyDescent="0.3">
      <c r="A14" s="290" t="s">
        <v>251</v>
      </c>
      <c r="B14" s="291" t="s">
        <v>255</v>
      </c>
      <c r="C14" s="292" t="s">
        <v>253</v>
      </c>
      <c r="D14" s="292">
        <v>0</v>
      </c>
      <c r="E14" s="292"/>
      <c r="F14" s="292" t="s">
        <v>253</v>
      </c>
      <c r="G14" s="292" t="s">
        <v>253</v>
      </c>
      <c r="H14" s="292" t="s">
        <v>253</v>
      </c>
      <c r="I14" s="293" t="s">
        <v>253</v>
      </c>
      <c r="J14" s="294" t="s">
        <v>256</v>
      </c>
    </row>
  </sheetData>
  <mergeCells count="3">
    <mergeCell ref="F3:I3"/>
    <mergeCell ref="C4:D4"/>
    <mergeCell ref="A1:I1"/>
  </mergeCells>
  <conditionalFormatting sqref="F8 F15:F65537">
    <cfRule type="cellIs" dxfId="37" priority="18" stopIfTrue="1" operator="greaterThan">
      <formula>1</formula>
    </cfRule>
  </conditionalFormatting>
  <conditionalFormatting sqref="H5:H7">
    <cfRule type="expression" dxfId="36" priority="14">
      <formula>$H5&gt;0</formula>
    </cfRule>
  </conditionalFormatting>
  <conditionalFormatting sqref="I5:I7">
    <cfRule type="expression" dxfId="35" priority="15">
      <formula>$I5&gt;1</formula>
    </cfRule>
  </conditionalFormatting>
  <conditionalFormatting sqref="B5:B7">
    <cfRule type="expression" dxfId="34" priority="11">
      <formula>OR($J5="NS",$J5="SumaNS",$J5="Účet")</formula>
    </cfRule>
  </conditionalFormatting>
  <conditionalFormatting sqref="B5:D7 F5:I7">
    <cfRule type="expression" dxfId="33" priority="17">
      <formula>AND($J5&lt;&gt;"",$J5&lt;&gt;"mezeraKL")</formula>
    </cfRule>
  </conditionalFormatting>
  <conditionalFormatting sqref="B5:D7 F5:I7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1" priority="13">
      <formula>OR($J5="SumaNS",$J5="NS")</formula>
    </cfRule>
  </conditionalFormatting>
  <conditionalFormatting sqref="A5:A7">
    <cfRule type="expression" dxfId="30" priority="9">
      <formula>AND($J5&lt;&gt;"mezeraKL",$J5&lt;&gt;"")</formula>
    </cfRule>
  </conditionalFormatting>
  <conditionalFormatting sqref="A5:A7">
    <cfRule type="expression" dxfId="29" priority="10">
      <formula>AND($J5&lt;&gt;"",$J5&lt;&gt;"mezeraKL")</formula>
    </cfRule>
  </conditionalFormatting>
  <conditionalFormatting sqref="H9:H14">
    <cfRule type="expression" dxfId="28" priority="5">
      <formula>$H9&gt;0</formula>
    </cfRule>
  </conditionalFormatting>
  <conditionalFormatting sqref="A9:A14">
    <cfRule type="expression" dxfId="27" priority="2">
      <formula>AND($J9&lt;&gt;"mezeraKL",$J9&lt;&gt;"")</formula>
    </cfRule>
  </conditionalFormatting>
  <conditionalFormatting sqref="I9:I14">
    <cfRule type="expression" dxfId="26" priority="6">
      <formula>$I9&gt;1</formula>
    </cfRule>
  </conditionalFormatting>
  <conditionalFormatting sqref="B9:B14">
    <cfRule type="expression" dxfId="25" priority="1">
      <formula>OR($J9="NS",$J9="SumaNS",$J9="Účet")</formula>
    </cfRule>
  </conditionalFormatting>
  <conditionalFormatting sqref="A9:D14 F9:I14">
    <cfRule type="expression" dxfId="24" priority="8">
      <formula>AND($J9&lt;&gt;"",$J9&lt;&gt;"mezeraKL")</formula>
    </cfRule>
  </conditionalFormatting>
  <conditionalFormatting sqref="B9:D14 F9:I14">
    <cfRule type="expression" dxfId="23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2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59" customWidth="1"/>
    <col min="2" max="2" width="61.109375" style="159" customWidth="1"/>
    <col min="3" max="3" width="9.5546875" style="93" customWidth="1"/>
    <col min="4" max="4" width="9.5546875" style="160" customWidth="1"/>
    <col min="5" max="5" width="2.21875" style="160" customWidth="1"/>
    <col min="6" max="6" width="9.5546875" style="161" customWidth="1"/>
    <col min="7" max="7" width="9.5546875" style="158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56" t="s">
        <v>65</v>
      </c>
      <c r="B1" s="257"/>
      <c r="C1" s="257"/>
      <c r="D1" s="257"/>
      <c r="E1" s="257"/>
      <c r="F1" s="257"/>
      <c r="G1" s="228"/>
      <c r="H1" s="258"/>
      <c r="I1" s="258"/>
    </row>
    <row r="2" spans="1:10" ht="14.4" customHeight="1" thickBot="1" x14ac:dyDescent="0.35">
      <c r="A2" s="166" t="s">
        <v>149</v>
      </c>
      <c r="B2" s="157"/>
      <c r="C2" s="157"/>
      <c r="D2" s="157"/>
      <c r="E2" s="157"/>
      <c r="F2" s="157"/>
    </row>
    <row r="3" spans="1:10" ht="14.4" customHeight="1" thickBot="1" x14ac:dyDescent="0.35">
      <c r="A3" s="166"/>
      <c r="B3" s="157"/>
      <c r="C3" s="212">
        <v>2014</v>
      </c>
      <c r="D3" s="213">
        <v>2015</v>
      </c>
      <c r="E3" s="7"/>
      <c r="F3" s="251">
        <v>2016</v>
      </c>
      <c r="G3" s="252"/>
      <c r="H3" s="252"/>
      <c r="I3" s="253"/>
    </row>
    <row r="4" spans="1:10" ht="14.4" customHeight="1" thickBot="1" x14ac:dyDescent="0.35">
      <c r="A4" s="217" t="s">
        <v>0</v>
      </c>
      <c r="B4" s="218" t="s">
        <v>121</v>
      </c>
      <c r="C4" s="254" t="s">
        <v>45</v>
      </c>
      <c r="D4" s="255"/>
      <c r="E4" s="219"/>
      <c r="F4" s="214" t="s">
        <v>45</v>
      </c>
      <c r="G4" s="215" t="s">
        <v>46</v>
      </c>
      <c r="H4" s="215" t="s">
        <v>43</v>
      </c>
      <c r="I4" s="216" t="s">
        <v>47</v>
      </c>
    </row>
    <row r="5" spans="1:10" ht="14.4" customHeight="1" x14ac:dyDescent="0.3">
      <c r="A5" s="290" t="s">
        <v>251</v>
      </c>
      <c r="B5" s="291" t="s">
        <v>252</v>
      </c>
      <c r="C5" s="292" t="s">
        <v>253</v>
      </c>
      <c r="D5" s="292" t="s">
        <v>253</v>
      </c>
      <c r="E5" s="292"/>
      <c r="F5" s="292" t="s">
        <v>253</v>
      </c>
      <c r="G5" s="292" t="s">
        <v>253</v>
      </c>
      <c r="H5" s="292" t="s">
        <v>253</v>
      </c>
      <c r="I5" s="293" t="s">
        <v>253</v>
      </c>
      <c r="J5" s="294" t="s">
        <v>44</v>
      </c>
    </row>
    <row r="6" spans="1:10" ht="14.4" customHeight="1" x14ac:dyDescent="0.3">
      <c r="A6" s="290" t="s">
        <v>251</v>
      </c>
      <c r="B6" s="291" t="s">
        <v>157</v>
      </c>
      <c r="C6" s="292" t="s">
        <v>253</v>
      </c>
      <c r="D6" s="292">
        <v>9.5390000000000003E-2</v>
      </c>
      <c r="E6" s="292"/>
      <c r="F6" s="292">
        <v>0</v>
      </c>
      <c r="G6" s="292">
        <v>9.5390008610999999E-2</v>
      </c>
      <c r="H6" s="292">
        <v>-9.5390008610999999E-2</v>
      </c>
      <c r="I6" s="293">
        <v>0</v>
      </c>
      <c r="J6" s="294" t="s">
        <v>1</v>
      </c>
    </row>
    <row r="7" spans="1:10" ht="14.4" customHeight="1" x14ac:dyDescent="0.3">
      <c r="A7" s="290" t="s">
        <v>251</v>
      </c>
      <c r="B7" s="291" t="s">
        <v>158</v>
      </c>
      <c r="C7" s="292" t="s">
        <v>253</v>
      </c>
      <c r="D7" s="292">
        <v>9.4380000000000006E-2</v>
      </c>
      <c r="E7" s="292"/>
      <c r="F7" s="292">
        <v>0</v>
      </c>
      <c r="G7" s="292">
        <v>9.4380008520000003E-2</v>
      </c>
      <c r="H7" s="292">
        <v>-9.4380008520000003E-2</v>
      </c>
      <c r="I7" s="293">
        <v>0</v>
      </c>
      <c r="J7" s="294" t="s">
        <v>1</v>
      </c>
    </row>
    <row r="8" spans="1:10" ht="14.4" customHeight="1" x14ac:dyDescent="0.3">
      <c r="A8" s="290" t="s">
        <v>251</v>
      </c>
      <c r="B8" s="291" t="s">
        <v>255</v>
      </c>
      <c r="C8" s="292" t="s">
        <v>253</v>
      </c>
      <c r="D8" s="292">
        <v>0.18976999999999999</v>
      </c>
      <c r="E8" s="292"/>
      <c r="F8" s="292">
        <v>0</v>
      </c>
      <c r="G8" s="292">
        <v>0.189770017131</v>
      </c>
      <c r="H8" s="292">
        <v>-0.189770017131</v>
      </c>
      <c r="I8" s="293">
        <v>0</v>
      </c>
      <c r="J8" s="294" t="s">
        <v>256</v>
      </c>
    </row>
    <row r="10" spans="1:10" ht="14.4" customHeight="1" x14ac:dyDescent="0.3">
      <c r="A10" s="290" t="s">
        <v>251</v>
      </c>
      <c r="B10" s="291" t="s">
        <v>252</v>
      </c>
      <c r="C10" s="292" t="s">
        <v>253</v>
      </c>
      <c r="D10" s="292" t="s">
        <v>253</v>
      </c>
      <c r="E10" s="292"/>
      <c r="F10" s="292" t="s">
        <v>253</v>
      </c>
      <c r="G10" s="292" t="s">
        <v>253</v>
      </c>
      <c r="H10" s="292" t="s">
        <v>253</v>
      </c>
      <c r="I10" s="293" t="s">
        <v>253</v>
      </c>
      <c r="J10" s="294" t="s">
        <v>44</v>
      </c>
    </row>
    <row r="11" spans="1:10" ht="14.4" customHeight="1" x14ac:dyDescent="0.3">
      <c r="A11" s="290" t="s">
        <v>257</v>
      </c>
      <c r="B11" s="291" t="s">
        <v>258</v>
      </c>
      <c r="C11" s="292" t="s">
        <v>253</v>
      </c>
      <c r="D11" s="292" t="s">
        <v>253</v>
      </c>
      <c r="E11" s="292"/>
      <c r="F11" s="292" t="s">
        <v>253</v>
      </c>
      <c r="G11" s="292" t="s">
        <v>253</v>
      </c>
      <c r="H11" s="292" t="s">
        <v>253</v>
      </c>
      <c r="I11" s="293" t="s">
        <v>253</v>
      </c>
      <c r="J11" s="294" t="s">
        <v>0</v>
      </c>
    </row>
    <row r="12" spans="1:10" ht="14.4" customHeight="1" x14ac:dyDescent="0.3">
      <c r="A12" s="290" t="s">
        <v>257</v>
      </c>
      <c r="B12" s="291" t="s">
        <v>157</v>
      </c>
      <c r="C12" s="292" t="s">
        <v>253</v>
      </c>
      <c r="D12" s="292">
        <v>9.5390000000000003E-2</v>
      </c>
      <c r="E12" s="292"/>
      <c r="F12" s="292">
        <v>0</v>
      </c>
      <c r="G12" s="292">
        <v>9.5390008610999999E-2</v>
      </c>
      <c r="H12" s="292">
        <v>-9.5390008610999999E-2</v>
      </c>
      <c r="I12" s="293">
        <v>0</v>
      </c>
      <c r="J12" s="294" t="s">
        <v>1</v>
      </c>
    </row>
    <row r="13" spans="1:10" ht="14.4" customHeight="1" x14ac:dyDescent="0.3">
      <c r="A13" s="290" t="s">
        <v>257</v>
      </c>
      <c r="B13" s="291" t="s">
        <v>158</v>
      </c>
      <c r="C13" s="292" t="s">
        <v>253</v>
      </c>
      <c r="D13" s="292">
        <v>9.4380000000000006E-2</v>
      </c>
      <c r="E13" s="292"/>
      <c r="F13" s="292">
        <v>0</v>
      </c>
      <c r="G13" s="292">
        <v>9.4380008520000003E-2</v>
      </c>
      <c r="H13" s="292">
        <v>-9.4380008520000003E-2</v>
      </c>
      <c r="I13" s="293">
        <v>0</v>
      </c>
      <c r="J13" s="294" t="s">
        <v>1</v>
      </c>
    </row>
    <row r="14" spans="1:10" ht="14.4" customHeight="1" x14ac:dyDescent="0.3">
      <c r="A14" s="290" t="s">
        <v>257</v>
      </c>
      <c r="B14" s="291" t="s">
        <v>259</v>
      </c>
      <c r="C14" s="292" t="s">
        <v>253</v>
      </c>
      <c r="D14" s="292">
        <v>0.18976999999999999</v>
      </c>
      <c r="E14" s="292"/>
      <c r="F14" s="292">
        <v>0</v>
      </c>
      <c r="G14" s="292">
        <v>0.189770017131</v>
      </c>
      <c r="H14" s="292">
        <v>-0.189770017131</v>
      </c>
      <c r="I14" s="293">
        <v>0</v>
      </c>
      <c r="J14" s="294" t="s">
        <v>260</v>
      </c>
    </row>
    <row r="15" spans="1:10" ht="14.4" customHeight="1" x14ac:dyDescent="0.3">
      <c r="A15" s="290" t="s">
        <v>253</v>
      </c>
      <c r="B15" s="291" t="s">
        <v>253</v>
      </c>
      <c r="C15" s="292" t="s">
        <v>253</v>
      </c>
      <c r="D15" s="292" t="s">
        <v>253</v>
      </c>
      <c r="E15" s="292"/>
      <c r="F15" s="292" t="s">
        <v>253</v>
      </c>
      <c r="G15" s="292" t="s">
        <v>253</v>
      </c>
      <c r="H15" s="292" t="s">
        <v>253</v>
      </c>
      <c r="I15" s="293" t="s">
        <v>253</v>
      </c>
      <c r="J15" s="294" t="s">
        <v>261</v>
      </c>
    </row>
    <row r="16" spans="1:10" ht="14.4" customHeight="1" x14ac:dyDescent="0.3">
      <c r="A16" s="290" t="s">
        <v>251</v>
      </c>
      <c r="B16" s="291" t="s">
        <v>255</v>
      </c>
      <c r="C16" s="292" t="s">
        <v>253</v>
      </c>
      <c r="D16" s="292">
        <v>0.18976999999999999</v>
      </c>
      <c r="E16" s="292"/>
      <c r="F16" s="292">
        <v>0</v>
      </c>
      <c r="G16" s="292">
        <v>0.189770017131</v>
      </c>
      <c r="H16" s="292">
        <v>-0.189770017131</v>
      </c>
      <c r="I16" s="293">
        <v>0</v>
      </c>
      <c r="J16" s="294" t="s">
        <v>256</v>
      </c>
    </row>
  </sheetData>
  <mergeCells count="3">
    <mergeCell ref="A1:I1"/>
    <mergeCell ref="F3:I3"/>
    <mergeCell ref="C4:D4"/>
  </mergeCells>
  <conditionalFormatting sqref="F9 F17:F65537">
    <cfRule type="cellIs" dxfId="21" priority="18" stopIfTrue="1" operator="greaterThan">
      <formula>1</formula>
    </cfRule>
  </conditionalFormatting>
  <conditionalFormatting sqref="H5:H8">
    <cfRule type="expression" dxfId="20" priority="14">
      <formula>$H5&gt;0</formula>
    </cfRule>
  </conditionalFormatting>
  <conditionalFormatting sqref="I5:I8">
    <cfRule type="expression" dxfId="19" priority="15">
      <formula>$I5&gt;1</formula>
    </cfRule>
  </conditionalFormatting>
  <conditionalFormatting sqref="B5:B8">
    <cfRule type="expression" dxfId="18" priority="11">
      <formula>OR($J5="NS",$J5="SumaNS",$J5="Účet")</formula>
    </cfRule>
  </conditionalFormatting>
  <conditionalFormatting sqref="F5:I8 B5:D8">
    <cfRule type="expression" dxfId="17" priority="17">
      <formula>AND($J5&lt;&gt;"",$J5&lt;&gt;"mezeraKL")</formula>
    </cfRule>
  </conditionalFormatting>
  <conditionalFormatting sqref="B5:D8 F5:I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5" priority="13">
      <formula>OR($J5="SumaNS",$J5="NS")</formula>
    </cfRule>
  </conditionalFormatting>
  <conditionalFormatting sqref="A5:A8">
    <cfRule type="expression" dxfId="14" priority="9">
      <formula>AND($J5&lt;&gt;"mezeraKL",$J5&lt;&gt;"")</formula>
    </cfRule>
  </conditionalFormatting>
  <conditionalFormatting sqref="A5:A8">
    <cfRule type="expression" dxfId="13" priority="10">
      <formula>AND($J5&lt;&gt;"",$J5&lt;&gt;"mezeraKL")</formula>
    </cfRule>
  </conditionalFormatting>
  <conditionalFormatting sqref="H10:H16">
    <cfRule type="expression" dxfId="12" priority="5">
      <formula>$H10&gt;0</formula>
    </cfRule>
  </conditionalFormatting>
  <conditionalFormatting sqref="A10:A16">
    <cfRule type="expression" dxfId="11" priority="2">
      <formula>AND($J10&lt;&gt;"mezeraKL",$J10&lt;&gt;"")</formula>
    </cfRule>
  </conditionalFormatting>
  <conditionalFormatting sqref="I10:I16">
    <cfRule type="expression" dxfId="10" priority="6">
      <formula>$I10&gt;1</formula>
    </cfRule>
  </conditionalFormatting>
  <conditionalFormatting sqref="B10:B16">
    <cfRule type="expression" dxfId="9" priority="1">
      <formula>OR($J10="NS",$J10="SumaNS",$J10="Účet")</formula>
    </cfRule>
  </conditionalFormatting>
  <conditionalFormatting sqref="A10:D16 F10:I16">
    <cfRule type="expression" dxfId="8" priority="8">
      <formula>AND($J10&lt;&gt;"",$J10&lt;&gt;"mezeraKL")</formula>
    </cfRule>
  </conditionalFormatting>
  <conditionalFormatting sqref="B10:D16 F10:I16">
    <cfRule type="expression" dxfId="7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6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9" width="13.109375" customWidth="1"/>
  </cols>
  <sheetData>
    <row r="1" spans="1:10" ht="18.600000000000001" thickBot="1" x14ac:dyDescent="0.4">
      <c r="A1" s="261" t="s">
        <v>51</v>
      </c>
      <c r="B1" s="258"/>
      <c r="C1" s="258"/>
      <c r="D1" s="258"/>
      <c r="E1" s="258"/>
      <c r="F1" s="258"/>
      <c r="G1" s="258"/>
      <c r="H1" s="258"/>
      <c r="I1" s="258"/>
    </row>
    <row r="2" spans="1:10" ht="15" thickBot="1" x14ac:dyDescent="0.35">
      <c r="A2" s="166" t="s">
        <v>149</v>
      </c>
      <c r="B2" s="167"/>
      <c r="C2" s="167"/>
      <c r="D2" s="167"/>
      <c r="E2" s="167"/>
      <c r="F2" s="167"/>
      <c r="G2" s="167"/>
    </row>
    <row r="3" spans="1:10" x14ac:dyDescent="0.3">
      <c r="A3" s="183" t="s">
        <v>108</v>
      </c>
      <c r="B3" s="259" t="s">
        <v>92</v>
      </c>
      <c r="C3" s="186">
        <v>302</v>
      </c>
      <c r="D3" s="186">
        <v>408</v>
      </c>
      <c r="E3" s="186">
        <v>421</v>
      </c>
      <c r="F3" s="186">
        <v>525</v>
      </c>
      <c r="G3" s="168">
        <v>527</v>
      </c>
      <c r="H3" s="168">
        <v>747</v>
      </c>
      <c r="I3" s="303">
        <v>930</v>
      </c>
      <c r="J3" s="318"/>
    </row>
    <row r="4" spans="1:10" ht="24.6" outlineLevel="1" thickBot="1" x14ac:dyDescent="0.35">
      <c r="A4" s="184">
        <v>2016</v>
      </c>
      <c r="B4" s="260"/>
      <c r="C4" s="187" t="s">
        <v>124</v>
      </c>
      <c r="D4" s="187" t="s">
        <v>116</v>
      </c>
      <c r="E4" s="187" t="s">
        <v>117</v>
      </c>
      <c r="F4" s="187" t="s">
        <v>118</v>
      </c>
      <c r="G4" s="169" t="s">
        <v>119</v>
      </c>
      <c r="H4" s="169" t="s">
        <v>120</v>
      </c>
      <c r="I4" s="304" t="s">
        <v>110</v>
      </c>
      <c r="J4" s="318"/>
    </row>
    <row r="5" spans="1:10" x14ac:dyDescent="0.3">
      <c r="A5" s="170" t="s">
        <v>93</v>
      </c>
      <c r="B5" s="200"/>
      <c r="C5" s="201"/>
      <c r="D5" s="201"/>
      <c r="E5" s="201"/>
      <c r="F5" s="201"/>
      <c r="G5" s="201"/>
      <c r="H5" s="201"/>
      <c r="I5" s="305"/>
      <c r="J5" s="318"/>
    </row>
    <row r="6" spans="1:10" ht="15" collapsed="1" thickBot="1" x14ac:dyDescent="0.35">
      <c r="A6" s="171" t="s">
        <v>45</v>
      </c>
      <c r="B6" s="202">
        <f xml:space="preserve">
TRUNC(IF($A$4&lt;=12,SUMIFS('ON Data'!F:F,'ON Data'!$D:$D,$A$4,'ON Data'!$E:$E,1),SUMIFS('ON Data'!F:F,'ON Data'!$E:$E,1)/'ON Data'!$D$3),1)</f>
        <v>11</v>
      </c>
      <c r="C6" s="203">
        <f xml:space="preserve">
TRUNC(IF($A$4&lt;=12,SUMIFS('ON Data'!O:O,'ON Data'!$D:$D,$A$4,'ON Data'!$E:$E,1),SUMIFS('ON Data'!O:O,'ON Data'!$E:$E,1)/'ON Data'!$D$3),1)</f>
        <v>0</v>
      </c>
      <c r="D6" s="203">
        <f xml:space="preserve">
TRUNC(IF($A$4&lt;=12,SUMIFS('ON Data'!U:U,'ON Data'!$D:$D,$A$4,'ON Data'!$E:$E,1),SUMIFS('ON Data'!U:U,'ON Data'!$E:$E,1)/'ON Data'!$D$3),1)</f>
        <v>1</v>
      </c>
      <c r="E6" s="203">
        <f xml:space="preserve">
TRUNC(IF($A$4&lt;=12,SUMIFS('ON Data'!AC:AC,'ON Data'!$D:$D,$A$4,'ON Data'!$E:$E,1),SUMIFS('ON Data'!AC:AC,'ON Data'!$E:$E,1)/'ON Data'!$D$3),1)</f>
        <v>1</v>
      </c>
      <c r="F6" s="203">
        <f xml:space="preserve">
TRUNC(IF($A$4&lt;=12,SUMIFS('ON Data'!AI:AI,'ON Data'!$D:$D,$A$4,'ON Data'!$E:$E,1),SUMIFS('ON Data'!AI:AI,'ON Data'!$E:$E,1)/'ON Data'!$D$3),1)</f>
        <v>5</v>
      </c>
      <c r="G6" s="203">
        <f xml:space="preserve">
TRUNC(IF($A$4&lt;=12,SUMIFS('ON Data'!AK:AK,'ON Data'!$D:$D,$A$4,'ON Data'!$E:$E,1),SUMIFS('ON Data'!AK:AK,'ON Data'!$E:$E,1)/'ON Data'!$D$3),1)</f>
        <v>2.5</v>
      </c>
      <c r="H6" s="203">
        <f xml:space="preserve">
TRUNC(IF($A$4&lt;=12,SUMIFS('ON Data'!AV:AV,'ON Data'!$D:$D,$A$4,'ON Data'!$E:$E,1),SUMIFS('ON Data'!AV:AV,'ON Data'!$E:$E,1)/'ON Data'!$D$3),1)</f>
        <v>0.5</v>
      </c>
      <c r="I6" s="306">
        <f xml:space="preserve">
TRUNC(IF($A$4&lt;=12,SUMIFS('ON Data'!AW:AW,'ON Data'!$D:$D,$A$4,'ON Data'!$E:$E,1),SUMIFS('ON Data'!AW:AW,'ON Data'!$E:$E,1)/'ON Data'!$D$3),1)</f>
        <v>1</v>
      </c>
      <c r="J6" s="318"/>
    </row>
    <row r="7" spans="1:10" ht="15" hidden="1" outlineLevel="1" thickBot="1" x14ac:dyDescent="0.35">
      <c r="A7" s="171" t="s">
        <v>52</v>
      </c>
      <c r="B7" s="202"/>
      <c r="C7" s="203"/>
      <c r="D7" s="203"/>
      <c r="E7" s="203"/>
      <c r="F7" s="203"/>
      <c r="G7" s="203"/>
      <c r="H7" s="203"/>
      <c r="I7" s="306"/>
      <c r="J7" s="318"/>
    </row>
    <row r="8" spans="1:10" ht="15" hidden="1" outlineLevel="1" thickBot="1" x14ac:dyDescent="0.35">
      <c r="A8" s="171" t="s">
        <v>47</v>
      </c>
      <c r="B8" s="202"/>
      <c r="C8" s="203"/>
      <c r="D8" s="203"/>
      <c r="E8" s="203"/>
      <c r="F8" s="203"/>
      <c r="G8" s="203"/>
      <c r="H8" s="203"/>
      <c r="I8" s="306"/>
      <c r="J8" s="318"/>
    </row>
    <row r="9" spans="1:10" ht="15" hidden="1" outlineLevel="1" thickBot="1" x14ac:dyDescent="0.35">
      <c r="A9" s="172" t="s">
        <v>43</v>
      </c>
      <c r="B9" s="204"/>
      <c r="C9" s="205"/>
      <c r="D9" s="205"/>
      <c r="E9" s="205"/>
      <c r="F9" s="205"/>
      <c r="G9" s="205"/>
      <c r="H9" s="205"/>
      <c r="I9" s="307"/>
      <c r="J9" s="318"/>
    </row>
    <row r="10" spans="1:10" x14ac:dyDescent="0.3">
      <c r="A10" s="173" t="s">
        <v>94</v>
      </c>
      <c r="B10" s="188"/>
      <c r="C10" s="189"/>
      <c r="D10" s="189"/>
      <c r="E10" s="189"/>
      <c r="F10" s="189"/>
      <c r="G10" s="189"/>
      <c r="H10" s="189"/>
      <c r="I10" s="308"/>
      <c r="J10" s="318"/>
    </row>
    <row r="11" spans="1:10" x14ac:dyDescent="0.3">
      <c r="A11" s="174" t="s">
        <v>95</v>
      </c>
      <c r="B11" s="190">
        <f xml:space="preserve">
IF($A$4&lt;=12,SUMIFS('ON Data'!F:F,'ON Data'!$D:$D,$A$4,'ON Data'!$E:$E,2),SUMIFS('ON Data'!F:F,'ON Data'!$E:$E,2))</f>
        <v>19672</v>
      </c>
      <c r="C11" s="191">
        <f xml:space="preserve">
IF($A$4&lt;=12,SUMIFS('ON Data'!O:O,'ON Data'!$D:$D,$A$4,'ON Data'!$E:$E,2),SUMIFS('ON Data'!O:O,'ON Data'!$E:$E,2))</f>
        <v>0</v>
      </c>
      <c r="D11" s="191">
        <f xml:space="preserve">
IF($A$4&lt;=12,SUMIFS('ON Data'!U:U,'ON Data'!$D:$D,$A$4,'ON Data'!$E:$E,2),SUMIFS('ON Data'!U:U,'ON Data'!$E:$E,2))</f>
        <v>1792</v>
      </c>
      <c r="E11" s="191">
        <f xml:space="preserve">
IF($A$4&lt;=12,SUMIFS('ON Data'!AC:AC,'ON Data'!$D:$D,$A$4,'ON Data'!$E:$E,2),SUMIFS('ON Data'!AC:AC,'ON Data'!$E:$E,2))</f>
        <v>1848</v>
      </c>
      <c r="F11" s="191">
        <f xml:space="preserve">
IF($A$4&lt;=12,SUMIFS('ON Data'!AI:AI,'ON Data'!$D:$D,$A$4,'ON Data'!$E:$E,2),SUMIFS('ON Data'!AI:AI,'ON Data'!$E:$E,2))</f>
        <v>8696</v>
      </c>
      <c r="G11" s="191">
        <f xml:space="preserve">
IF($A$4&lt;=12,SUMIFS('ON Data'!AK:AK,'ON Data'!$D:$D,$A$4,'ON Data'!$E:$E,2),SUMIFS('ON Data'!AK:AK,'ON Data'!$E:$E,2))</f>
        <v>4512</v>
      </c>
      <c r="H11" s="191">
        <f xml:space="preserve">
IF($A$4&lt;=12,SUMIFS('ON Data'!AV:AV,'ON Data'!$D:$D,$A$4,'ON Data'!$E:$E,2),SUMIFS('ON Data'!AV:AV,'ON Data'!$E:$E,2))</f>
        <v>936</v>
      </c>
      <c r="I11" s="309">
        <f xml:space="preserve">
IF($A$4&lt;=12,SUMIFS('ON Data'!AW:AW,'ON Data'!$D:$D,$A$4,'ON Data'!$E:$E,2),SUMIFS('ON Data'!AW:AW,'ON Data'!$E:$E,2))</f>
        <v>1888</v>
      </c>
      <c r="J11" s="318"/>
    </row>
    <row r="12" spans="1:10" x14ac:dyDescent="0.3">
      <c r="A12" s="174" t="s">
        <v>96</v>
      </c>
      <c r="B12" s="190">
        <f xml:space="preserve">
IF($A$4&lt;=12,SUMIFS('ON Data'!F:F,'ON Data'!$D:$D,$A$4,'ON Data'!$E:$E,3),SUMIFS('ON Data'!F:F,'ON Data'!$E:$E,3))</f>
        <v>0</v>
      </c>
      <c r="C12" s="191">
        <f xml:space="preserve">
IF($A$4&lt;=12,SUMIFS('ON Data'!O:O,'ON Data'!$D:$D,$A$4,'ON Data'!$E:$E,3),SUMIFS('ON Data'!O:O,'ON Data'!$E:$E,3))</f>
        <v>0</v>
      </c>
      <c r="D12" s="191">
        <f xml:space="preserve">
IF($A$4&lt;=12,SUMIFS('ON Data'!U:U,'ON Data'!$D:$D,$A$4,'ON Data'!$E:$E,3),SUMIFS('ON Data'!U:U,'ON Data'!$E:$E,3))</f>
        <v>0</v>
      </c>
      <c r="E12" s="191">
        <f xml:space="preserve">
IF($A$4&lt;=12,SUMIFS('ON Data'!AC:AC,'ON Data'!$D:$D,$A$4,'ON Data'!$E:$E,3),SUMIFS('ON Data'!AC:AC,'ON Data'!$E:$E,3))</f>
        <v>0</v>
      </c>
      <c r="F12" s="191">
        <f xml:space="preserve">
IF($A$4&lt;=12,SUMIFS('ON Data'!AI:AI,'ON Data'!$D:$D,$A$4,'ON Data'!$E:$E,3),SUMIFS('ON Data'!AI:AI,'ON Data'!$E:$E,3))</f>
        <v>0</v>
      </c>
      <c r="G12" s="191">
        <f xml:space="preserve">
IF($A$4&lt;=12,SUMIFS('ON Data'!AK:AK,'ON Data'!$D:$D,$A$4,'ON Data'!$E:$E,3),SUMIFS('ON Data'!AK:AK,'ON Data'!$E:$E,3))</f>
        <v>0</v>
      </c>
      <c r="H12" s="191">
        <f xml:space="preserve">
IF($A$4&lt;=12,SUMIFS('ON Data'!AV:AV,'ON Data'!$D:$D,$A$4,'ON Data'!$E:$E,3),SUMIFS('ON Data'!AV:AV,'ON Data'!$E:$E,3))</f>
        <v>0</v>
      </c>
      <c r="I12" s="309">
        <f xml:space="preserve">
IF($A$4&lt;=12,SUMIFS('ON Data'!AW:AW,'ON Data'!$D:$D,$A$4,'ON Data'!$E:$E,3),SUMIFS('ON Data'!AW:AW,'ON Data'!$E:$E,3))</f>
        <v>0</v>
      </c>
      <c r="J12" s="318"/>
    </row>
    <row r="13" spans="1:10" x14ac:dyDescent="0.3">
      <c r="A13" s="174" t="s">
        <v>103</v>
      </c>
      <c r="B13" s="190">
        <f xml:space="preserve">
IF($A$4&lt;=12,SUMIFS('ON Data'!F:F,'ON Data'!$D:$D,$A$4,'ON Data'!$E:$E,4),SUMIFS('ON Data'!F:F,'ON Data'!$E:$E,4))</f>
        <v>215.5</v>
      </c>
      <c r="C13" s="191">
        <f xml:space="preserve">
IF($A$4&lt;=12,SUMIFS('ON Data'!O:O,'ON Data'!$D:$D,$A$4,'ON Data'!$E:$E,4),SUMIFS('ON Data'!O:O,'ON Data'!$E:$E,4))</f>
        <v>0</v>
      </c>
      <c r="D13" s="191">
        <f xml:space="preserve">
IF($A$4&lt;=12,SUMIFS('ON Data'!U:U,'ON Data'!$D:$D,$A$4,'ON Data'!$E:$E,4),SUMIFS('ON Data'!U:U,'ON Data'!$E:$E,4))</f>
        <v>12</v>
      </c>
      <c r="E13" s="191">
        <f xml:space="preserve">
IF($A$4&lt;=12,SUMIFS('ON Data'!AC:AC,'ON Data'!$D:$D,$A$4,'ON Data'!$E:$E,4),SUMIFS('ON Data'!AC:AC,'ON Data'!$E:$E,4))</f>
        <v>0</v>
      </c>
      <c r="F13" s="191">
        <f xml:space="preserve">
IF($A$4&lt;=12,SUMIFS('ON Data'!AI:AI,'ON Data'!$D:$D,$A$4,'ON Data'!$E:$E,4),SUMIFS('ON Data'!AI:AI,'ON Data'!$E:$E,4))</f>
        <v>50.5</v>
      </c>
      <c r="G13" s="191">
        <f xml:space="preserve">
IF($A$4&lt;=12,SUMIFS('ON Data'!AK:AK,'ON Data'!$D:$D,$A$4,'ON Data'!$E:$E,4),SUMIFS('ON Data'!AK:AK,'ON Data'!$E:$E,4))</f>
        <v>138</v>
      </c>
      <c r="H13" s="191">
        <f xml:space="preserve">
IF($A$4&lt;=12,SUMIFS('ON Data'!AV:AV,'ON Data'!$D:$D,$A$4,'ON Data'!$E:$E,4),SUMIFS('ON Data'!AV:AV,'ON Data'!$E:$E,4))</f>
        <v>15</v>
      </c>
      <c r="I13" s="309">
        <f xml:space="preserve">
IF($A$4&lt;=12,SUMIFS('ON Data'!AW:AW,'ON Data'!$D:$D,$A$4,'ON Data'!$E:$E,4),SUMIFS('ON Data'!AW:AW,'ON Data'!$E:$E,4))</f>
        <v>0</v>
      </c>
      <c r="J13" s="318"/>
    </row>
    <row r="14" spans="1:10" ht="15" thickBot="1" x14ac:dyDescent="0.35">
      <c r="A14" s="175" t="s">
        <v>97</v>
      </c>
      <c r="B14" s="192">
        <f xml:space="preserve">
IF($A$4&lt;=12,SUMIFS('ON Data'!F:F,'ON Data'!$D:$D,$A$4,'ON Data'!$E:$E,5),SUMIFS('ON Data'!F:F,'ON Data'!$E:$E,5))</f>
        <v>0</v>
      </c>
      <c r="C14" s="193">
        <f xml:space="preserve">
IF($A$4&lt;=12,SUMIFS('ON Data'!O:O,'ON Data'!$D:$D,$A$4,'ON Data'!$E:$E,5),SUMIFS('ON Data'!O:O,'ON Data'!$E:$E,5))</f>
        <v>0</v>
      </c>
      <c r="D14" s="193">
        <f xml:space="preserve">
IF($A$4&lt;=12,SUMIFS('ON Data'!U:U,'ON Data'!$D:$D,$A$4,'ON Data'!$E:$E,5),SUMIFS('ON Data'!U:U,'ON Data'!$E:$E,5))</f>
        <v>0</v>
      </c>
      <c r="E14" s="193">
        <f xml:space="preserve">
IF($A$4&lt;=12,SUMIFS('ON Data'!AC:AC,'ON Data'!$D:$D,$A$4,'ON Data'!$E:$E,5),SUMIFS('ON Data'!AC:AC,'ON Data'!$E:$E,5))</f>
        <v>0</v>
      </c>
      <c r="F14" s="193">
        <f xml:space="preserve">
IF($A$4&lt;=12,SUMIFS('ON Data'!AI:AI,'ON Data'!$D:$D,$A$4,'ON Data'!$E:$E,5),SUMIFS('ON Data'!AI:AI,'ON Data'!$E:$E,5))</f>
        <v>0</v>
      </c>
      <c r="G14" s="193">
        <f xml:space="preserve">
IF($A$4&lt;=12,SUMIFS('ON Data'!AK:AK,'ON Data'!$D:$D,$A$4,'ON Data'!$E:$E,5),SUMIFS('ON Data'!AK:AK,'ON Data'!$E:$E,5))</f>
        <v>0</v>
      </c>
      <c r="H14" s="193">
        <f xml:space="preserve">
IF($A$4&lt;=12,SUMIFS('ON Data'!AV:AV,'ON Data'!$D:$D,$A$4,'ON Data'!$E:$E,5),SUMIFS('ON Data'!AV:AV,'ON Data'!$E:$E,5))</f>
        <v>0</v>
      </c>
      <c r="I14" s="310">
        <f xml:space="preserve">
IF($A$4&lt;=12,SUMIFS('ON Data'!AW:AW,'ON Data'!$D:$D,$A$4,'ON Data'!$E:$E,5),SUMIFS('ON Data'!AW:AW,'ON Data'!$E:$E,5))</f>
        <v>0</v>
      </c>
      <c r="J14" s="318"/>
    </row>
    <row r="15" spans="1:10" x14ac:dyDescent="0.3">
      <c r="A15" s="122" t="s">
        <v>107</v>
      </c>
      <c r="B15" s="194"/>
      <c r="C15" s="195"/>
      <c r="D15" s="195"/>
      <c r="E15" s="195"/>
      <c r="F15" s="195"/>
      <c r="G15" s="195"/>
      <c r="H15" s="195"/>
      <c r="I15" s="311"/>
      <c r="J15" s="318"/>
    </row>
    <row r="16" spans="1:10" x14ac:dyDescent="0.3">
      <c r="A16" s="176" t="s">
        <v>98</v>
      </c>
      <c r="B16" s="190">
        <f xml:space="preserve">
IF($A$4&lt;=12,SUMIFS('ON Data'!F:F,'ON Data'!$D:$D,$A$4,'ON Data'!$E:$E,7),SUMIFS('ON Data'!F:F,'ON Data'!$E:$E,7))</f>
        <v>0</v>
      </c>
      <c r="C16" s="191">
        <f xml:space="preserve">
IF($A$4&lt;=12,SUMIFS('ON Data'!O:O,'ON Data'!$D:$D,$A$4,'ON Data'!$E:$E,7),SUMIFS('ON Data'!O:O,'ON Data'!$E:$E,7))</f>
        <v>0</v>
      </c>
      <c r="D16" s="191">
        <f xml:space="preserve">
IF($A$4&lt;=12,SUMIFS('ON Data'!U:U,'ON Data'!$D:$D,$A$4,'ON Data'!$E:$E,7),SUMIFS('ON Data'!U:U,'ON Data'!$E:$E,7))</f>
        <v>0</v>
      </c>
      <c r="E16" s="191">
        <f xml:space="preserve">
IF($A$4&lt;=12,SUMIFS('ON Data'!AC:AC,'ON Data'!$D:$D,$A$4,'ON Data'!$E:$E,7),SUMIFS('ON Data'!AC:AC,'ON Data'!$E:$E,7))</f>
        <v>0</v>
      </c>
      <c r="F16" s="191">
        <f xml:space="preserve">
IF($A$4&lt;=12,SUMIFS('ON Data'!AI:AI,'ON Data'!$D:$D,$A$4,'ON Data'!$E:$E,7),SUMIFS('ON Data'!AI:AI,'ON Data'!$E:$E,7))</f>
        <v>0</v>
      </c>
      <c r="G16" s="191">
        <f xml:space="preserve">
IF($A$4&lt;=12,SUMIFS('ON Data'!AK:AK,'ON Data'!$D:$D,$A$4,'ON Data'!$E:$E,7),SUMIFS('ON Data'!AK:AK,'ON Data'!$E:$E,7))</f>
        <v>0</v>
      </c>
      <c r="H16" s="191">
        <f xml:space="preserve">
IF($A$4&lt;=12,SUMIFS('ON Data'!AV:AV,'ON Data'!$D:$D,$A$4,'ON Data'!$E:$E,7),SUMIFS('ON Data'!AV:AV,'ON Data'!$E:$E,7))</f>
        <v>0</v>
      </c>
      <c r="I16" s="309">
        <f xml:space="preserve">
IF($A$4&lt;=12,SUMIFS('ON Data'!AW:AW,'ON Data'!$D:$D,$A$4,'ON Data'!$E:$E,7),SUMIFS('ON Data'!AW:AW,'ON Data'!$E:$E,7))</f>
        <v>0</v>
      </c>
      <c r="J16" s="318"/>
    </row>
    <row r="17" spans="1:10" x14ac:dyDescent="0.3">
      <c r="A17" s="176" t="s">
        <v>99</v>
      </c>
      <c r="B17" s="190">
        <f xml:space="preserve">
IF($A$4&lt;=12,SUMIFS('ON Data'!F:F,'ON Data'!$D:$D,$A$4,'ON Data'!$E:$E,8),SUMIFS('ON Data'!F:F,'ON Data'!$E:$E,8))</f>
        <v>0</v>
      </c>
      <c r="C17" s="191">
        <f xml:space="preserve">
IF($A$4&lt;=12,SUMIFS('ON Data'!O:O,'ON Data'!$D:$D,$A$4,'ON Data'!$E:$E,8),SUMIFS('ON Data'!O:O,'ON Data'!$E:$E,8))</f>
        <v>0</v>
      </c>
      <c r="D17" s="191">
        <f xml:space="preserve">
IF($A$4&lt;=12,SUMIFS('ON Data'!U:U,'ON Data'!$D:$D,$A$4,'ON Data'!$E:$E,8),SUMIFS('ON Data'!U:U,'ON Data'!$E:$E,8))</f>
        <v>0</v>
      </c>
      <c r="E17" s="191">
        <f xml:space="preserve">
IF($A$4&lt;=12,SUMIFS('ON Data'!AC:AC,'ON Data'!$D:$D,$A$4,'ON Data'!$E:$E,8),SUMIFS('ON Data'!AC:AC,'ON Data'!$E:$E,8))</f>
        <v>0</v>
      </c>
      <c r="F17" s="191">
        <f xml:space="preserve">
IF($A$4&lt;=12,SUMIFS('ON Data'!AI:AI,'ON Data'!$D:$D,$A$4,'ON Data'!$E:$E,8),SUMIFS('ON Data'!AI:AI,'ON Data'!$E:$E,8))</f>
        <v>0</v>
      </c>
      <c r="G17" s="191">
        <f xml:space="preserve">
IF($A$4&lt;=12,SUMIFS('ON Data'!AK:AK,'ON Data'!$D:$D,$A$4,'ON Data'!$E:$E,8),SUMIFS('ON Data'!AK:AK,'ON Data'!$E:$E,8))</f>
        <v>0</v>
      </c>
      <c r="H17" s="191">
        <f xml:space="preserve">
IF($A$4&lt;=12,SUMIFS('ON Data'!AV:AV,'ON Data'!$D:$D,$A$4,'ON Data'!$E:$E,8),SUMIFS('ON Data'!AV:AV,'ON Data'!$E:$E,8))</f>
        <v>0</v>
      </c>
      <c r="I17" s="309">
        <f xml:space="preserve">
IF($A$4&lt;=12,SUMIFS('ON Data'!AW:AW,'ON Data'!$D:$D,$A$4,'ON Data'!$E:$E,8),SUMIFS('ON Data'!AW:AW,'ON Data'!$E:$E,8))</f>
        <v>0</v>
      </c>
      <c r="J17" s="318"/>
    </row>
    <row r="18" spans="1:10" x14ac:dyDescent="0.3">
      <c r="A18" s="176" t="s">
        <v>100</v>
      </c>
      <c r="B18" s="190">
        <f xml:space="preserve">
B19-B16-B17</f>
        <v>442155</v>
      </c>
      <c r="C18" s="191">
        <f t="shared" ref="C18:G18" si="0" xml:space="preserve">
C19-C16-C17</f>
        <v>0</v>
      </c>
      <c r="D18" s="191">
        <f t="shared" si="0"/>
        <v>88332</v>
      </c>
      <c r="E18" s="191">
        <f t="shared" si="0"/>
        <v>28547</v>
      </c>
      <c r="F18" s="191">
        <f t="shared" si="0"/>
        <v>229666</v>
      </c>
      <c r="G18" s="191">
        <f t="shared" si="0"/>
        <v>72172</v>
      </c>
      <c r="H18" s="191">
        <f t="shared" ref="H18:I18" si="1" xml:space="preserve">
H19-H16-H17</f>
        <v>4017</v>
      </c>
      <c r="I18" s="309">
        <f t="shared" si="1"/>
        <v>19421</v>
      </c>
      <c r="J18" s="318"/>
    </row>
    <row r="19" spans="1:10" ht="15" thickBot="1" x14ac:dyDescent="0.35">
      <c r="A19" s="177" t="s">
        <v>101</v>
      </c>
      <c r="B19" s="196">
        <f xml:space="preserve">
IF($A$4&lt;=12,SUMIFS('ON Data'!F:F,'ON Data'!$D:$D,$A$4,'ON Data'!$E:$E,9),SUMIFS('ON Data'!F:F,'ON Data'!$E:$E,9))</f>
        <v>442155</v>
      </c>
      <c r="C19" s="197">
        <f xml:space="preserve">
IF($A$4&lt;=12,SUMIFS('ON Data'!O:O,'ON Data'!$D:$D,$A$4,'ON Data'!$E:$E,9),SUMIFS('ON Data'!O:O,'ON Data'!$E:$E,9))</f>
        <v>0</v>
      </c>
      <c r="D19" s="197">
        <f xml:space="preserve">
IF($A$4&lt;=12,SUMIFS('ON Data'!U:U,'ON Data'!$D:$D,$A$4,'ON Data'!$E:$E,9),SUMIFS('ON Data'!U:U,'ON Data'!$E:$E,9))</f>
        <v>88332</v>
      </c>
      <c r="E19" s="197">
        <f xml:space="preserve">
IF($A$4&lt;=12,SUMIFS('ON Data'!AC:AC,'ON Data'!$D:$D,$A$4,'ON Data'!$E:$E,9),SUMIFS('ON Data'!AC:AC,'ON Data'!$E:$E,9))</f>
        <v>28547</v>
      </c>
      <c r="F19" s="197">
        <f xml:space="preserve">
IF($A$4&lt;=12,SUMIFS('ON Data'!AI:AI,'ON Data'!$D:$D,$A$4,'ON Data'!$E:$E,9),SUMIFS('ON Data'!AI:AI,'ON Data'!$E:$E,9))</f>
        <v>229666</v>
      </c>
      <c r="G19" s="197">
        <f xml:space="preserve">
IF($A$4&lt;=12,SUMIFS('ON Data'!AK:AK,'ON Data'!$D:$D,$A$4,'ON Data'!$E:$E,9),SUMIFS('ON Data'!AK:AK,'ON Data'!$E:$E,9))</f>
        <v>72172</v>
      </c>
      <c r="H19" s="197">
        <f xml:space="preserve">
IF($A$4&lt;=12,SUMIFS('ON Data'!AV:AV,'ON Data'!$D:$D,$A$4,'ON Data'!$E:$E,9),SUMIFS('ON Data'!AV:AV,'ON Data'!$E:$E,9))</f>
        <v>4017</v>
      </c>
      <c r="I19" s="312">
        <f xml:space="preserve">
IF($A$4&lt;=12,SUMIFS('ON Data'!AW:AW,'ON Data'!$D:$D,$A$4,'ON Data'!$E:$E,9),SUMIFS('ON Data'!AW:AW,'ON Data'!$E:$E,9))</f>
        <v>19421</v>
      </c>
      <c r="J19" s="318"/>
    </row>
    <row r="20" spans="1:10" ht="15" collapsed="1" thickBot="1" x14ac:dyDescent="0.35">
      <c r="A20" s="178" t="s">
        <v>45</v>
      </c>
      <c r="B20" s="198">
        <f xml:space="preserve">
IF($A$4&lt;=12,SUMIFS('ON Data'!F:F,'ON Data'!$D:$D,$A$4,'ON Data'!$E:$E,6),SUMIFS('ON Data'!F:F,'ON Data'!$E:$E,6))</f>
        <v>5418738</v>
      </c>
      <c r="C20" s="199">
        <f xml:space="preserve">
IF($A$4&lt;=12,SUMIFS('ON Data'!O:O,'ON Data'!$D:$D,$A$4,'ON Data'!$E:$E,6),SUMIFS('ON Data'!O:O,'ON Data'!$E:$E,6))</f>
        <v>0</v>
      </c>
      <c r="D20" s="199">
        <f xml:space="preserve">
IF($A$4&lt;=12,SUMIFS('ON Data'!U:U,'ON Data'!$D:$D,$A$4,'ON Data'!$E:$E,6),SUMIFS('ON Data'!U:U,'ON Data'!$E:$E,6))</f>
        <v>508892</v>
      </c>
      <c r="E20" s="199">
        <f xml:space="preserve">
IF($A$4&lt;=12,SUMIFS('ON Data'!AC:AC,'ON Data'!$D:$D,$A$4,'ON Data'!$E:$E,6),SUMIFS('ON Data'!AC:AC,'ON Data'!$E:$E,6))</f>
        <v>464361</v>
      </c>
      <c r="F20" s="199">
        <f xml:space="preserve">
IF($A$4&lt;=12,SUMIFS('ON Data'!AI:AI,'ON Data'!$D:$D,$A$4,'ON Data'!$E:$E,6),SUMIFS('ON Data'!AI:AI,'ON Data'!$E:$E,6))</f>
        <v>2878291</v>
      </c>
      <c r="G20" s="199">
        <f xml:space="preserve">
IF($A$4&lt;=12,SUMIFS('ON Data'!AK:AK,'ON Data'!$D:$D,$A$4,'ON Data'!$E:$E,6),SUMIFS('ON Data'!AK:AK,'ON Data'!$E:$E,6))</f>
        <v>1025212</v>
      </c>
      <c r="H20" s="199">
        <f xml:space="preserve">
IF($A$4&lt;=12,SUMIFS('ON Data'!AV:AV,'ON Data'!$D:$D,$A$4,'ON Data'!$E:$E,6),SUMIFS('ON Data'!AV:AV,'ON Data'!$E:$E,6))</f>
        <v>202006</v>
      </c>
      <c r="I20" s="313">
        <f xml:space="preserve">
IF($A$4&lt;=12,SUMIFS('ON Data'!AW:AW,'ON Data'!$D:$D,$A$4,'ON Data'!$E:$E,6),SUMIFS('ON Data'!AW:AW,'ON Data'!$E:$E,6))</f>
        <v>339976</v>
      </c>
      <c r="J20" s="318"/>
    </row>
    <row r="21" spans="1:10" ht="15" hidden="1" outlineLevel="1" thickBot="1" x14ac:dyDescent="0.35">
      <c r="A21" s="171" t="s">
        <v>52</v>
      </c>
      <c r="B21" s="190">
        <f xml:space="preserve">
IF($A$4&lt;=12,SUMIFS('ON Data'!F:F,'ON Data'!$D:$D,$A$4,'ON Data'!$E:$E,12),SUMIFS('ON Data'!F:F,'ON Data'!$E:$E,12))</f>
        <v>0</v>
      </c>
      <c r="C21" s="191">
        <f xml:space="preserve">
IF($A$4&lt;=12,SUMIFS('ON Data'!O:O,'ON Data'!$D:$D,$A$4,'ON Data'!$E:$E,12),SUMIFS('ON Data'!O:O,'ON Data'!$E:$E,12))</f>
        <v>0</v>
      </c>
      <c r="D21" s="191">
        <f xml:space="preserve">
IF($A$4&lt;=12,SUMIFS('ON Data'!U:U,'ON Data'!$D:$D,$A$4,'ON Data'!$E:$E,12),SUMIFS('ON Data'!U:U,'ON Data'!$E:$E,12))</f>
        <v>0</v>
      </c>
      <c r="E21" s="191">
        <f xml:space="preserve">
IF($A$4&lt;=12,SUMIFS('ON Data'!AC:AC,'ON Data'!$D:$D,$A$4,'ON Data'!$E:$E,12),SUMIFS('ON Data'!AC:AC,'ON Data'!$E:$E,12))</f>
        <v>0</v>
      </c>
      <c r="F21" s="191">
        <f xml:space="preserve">
IF($A$4&lt;=12,SUMIFS('ON Data'!AI:AI,'ON Data'!$D:$D,$A$4,'ON Data'!$E:$E,12),SUMIFS('ON Data'!AI:AI,'ON Data'!$E:$E,12))</f>
        <v>0</v>
      </c>
      <c r="G21" s="191">
        <f xml:space="preserve">
IF($A$4&lt;=12,SUMIFS('ON Data'!AK:AK,'ON Data'!$D:$D,$A$4,'ON Data'!$E:$E,12),SUMIFS('ON Data'!AK:AK,'ON Data'!$E:$E,12))</f>
        <v>0</v>
      </c>
      <c r="J21" s="318"/>
    </row>
    <row r="22" spans="1:10" ht="15" hidden="1" outlineLevel="1" thickBot="1" x14ac:dyDescent="0.35">
      <c r="A22" s="171" t="s">
        <v>47</v>
      </c>
      <c r="B22" s="221" t="str">
        <f xml:space="preserve">
IF(OR(B21="",B21=0),"",B20/B21)</f>
        <v/>
      </c>
      <c r="C22" s="222" t="str">
        <f t="shared" ref="C22:G22" si="2" xml:space="preserve">
IF(OR(C21="",C21=0),"",C20/C21)</f>
        <v/>
      </c>
      <c r="D22" s="222" t="str">
        <f t="shared" si="2"/>
        <v/>
      </c>
      <c r="E22" s="222" t="str">
        <f t="shared" si="2"/>
        <v/>
      </c>
      <c r="F22" s="222" t="str">
        <f t="shared" si="2"/>
        <v/>
      </c>
      <c r="G22" s="222" t="str">
        <f t="shared" si="2"/>
        <v/>
      </c>
      <c r="J22" s="318"/>
    </row>
    <row r="23" spans="1:10" ht="15" hidden="1" outlineLevel="1" thickBot="1" x14ac:dyDescent="0.35">
      <c r="A23" s="179" t="s">
        <v>43</v>
      </c>
      <c r="B23" s="192">
        <f xml:space="preserve">
IF(B21="","",B20-B21)</f>
        <v>5418738</v>
      </c>
      <c r="C23" s="193">
        <f t="shared" ref="C23:G23" si="3" xml:space="preserve">
IF(C21="","",C20-C21)</f>
        <v>0</v>
      </c>
      <c r="D23" s="193">
        <f t="shared" si="3"/>
        <v>508892</v>
      </c>
      <c r="E23" s="193">
        <f t="shared" si="3"/>
        <v>464361</v>
      </c>
      <c r="F23" s="193">
        <f t="shared" si="3"/>
        <v>2878291</v>
      </c>
      <c r="G23" s="193">
        <f t="shared" si="3"/>
        <v>1025212</v>
      </c>
      <c r="J23" s="318"/>
    </row>
    <row r="24" spans="1:10" x14ac:dyDescent="0.3">
      <c r="A24" s="173" t="s">
        <v>102</v>
      </c>
      <c r="B24" s="210" t="s">
        <v>2</v>
      </c>
      <c r="C24" s="319" t="s">
        <v>113</v>
      </c>
      <c r="D24" s="295"/>
      <c r="E24" s="296"/>
      <c r="F24" s="296"/>
      <c r="G24" s="296"/>
      <c r="H24" s="296"/>
      <c r="I24" s="314" t="s">
        <v>114</v>
      </c>
      <c r="J24" s="318"/>
    </row>
    <row r="25" spans="1:10" x14ac:dyDescent="0.3">
      <c r="A25" s="174" t="s">
        <v>45</v>
      </c>
      <c r="B25" s="190">
        <f xml:space="preserve">
SUM(C25:I25)</f>
        <v>75406</v>
      </c>
      <c r="C25" s="320">
        <f xml:space="preserve">
IF($A$4&lt;=12,SUMIFS('ON Data'!O:O,'ON Data'!$D:$D,$A$4,'ON Data'!$E:$E,10),SUMIFS('ON Data'!O:O,'ON Data'!$E:$E,10))</f>
        <v>75406</v>
      </c>
      <c r="D25" s="297"/>
      <c r="E25" s="298"/>
      <c r="F25" s="298"/>
      <c r="G25" s="298"/>
      <c r="H25" s="298"/>
      <c r="I25" s="315">
        <f xml:space="preserve">
IF($A$4&lt;=12,SUMIFS('ON Data'!AW:AW,'ON Data'!$D:$D,$A$4,'ON Data'!$E:$E,10),SUMIFS('ON Data'!AW:AW,'ON Data'!$E:$E,10))</f>
        <v>0</v>
      </c>
      <c r="J25" s="318"/>
    </row>
    <row r="26" spans="1:10" x14ac:dyDescent="0.3">
      <c r="A26" s="180" t="s">
        <v>112</v>
      </c>
      <c r="B26" s="196">
        <f xml:space="preserve">
SUM(C26:I26)</f>
        <v>49999.999999999993</v>
      </c>
      <c r="C26" s="321">
        <f xml:space="preserve">
IF($A$4&lt;=12,SUMIFS('ON Data'!O:O,'ON Data'!$D:$D,$A$4,'ON Data'!$E:$E,11),SUMIFS('ON Data'!O:O,'ON Data'!$E:$E,11))</f>
        <v>49999.999999999993</v>
      </c>
      <c r="D26" s="299"/>
      <c r="E26" s="300"/>
      <c r="F26" s="300"/>
      <c r="G26" s="300"/>
      <c r="H26" s="300"/>
      <c r="I26" s="315">
        <f xml:space="preserve">
IF($A$4&lt;=12,SUMIFS('ON Data'!AW:AW,'ON Data'!$D:$D,$A$4,'ON Data'!$E:$E,11),SUMIFS('ON Data'!AW:AW,'ON Data'!$E:$E,11))</f>
        <v>0</v>
      </c>
      <c r="J26" s="318"/>
    </row>
    <row r="27" spans="1:10" x14ac:dyDescent="0.3">
      <c r="A27" s="180" t="s">
        <v>47</v>
      </c>
      <c r="B27" s="211">
        <f xml:space="preserve">
IF(B26=0,0,B25/B26)</f>
        <v>1.5081200000000001</v>
      </c>
      <c r="C27" s="322">
        <f xml:space="preserve">
IF(C26=0,0,C25/C26)</f>
        <v>1.5081200000000001</v>
      </c>
      <c r="D27" s="297"/>
      <c r="E27" s="298"/>
      <c r="F27" s="298"/>
      <c r="G27" s="298"/>
      <c r="H27" s="298"/>
      <c r="I27" s="316">
        <f xml:space="preserve">
IF(I26=0,0,I25/I26)</f>
        <v>0</v>
      </c>
      <c r="J27" s="318"/>
    </row>
    <row r="28" spans="1:10" ht="15" thickBot="1" x14ac:dyDescent="0.35">
      <c r="A28" s="180" t="s">
        <v>111</v>
      </c>
      <c r="B28" s="196">
        <f xml:space="preserve">
SUM(C28:I28)</f>
        <v>-25406.000000000007</v>
      </c>
      <c r="C28" s="323">
        <f xml:space="preserve">
C26-C25</f>
        <v>-25406.000000000007</v>
      </c>
      <c r="D28" s="301"/>
      <c r="E28" s="302"/>
      <c r="F28" s="302"/>
      <c r="G28" s="302"/>
      <c r="H28" s="302"/>
      <c r="I28" s="317">
        <f xml:space="preserve">
I26-I25</f>
        <v>0</v>
      </c>
      <c r="J28" s="318"/>
    </row>
    <row r="29" spans="1:10" x14ac:dyDescent="0.3">
      <c r="A29" s="181"/>
      <c r="B29" s="181"/>
      <c r="C29" s="182"/>
      <c r="D29" s="182"/>
      <c r="E29" s="182"/>
      <c r="F29" s="182"/>
      <c r="G29" s="181"/>
    </row>
    <row r="30" spans="1:10" x14ac:dyDescent="0.3">
      <c r="A30" s="76" t="s">
        <v>75</v>
      </c>
      <c r="B30" s="93"/>
      <c r="C30" s="93"/>
      <c r="D30" s="93"/>
      <c r="E30" s="93"/>
      <c r="F30" s="93"/>
      <c r="G30" s="93"/>
    </row>
    <row r="31" spans="1:10" x14ac:dyDescent="0.3">
      <c r="A31" s="77" t="s">
        <v>109</v>
      </c>
      <c r="B31" s="93"/>
      <c r="C31" s="93"/>
      <c r="D31" s="93"/>
      <c r="E31" s="93"/>
      <c r="F31" s="93"/>
      <c r="G31" s="93"/>
    </row>
    <row r="32" spans="1:10" ht="14.4" customHeight="1" x14ac:dyDescent="0.3">
      <c r="A32" s="207" t="s">
        <v>106</v>
      </c>
      <c r="B32" s="208"/>
      <c r="C32" s="208"/>
      <c r="D32" s="208"/>
      <c r="E32" s="208"/>
      <c r="F32" s="208"/>
      <c r="G32" s="208"/>
    </row>
    <row r="33" spans="1:1" x14ac:dyDescent="0.3">
      <c r="A33" s="209" t="s">
        <v>125</v>
      </c>
    </row>
    <row r="34" spans="1:1" x14ac:dyDescent="0.3">
      <c r="A34" s="209" t="s">
        <v>126</v>
      </c>
    </row>
    <row r="35" spans="1:1" x14ac:dyDescent="0.3">
      <c r="A35" s="209" t="s">
        <v>127</v>
      </c>
    </row>
    <row r="36" spans="1:1" x14ac:dyDescent="0.3">
      <c r="A36" s="209" t="s">
        <v>115</v>
      </c>
    </row>
  </sheetData>
  <mergeCells count="7">
    <mergeCell ref="B3:B4"/>
    <mergeCell ref="A1:I1"/>
    <mergeCell ref="C27:H27"/>
    <mergeCell ref="C28:H28"/>
    <mergeCell ref="C24:H24"/>
    <mergeCell ref="C25:H25"/>
    <mergeCell ref="C26:H26"/>
  </mergeCells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6"/>
  <sheetViews>
    <sheetView showGridLines="0" showRowColHeaders="0" workbookViewId="0"/>
  </sheetViews>
  <sheetFormatPr defaultRowHeight="14.4" x14ac:dyDescent="0.3"/>
  <cols>
    <col min="1" max="16384" width="8.88671875" style="162"/>
  </cols>
  <sheetData>
    <row r="1" spans="1:49" x14ac:dyDescent="0.3">
      <c r="A1" s="162" t="s">
        <v>262</v>
      </c>
    </row>
    <row r="2" spans="1:49" x14ac:dyDescent="0.3">
      <c r="A2" s="166" t="s">
        <v>149</v>
      </c>
    </row>
    <row r="3" spans="1:49" x14ac:dyDescent="0.3">
      <c r="A3" s="162" t="s">
        <v>79</v>
      </c>
      <c r="B3" s="185">
        <v>2016</v>
      </c>
      <c r="D3" s="163">
        <f>MAX(D5:D1048576)</f>
        <v>12</v>
      </c>
      <c r="F3" s="163">
        <f>SUMIF($E5:$E1048576,"&lt;10",F5:F1048576)</f>
        <v>5880912.5</v>
      </c>
      <c r="G3" s="163">
        <f t="shared" ref="G3:AW3" si="0">SUMIF($E5:$E1048576,"&lt;10",G5:G1048576)</f>
        <v>0</v>
      </c>
      <c r="H3" s="163">
        <f t="shared" si="0"/>
        <v>0</v>
      </c>
      <c r="I3" s="163">
        <f t="shared" si="0"/>
        <v>0</v>
      </c>
      <c r="J3" s="163">
        <f t="shared" si="0"/>
        <v>0</v>
      </c>
      <c r="K3" s="163">
        <f t="shared" si="0"/>
        <v>0</v>
      </c>
      <c r="L3" s="163">
        <f t="shared" si="0"/>
        <v>0</v>
      </c>
      <c r="M3" s="163">
        <f t="shared" si="0"/>
        <v>0</v>
      </c>
      <c r="N3" s="163">
        <f t="shared" si="0"/>
        <v>0</v>
      </c>
      <c r="O3" s="163">
        <f t="shared" si="0"/>
        <v>0</v>
      </c>
      <c r="P3" s="163">
        <f t="shared" si="0"/>
        <v>0</v>
      </c>
      <c r="Q3" s="163">
        <f t="shared" si="0"/>
        <v>0</v>
      </c>
      <c r="R3" s="163">
        <f t="shared" si="0"/>
        <v>0</v>
      </c>
      <c r="S3" s="163">
        <f t="shared" si="0"/>
        <v>0</v>
      </c>
      <c r="T3" s="163">
        <f t="shared" si="0"/>
        <v>0</v>
      </c>
      <c r="U3" s="163">
        <f t="shared" si="0"/>
        <v>599040</v>
      </c>
      <c r="V3" s="163">
        <f t="shared" si="0"/>
        <v>0</v>
      </c>
      <c r="W3" s="163">
        <f t="shared" si="0"/>
        <v>0</v>
      </c>
      <c r="X3" s="163">
        <f t="shared" si="0"/>
        <v>0</v>
      </c>
      <c r="Y3" s="163">
        <f t="shared" si="0"/>
        <v>0</v>
      </c>
      <c r="Z3" s="163">
        <f t="shared" si="0"/>
        <v>0</v>
      </c>
      <c r="AA3" s="163">
        <f t="shared" si="0"/>
        <v>0</v>
      </c>
      <c r="AB3" s="163">
        <f t="shared" si="0"/>
        <v>0</v>
      </c>
      <c r="AC3" s="163">
        <f t="shared" si="0"/>
        <v>494768</v>
      </c>
      <c r="AD3" s="163">
        <f t="shared" si="0"/>
        <v>0</v>
      </c>
      <c r="AE3" s="163">
        <f t="shared" si="0"/>
        <v>0</v>
      </c>
      <c r="AF3" s="163">
        <f t="shared" si="0"/>
        <v>0</v>
      </c>
      <c r="AG3" s="163">
        <f t="shared" si="0"/>
        <v>0</v>
      </c>
      <c r="AH3" s="163">
        <f t="shared" si="0"/>
        <v>0</v>
      </c>
      <c r="AI3" s="163">
        <f t="shared" si="0"/>
        <v>3116763.5</v>
      </c>
      <c r="AJ3" s="163">
        <f t="shared" si="0"/>
        <v>0</v>
      </c>
      <c r="AK3" s="163">
        <f t="shared" si="0"/>
        <v>1102064</v>
      </c>
      <c r="AL3" s="163">
        <f t="shared" si="0"/>
        <v>0</v>
      </c>
      <c r="AM3" s="163">
        <f t="shared" si="0"/>
        <v>0</v>
      </c>
      <c r="AN3" s="163">
        <f t="shared" si="0"/>
        <v>0</v>
      </c>
      <c r="AO3" s="163">
        <f t="shared" si="0"/>
        <v>0</v>
      </c>
      <c r="AP3" s="163">
        <f t="shared" si="0"/>
        <v>0</v>
      </c>
      <c r="AQ3" s="163">
        <f t="shared" si="0"/>
        <v>0</v>
      </c>
      <c r="AR3" s="163">
        <f t="shared" si="0"/>
        <v>0</v>
      </c>
      <c r="AS3" s="163">
        <f t="shared" si="0"/>
        <v>0</v>
      </c>
      <c r="AT3" s="163">
        <f t="shared" si="0"/>
        <v>0</v>
      </c>
      <c r="AU3" s="163">
        <f t="shared" si="0"/>
        <v>0</v>
      </c>
      <c r="AV3" s="163">
        <f t="shared" si="0"/>
        <v>206980</v>
      </c>
      <c r="AW3" s="163">
        <f t="shared" si="0"/>
        <v>361297</v>
      </c>
    </row>
    <row r="4" spans="1:49" x14ac:dyDescent="0.3">
      <c r="A4" s="162" t="s">
        <v>80</v>
      </c>
      <c r="B4" s="185">
        <v>1</v>
      </c>
      <c r="C4" s="164" t="s">
        <v>3</v>
      </c>
      <c r="D4" s="165" t="s">
        <v>42</v>
      </c>
      <c r="E4" s="165" t="s">
        <v>78</v>
      </c>
      <c r="F4" s="165" t="s">
        <v>2</v>
      </c>
      <c r="G4" s="165">
        <v>0</v>
      </c>
      <c r="H4" s="165">
        <v>25</v>
      </c>
      <c r="I4" s="165">
        <v>99</v>
      </c>
      <c r="J4" s="165">
        <v>100</v>
      </c>
      <c r="K4" s="165">
        <v>101</v>
      </c>
      <c r="L4" s="165">
        <v>102</v>
      </c>
      <c r="M4" s="165">
        <v>103</v>
      </c>
      <c r="N4" s="165">
        <v>203</v>
      </c>
      <c r="O4" s="165">
        <v>302</v>
      </c>
      <c r="P4" s="165">
        <v>303</v>
      </c>
      <c r="Q4" s="165">
        <v>304</v>
      </c>
      <c r="R4" s="165">
        <v>305</v>
      </c>
      <c r="S4" s="165">
        <v>306</v>
      </c>
      <c r="T4" s="165">
        <v>407</v>
      </c>
      <c r="U4" s="165">
        <v>408</v>
      </c>
      <c r="V4" s="165">
        <v>409</v>
      </c>
      <c r="W4" s="165">
        <v>410</v>
      </c>
      <c r="X4" s="165">
        <v>415</v>
      </c>
      <c r="Y4" s="165">
        <v>416</v>
      </c>
      <c r="Z4" s="165">
        <v>418</v>
      </c>
      <c r="AA4" s="165">
        <v>419</v>
      </c>
      <c r="AB4" s="165">
        <v>420</v>
      </c>
      <c r="AC4" s="165">
        <v>421</v>
      </c>
      <c r="AD4" s="165">
        <v>520</v>
      </c>
      <c r="AE4" s="165">
        <v>521</v>
      </c>
      <c r="AF4" s="165">
        <v>522</v>
      </c>
      <c r="AG4" s="165">
        <v>523</v>
      </c>
      <c r="AH4" s="165">
        <v>524</v>
      </c>
      <c r="AI4" s="165">
        <v>525</v>
      </c>
      <c r="AJ4" s="165">
        <v>526</v>
      </c>
      <c r="AK4" s="165">
        <v>527</v>
      </c>
      <c r="AL4" s="165">
        <v>528</v>
      </c>
      <c r="AM4" s="165">
        <v>629</v>
      </c>
      <c r="AN4" s="165">
        <v>630</v>
      </c>
      <c r="AO4" s="165">
        <v>636</v>
      </c>
      <c r="AP4" s="165">
        <v>637</v>
      </c>
      <c r="AQ4" s="165">
        <v>640</v>
      </c>
      <c r="AR4" s="165">
        <v>642</v>
      </c>
      <c r="AS4" s="165">
        <v>743</v>
      </c>
      <c r="AT4" s="165">
        <v>745</v>
      </c>
      <c r="AU4" s="165">
        <v>746</v>
      </c>
      <c r="AV4" s="165">
        <v>747</v>
      </c>
      <c r="AW4" s="165">
        <v>930</v>
      </c>
    </row>
    <row r="5" spans="1:49" x14ac:dyDescent="0.3">
      <c r="A5" s="162" t="s">
        <v>81</v>
      </c>
      <c r="B5" s="185">
        <v>2</v>
      </c>
      <c r="C5" s="162">
        <v>53</v>
      </c>
      <c r="D5" s="162">
        <v>1</v>
      </c>
      <c r="E5" s="162">
        <v>1</v>
      </c>
      <c r="F5" s="162">
        <v>11</v>
      </c>
      <c r="G5" s="162">
        <v>0</v>
      </c>
      <c r="H5" s="162">
        <v>0</v>
      </c>
      <c r="I5" s="162">
        <v>0</v>
      </c>
      <c r="J5" s="162">
        <v>0</v>
      </c>
      <c r="K5" s="162">
        <v>0</v>
      </c>
      <c r="L5" s="162">
        <v>0</v>
      </c>
      <c r="M5" s="162">
        <v>0</v>
      </c>
      <c r="N5" s="162">
        <v>0</v>
      </c>
      <c r="O5" s="162">
        <v>0</v>
      </c>
      <c r="P5" s="162">
        <v>0</v>
      </c>
      <c r="Q5" s="162">
        <v>0</v>
      </c>
      <c r="R5" s="162">
        <v>0</v>
      </c>
      <c r="S5" s="162">
        <v>0</v>
      </c>
      <c r="T5" s="162">
        <v>0</v>
      </c>
      <c r="U5" s="162">
        <v>1</v>
      </c>
      <c r="V5" s="162">
        <v>0</v>
      </c>
      <c r="W5" s="162">
        <v>0</v>
      </c>
      <c r="X5" s="162">
        <v>0</v>
      </c>
      <c r="Y5" s="162">
        <v>0</v>
      </c>
      <c r="Z5" s="162">
        <v>0</v>
      </c>
      <c r="AA5" s="162">
        <v>0</v>
      </c>
      <c r="AB5" s="162">
        <v>0</v>
      </c>
      <c r="AC5" s="162">
        <v>1</v>
      </c>
      <c r="AD5" s="162">
        <v>0</v>
      </c>
      <c r="AE5" s="162">
        <v>0</v>
      </c>
      <c r="AF5" s="162">
        <v>0</v>
      </c>
      <c r="AG5" s="162">
        <v>0</v>
      </c>
      <c r="AH5" s="162">
        <v>0</v>
      </c>
      <c r="AI5" s="162">
        <v>5</v>
      </c>
      <c r="AJ5" s="162">
        <v>0</v>
      </c>
      <c r="AK5" s="162">
        <v>2</v>
      </c>
      <c r="AL5" s="162">
        <v>0</v>
      </c>
      <c r="AM5" s="162">
        <v>0</v>
      </c>
      <c r="AN5" s="162">
        <v>0</v>
      </c>
      <c r="AO5" s="162">
        <v>0</v>
      </c>
      <c r="AP5" s="162">
        <v>0</v>
      </c>
      <c r="AQ5" s="162">
        <v>0</v>
      </c>
      <c r="AR5" s="162">
        <v>0</v>
      </c>
      <c r="AS5" s="162">
        <v>0</v>
      </c>
      <c r="AT5" s="162">
        <v>0</v>
      </c>
      <c r="AU5" s="162">
        <v>0</v>
      </c>
      <c r="AV5" s="162">
        <v>1</v>
      </c>
      <c r="AW5" s="162">
        <v>1</v>
      </c>
    </row>
    <row r="6" spans="1:49" x14ac:dyDescent="0.3">
      <c r="A6" s="162" t="s">
        <v>82</v>
      </c>
      <c r="B6" s="185">
        <v>3</v>
      </c>
      <c r="C6" s="162">
        <v>53</v>
      </c>
      <c r="D6" s="162">
        <v>1</v>
      </c>
      <c r="E6" s="162">
        <v>2</v>
      </c>
      <c r="F6" s="162">
        <v>1728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  <c r="U6" s="162">
        <v>144</v>
      </c>
      <c r="V6" s="162">
        <v>0</v>
      </c>
      <c r="W6" s="162">
        <v>0</v>
      </c>
      <c r="X6" s="162">
        <v>0</v>
      </c>
      <c r="Y6" s="162">
        <v>0</v>
      </c>
      <c r="Z6" s="162">
        <v>0</v>
      </c>
      <c r="AA6" s="162">
        <v>0</v>
      </c>
      <c r="AB6" s="162">
        <v>0</v>
      </c>
      <c r="AC6" s="162">
        <v>160</v>
      </c>
      <c r="AD6" s="162">
        <v>0</v>
      </c>
      <c r="AE6" s="162">
        <v>0</v>
      </c>
      <c r="AF6" s="162">
        <v>0</v>
      </c>
      <c r="AG6" s="162">
        <v>0</v>
      </c>
      <c r="AH6" s="162">
        <v>0</v>
      </c>
      <c r="AI6" s="162">
        <v>784</v>
      </c>
      <c r="AJ6" s="162">
        <v>0</v>
      </c>
      <c r="AK6" s="162">
        <v>304</v>
      </c>
      <c r="AL6" s="162">
        <v>0</v>
      </c>
      <c r="AM6" s="162">
        <v>0</v>
      </c>
      <c r="AN6" s="162">
        <v>0</v>
      </c>
      <c r="AO6" s="162">
        <v>0</v>
      </c>
      <c r="AP6" s="162">
        <v>0</v>
      </c>
      <c r="AQ6" s="162">
        <v>0</v>
      </c>
      <c r="AR6" s="162">
        <v>0</v>
      </c>
      <c r="AS6" s="162">
        <v>0</v>
      </c>
      <c r="AT6" s="162">
        <v>0</v>
      </c>
      <c r="AU6" s="162">
        <v>0</v>
      </c>
      <c r="AV6" s="162">
        <v>168</v>
      </c>
      <c r="AW6" s="162">
        <v>168</v>
      </c>
    </row>
    <row r="7" spans="1:49" x14ac:dyDescent="0.3">
      <c r="A7" s="162" t="s">
        <v>83</v>
      </c>
      <c r="B7" s="185">
        <v>4</v>
      </c>
      <c r="C7" s="162">
        <v>53</v>
      </c>
      <c r="D7" s="162">
        <v>1</v>
      </c>
      <c r="E7" s="162">
        <v>4</v>
      </c>
      <c r="F7" s="162">
        <v>25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62">
        <v>0</v>
      </c>
      <c r="AI7" s="162">
        <v>10</v>
      </c>
      <c r="AJ7" s="162">
        <v>0</v>
      </c>
      <c r="AK7" s="162">
        <v>15</v>
      </c>
      <c r="AL7" s="162">
        <v>0</v>
      </c>
      <c r="AM7" s="162">
        <v>0</v>
      </c>
      <c r="AN7" s="162">
        <v>0</v>
      </c>
      <c r="AO7" s="162">
        <v>0</v>
      </c>
      <c r="AP7" s="162">
        <v>0</v>
      </c>
      <c r="AQ7" s="162">
        <v>0</v>
      </c>
      <c r="AR7" s="162">
        <v>0</v>
      </c>
      <c r="AS7" s="162">
        <v>0</v>
      </c>
      <c r="AT7" s="162">
        <v>0</v>
      </c>
      <c r="AU7" s="162">
        <v>0</v>
      </c>
      <c r="AV7" s="162">
        <v>0</v>
      </c>
      <c r="AW7" s="162">
        <v>0</v>
      </c>
    </row>
    <row r="8" spans="1:49" x14ac:dyDescent="0.3">
      <c r="A8" s="162" t="s">
        <v>84</v>
      </c>
      <c r="B8" s="185">
        <v>5</v>
      </c>
      <c r="C8" s="162">
        <v>53</v>
      </c>
      <c r="D8" s="162">
        <v>1</v>
      </c>
      <c r="E8" s="162">
        <v>6</v>
      </c>
      <c r="F8" s="162">
        <v>407225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30352</v>
      </c>
      <c r="V8" s="162">
        <v>0</v>
      </c>
      <c r="W8" s="162">
        <v>0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36227</v>
      </c>
      <c r="AD8" s="162">
        <v>0</v>
      </c>
      <c r="AE8" s="162">
        <v>0</v>
      </c>
      <c r="AF8" s="162">
        <v>0</v>
      </c>
      <c r="AG8" s="162">
        <v>0</v>
      </c>
      <c r="AH8" s="162">
        <v>0</v>
      </c>
      <c r="AI8" s="162">
        <v>218927</v>
      </c>
      <c r="AJ8" s="162">
        <v>0</v>
      </c>
      <c r="AK8" s="162">
        <v>62449</v>
      </c>
      <c r="AL8" s="162">
        <v>0</v>
      </c>
      <c r="AM8" s="162">
        <v>0</v>
      </c>
      <c r="AN8" s="162">
        <v>0</v>
      </c>
      <c r="AO8" s="162">
        <v>0</v>
      </c>
      <c r="AP8" s="162">
        <v>0</v>
      </c>
      <c r="AQ8" s="162">
        <v>0</v>
      </c>
      <c r="AR8" s="162">
        <v>0</v>
      </c>
      <c r="AS8" s="162">
        <v>0</v>
      </c>
      <c r="AT8" s="162">
        <v>0</v>
      </c>
      <c r="AU8" s="162">
        <v>0</v>
      </c>
      <c r="AV8" s="162">
        <v>32230</v>
      </c>
      <c r="AW8" s="162">
        <v>27040</v>
      </c>
    </row>
    <row r="9" spans="1:49" x14ac:dyDescent="0.3">
      <c r="A9" s="162" t="s">
        <v>85</v>
      </c>
      <c r="B9" s="185">
        <v>6</v>
      </c>
      <c r="C9" s="162">
        <v>53</v>
      </c>
      <c r="D9" s="162">
        <v>1</v>
      </c>
      <c r="E9" s="162">
        <v>10</v>
      </c>
      <c r="F9" s="162">
        <v>9800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9800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>
        <v>0</v>
      </c>
      <c r="AW9" s="162">
        <v>0</v>
      </c>
    </row>
    <row r="10" spans="1:49" x14ac:dyDescent="0.3">
      <c r="A10" s="162" t="s">
        <v>86</v>
      </c>
      <c r="B10" s="185">
        <v>7</v>
      </c>
      <c r="C10" s="162">
        <v>53</v>
      </c>
      <c r="D10" s="162">
        <v>1</v>
      </c>
      <c r="E10" s="162">
        <v>11</v>
      </c>
      <c r="F10" s="162">
        <v>4166.666666666667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4166.666666666667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0</v>
      </c>
      <c r="AD10" s="162">
        <v>0</v>
      </c>
      <c r="AE10" s="162">
        <v>0</v>
      </c>
      <c r="AF10" s="162">
        <v>0</v>
      </c>
      <c r="AG10" s="162">
        <v>0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0</v>
      </c>
      <c r="AN10" s="162">
        <v>0</v>
      </c>
      <c r="AO10" s="162">
        <v>0</v>
      </c>
      <c r="AP10" s="162">
        <v>0</v>
      </c>
      <c r="AQ10" s="162">
        <v>0</v>
      </c>
      <c r="AR10" s="162">
        <v>0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</row>
    <row r="11" spans="1:49" x14ac:dyDescent="0.3">
      <c r="A11" s="162" t="s">
        <v>87</v>
      </c>
      <c r="B11" s="185">
        <v>8</v>
      </c>
      <c r="C11" s="162">
        <v>53</v>
      </c>
      <c r="D11" s="162">
        <v>2</v>
      </c>
      <c r="E11" s="162">
        <v>1</v>
      </c>
      <c r="F11" s="162">
        <v>11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1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1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5</v>
      </c>
      <c r="AJ11" s="162">
        <v>0</v>
      </c>
      <c r="AK11" s="162">
        <v>2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1</v>
      </c>
      <c r="AW11" s="162">
        <v>1</v>
      </c>
    </row>
    <row r="12" spans="1:49" x14ac:dyDescent="0.3">
      <c r="A12" s="162" t="s">
        <v>88</v>
      </c>
      <c r="B12" s="185">
        <v>9</v>
      </c>
      <c r="C12" s="162">
        <v>53</v>
      </c>
      <c r="D12" s="162">
        <v>2</v>
      </c>
      <c r="E12" s="162">
        <v>2</v>
      </c>
      <c r="F12" s="162">
        <v>1416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128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128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624</v>
      </c>
      <c r="AJ12" s="162">
        <v>0</v>
      </c>
      <c r="AK12" s="162">
        <v>240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128</v>
      </c>
      <c r="AW12" s="162">
        <v>168</v>
      </c>
    </row>
    <row r="13" spans="1:49" x14ac:dyDescent="0.3">
      <c r="A13" s="162" t="s">
        <v>89</v>
      </c>
      <c r="B13" s="185">
        <v>10</v>
      </c>
      <c r="C13" s="162">
        <v>53</v>
      </c>
      <c r="D13" s="162">
        <v>2</v>
      </c>
      <c r="E13" s="162">
        <v>4</v>
      </c>
      <c r="F13" s="162">
        <v>9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9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</row>
    <row r="14" spans="1:49" x14ac:dyDescent="0.3">
      <c r="A14" s="162" t="s">
        <v>90</v>
      </c>
      <c r="B14" s="185">
        <v>11</v>
      </c>
      <c r="C14" s="162">
        <v>53</v>
      </c>
      <c r="D14" s="162">
        <v>2</v>
      </c>
      <c r="E14" s="162">
        <v>6</v>
      </c>
      <c r="F14" s="162">
        <v>390803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31284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36213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208061</v>
      </c>
      <c r="AJ14" s="162">
        <v>0</v>
      </c>
      <c r="AK14" s="162">
        <v>55769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>
        <v>32436</v>
      </c>
      <c r="AW14" s="162">
        <v>27040</v>
      </c>
    </row>
    <row r="15" spans="1:49" x14ac:dyDescent="0.3">
      <c r="A15" s="162" t="s">
        <v>91</v>
      </c>
      <c r="B15" s="185">
        <v>12</v>
      </c>
      <c r="C15" s="162">
        <v>53</v>
      </c>
      <c r="D15" s="162">
        <v>2</v>
      </c>
      <c r="E15" s="162">
        <v>11</v>
      </c>
      <c r="F15" s="162">
        <v>4166.666666666667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4166.666666666667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</row>
    <row r="16" spans="1:49" x14ac:dyDescent="0.3">
      <c r="A16" s="162" t="s">
        <v>79</v>
      </c>
      <c r="B16" s="185">
        <v>2016</v>
      </c>
      <c r="C16" s="162">
        <v>53</v>
      </c>
      <c r="D16" s="162">
        <v>3</v>
      </c>
      <c r="E16" s="162">
        <v>1</v>
      </c>
      <c r="F16" s="162">
        <v>11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1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1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5</v>
      </c>
      <c r="AJ16" s="162">
        <v>0</v>
      </c>
      <c r="AK16" s="162">
        <v>2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1</v>
      </c>
      <c r="AW16" s="162">
        <v>1</v>
      </c>
    </row>
    <row r="17" spans="3:49" x14ac:dyDescent="0.3">
      <c r="C17" s="162">
        <v>53</v>
      </c>
      <c r="D17" s="162">
        <v>3</v>
      </c>
      <c r="E17" s="162">
        <v>2</v>
      </c>
      <c r="F17" s="162">
        <v>1716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184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184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644</v>
      </c>
      <c r="AJ17" s="162">
        <v>0</v>
      </c>
      <c r="AK17" s="162">
        <v>336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184</v>
      </c>
      <c r="AW17" s="162">
        <v>184</v>
      </c>
    </row>
    <row r="18" spans="3:49" x14ac:dyDescent="0.3">
      <c r="C18" s="162">
        <v>53</v>
      </c>
      <c r="D18" s="162">
        <v>3</v>
      </c>
      <c r="E18" s="162">
        <v>4</v>
      </c>
      <c r="F18" s="162">
        <v>19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6</v>
      </c>
      <c r="AJ18" s="162">
        <v>0</v>
      </c>
      <c r="AK18" s="162">
        <v>6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7</v>
      </c>
      <c r="AW18" s="162">
        <v>0</v>
      </c>
    </row>
    <row r="19" spans="3:49" x14ac:dyDescent="0.3">
      <c r="C19" s="162">
        <v>53</v>
      </c>
      <c r="D19" s="162">
        <v>3</v>
      </c>
      <c r="E19" s="162">
        <v>6</v>
      </c>
      <c r="F19" s="162">
        <v>388392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35410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38239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189197</v>
      </c>
      <c r="AJ19" s="162">
        <v>0</v>
      </c>
      <c r="AK19" s="162">
        <v>62696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35810</v>
      </c>
      <c r="AW19" s="162">
        <v>27040</v>
      </c>
    </row>
    <row r="20" spans="3:49" x14ac:dyDescent="0.3">
      <c r="C20" s="162">
        <v>53</v>
      </c>
      <c r="D20" s="162">
        <v>3</v>
      </c>
      <c r="E20" s="162">
        <v>9</v>
      </c>
      <c r="F20" s="162">
        <v>10044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2009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4017</v>
      </c>
      <c r="AJ20" s="162">
        <v>0</v>
      </c>
      <c r="AK20" s="162">
        <v>2009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2009</v>
      </c>
      <c r="AW20" s="162">
        <v>0</v>
      </c>
    </row>
    <row r="21" spans="3:49" x14ac:dyDescent="0.3">
      <c r="C21" s="162">
        <v>53</v>
      </c>
      <c r="D21" s="162">
        <v>3</v>
      </c>
      <c r="E21" s="162">
        <v>10</v>
      </c>
      <c r="F21" s="162">
        <v>440</v>
      </c>
      <c r="G21" s="162">
        <v>0</v>
      </c>
      <c r="H21" s="162">
        <v>0</v>
      </c>
      <c r="I21" s="162">
        <v>0</v>
      </c>
      <c r="J21" s="162">
        <v>440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</row>
    <row r="22" spans="3:49" x14ac:dyDescent="0.3">
      <c r="C22" s="162">
        <v>53</v>
      </c>
      <c r="D22" s="162">
        <v>3</v>
      </c>
      <c r="E22" s="162">
        <v>11</v>
      </c>
      <c r="F22" s="162">
        <v>4166.666666666667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4166.666666666667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</row>
    <row r="23" spans="3:49" x14ac:dyDescent="0.3">
      <c r="C23" s="162">
        <v>53</v>
      </c>
      <c r="D23" s="162">
        <v>4</v>
      </c>
      <c r="E23" s="162">
        <v>1</v>
      </c>
      <c r="F23" s="162">
        <v>11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1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1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5</v>
      </c>
      <c r="AJ23" s="162">
        <v>0</v>
      </c>
      <c r="AK23" s="162">
        <v>2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0</v>
      </c>
      <c r="AS23" s="162">
        <v>0</v>
      </c>
      <c r="AT23" s="162">
        <v>0</v>
      </c>
      <c r="AU23" s="162">
        <v>0</v>
      </c>
      <c r="AV23" s="162">
        <v>1</v>
      </c>
      <c r="AW23" s="162">
        <v>1</v>
      </c>
    </row>
    <row r="24" spans="3:49" x14ac:dyDescent="0.3">
      <c r="C24" s="162">
        <v>53</v>
      </c>
      <c r="D24" s="162">
        <v>4</v>
      </c>
      <c r="E24" s="162">
        <v>2</v>
      </c>
      <c r="F24" s="162">
        <v>1608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160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168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632</v>
      </c>
      <c r="AJ24" s="162">
        <v>0</v>
      </c>
      <c r="AK24" s="162">
        <v>336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152</v>
      </c>
      <c r="AW24" s="162">
        <v>160</v>
      </c>
    </row>
    <row r="25" spans="3:49" x14ac:dyDescent="0.3">
      <c r="C25" s="162">
        <v>53</v>
      </c>
      <c r="D25" s="162">
        <v>4</v>
      </c>
      <c r="E25" s="162">
        <v>4</v>
      </c>
      <c r="F25" s="162">
        <v>16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9</v>
      </c>
      <c r="AJ25" s="162">
        <v>0</v>
      </c>
      <c r="AK25" s="162">
        <v>6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0</v>
      </c>
      <c r="AS25" s="162">
        <v>0</v>
      </c>
      <c r="AT25" s="162">
        <v>0</v>
      </c>
      <c r="AU25" s="162">
        <v>0</v>
      </c>
      <c r="AV25" s="162">
        <v>1</v>
      </c>
      <c r="AW25" s="162">
        <v>0</v>
      </c>
    </row>
    <row r="26" spans="3:49" x14ac:dyDescent="0.3">
      <c r="C26" s="162">
        <v>53</v>
      </c>
      <c r="D26" s="162">
        <v>4</v>
      </c>
      <c r="E26" s="162">
        <v>6</v>
      </c>
      <c r="F26" s="162">
        <v>386484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35445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38242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188851</v>
      </c>
      <c r="AJ26" s="162">
        <v>0</v>
      </c>
      <c r="AK26" s="162">
        <v>62267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>
        <v>34615</v>
      </c>
      <c r="AW26" s="162">
        <v>27064</v>
      </c>
    </row>
    <row r="27" spans="3:49" x14ac:dyDescent="0.3">
      <c r="C27" s="162">
        <v>53</v>
      </c>
      <c r="D27" s="162">
        <v>4</v>
      </c>
      <c r="E27" s="162">
        <v>9</v>
      </c>
      <c r="F27" s="162">
        <v>10044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2012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4016</v>
      </c>
      <c r="AJ27" s="162">
        <v>0</v>
      </c>
      <c r="AK27" s="162">
        <v>2008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2008</v>
      </c>
      <c r="AW27" s="162">
        <v>0</v>
      </c>
    </row>
    <row r="28" spans="3:49" x14ac:dyDescent="0.3">
      <c r="C28" s="162">
        <v>53</v>
      </c>
      <c r="D28" s="162">
        <v>4</v>
      </c>
      <c r="E28" s="162">
        <v>11</v>
      </c>
      <c r="F28" s="162">
        <v>4166.666666666667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4166.666666666667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</row>
    <row r="29" spans="3:49" x14ac:dyDescent="0.3">
      <c r="C29" s="162">
        <v>53</v>
      </c>
      <c r="D29" s="162">
        <v>5</v>
      </c>
      <c r="E29" s="162">
        <v>1</v>
      </c>
      <c r="F29" s="162">
        <v>11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1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1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5</v>
      </c>
      <c r="AJ29" s="162">
        <v>0</v>
      </c>
      <c r="AK29" s="162">
        <v>2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1</v>
      </c>
      <c r="AW29" s="162">
        <v>1</v>
      </c>
    </row>
    <row r="30" spans="3:49" x14ac:dyDescent="0.3">
      <c r="C30" s="162">
        <v>53</v>
      </c>
      <c r="D30" s="162">
        <v>5</v>
      </c>
      <c r="E30" s="162">
        <v>2</v>
      </c>
      <c r="F30" s="162">
        <v>1788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172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176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756</v>
      </c>
      <c r="AJ30" s="162">
        <v>0</v>
      </c>
      <c r="AK30" s="162">
        <v>348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168</v>
      </c>
      <c r="AW30" s="162">
        <v>168</v>
      </c>
    </row>
    <row r="31" spans="3:49" x14ac:dyDescent="0.3">
      <c r="C31" s="162">
        <v>53</v>
      </c>
      <c r="D31" s="162">
        <v>5</v>
      </c>
      <c r="E31" s="162">
        <v>4</v>
      </c>
      <c r="F31" s="162">
        <v>12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3</v>
      </c>
      <c r="AJ31" s="162">
        <v>0</v>
      </c>
      <c r="AK31" s="162">
        <v>6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3</v>
      </c>
      <c r="AW31" s="162">
        <v>0</v>
      </c>
    </row>
    <row r="32" spans="3:49" x14ac:dyDescent="0.3">
      <c r="C32" s="162">
        <v>53</v>
      </c>
      <c r="D32" s="162">
        <v>5</v>
      </c>
      <c r="E32" s="162">
        <v>6</v>
      </c>
      <c r="F32" s="162">
        <v>412170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35466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36230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219968</v>
      </c>
      <c r="AJ32" s="162">
        <v>0</v>
      </c>
      <c r="AK32" s="162">
        <v>60317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33067</v>
      </c>
      <c r="AW32" s="162">
        <v>27122</v>
      </c>
    </row>
    <row r="33" spans="3:49" x14ac:dyDescent="0.3">
      <c r="C33" s="162">
        <v>53</v>
      </c>
      <c r="D33" s="162">
        <v>5</v>
      </c>
      <c r="E33" s="162">
        <v>11</v>
      </c>
      <c r="F33" s="162">
        <v>4166.666666666667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4166.666666666667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>
        <v>0</v>
      </c>
      <c r="AW33" s="162">
        <v>0</v>
      </c>
    </row>
    <row r="34" spans="3:49" x14ac:dyDescent="0.3">
      <c r="C34" s="162">
        <v>53</v>
      </c>
      <c r="D34" s="162">
        <v>6</v>
      </c>
      <c r="E34" s="162">
        <v>1</v>
      </c>
      <c r="F34" s="162">
        <v>11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1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1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5</v>
      </c>
      <c r="AJ34" s="162">
        <v>0</v>
      </c>
      <c r="AK34" s="162">
        <v>2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1</v>
      </c>
      <c r="AW34" s="162">
        <v>1</v>
      </c>
    </row>
    <row r="35" spans="3:49" x14ac:dyDescent="0.3">
      <c r="C35" s="162">
        <v>53</v>
      </c>
      <c r="D35" s="162">
        <v>6</v>
      </c>
      <c r="E35" s="162">
        <v>2</v>
      </c>
      <c r="F35" s="162">
        <v>1732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144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168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796</v>
      </c>
      <c r="AJ35" s="162">
        <v>0</v>
      </c>
      <c r="AK35" s="162">
        <v>320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0</v>
      </c>
      <c r="AS35" s="162">
        <v>0</v>
      </c>
      <c r="AT35" s="162">
        <v>0</v>
      </c>
      <c r="AU35" s="162">
        <v>0</v>
      </c>
      <c r="AV35" s="162">
        <v>136</v>
      </c>
      <c r="AW35" s="162">
        <v>168</v>
      </c>
    </row>
    <row r="36" spans="3:49" x14ac:dyDescent="0.3">
      <c r="C36" s="162">
        <v>53</v>
      </c>
      <c r="D36" s="162">
        <v>6</v>
      </c>
      <c r="E36" s="162">
        <v>4</v>
      </c>
      <c r="F36" s="162">
        <v>14.5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10.5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4</v>
      </c>
      <c r="AW36" s="162">
        <v>0</v>
      </c>
    </row>
    <row r="37" spans="3:49" x14ac:dyDescent="0.3">
      <c r="C37" s="162">
        <v>53</v>
      </c>
      <c r="D37" s="162">
        <v>6</v>
      </c>
      <c r="E37" s="162">
        <v>6</v>
      </c>
      <c r="F37" s="162">
        <v>411610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35855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36375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216694</v>
      </c>
      <c r="AJ37" s="162">
        <v>0</v>
      </c>
      <c r="AK37" s="162">
        <v>61716</v>
      </c>
      <c r="AL37" s="162">
        <v>0</v>
      </c>
      <c r="AM37" s="162">
        <v>0</v>
      </c>
      <c r="AN37" s="162">
        <v>0</v>
      </c>
      <c r="AO37" s="162">
        <v>0</v>
      </c>
      <c r="AP37" s="162">
        <v>0</v>
      </c>
      <c r="AQ37" s="162">
        <v>0</v>
      </c>
      <c r="AR37" s="162">
        <v>0</v>
      </c>
      <c r="AS37" s="162">
        <v>0</v>
      </c>
      <c r="AT37" s="162">
        <v>0</v>
      </c>
      <c r="AU37" s="162">
        <v>0</v>
      </c>
      <c r="AV37" s="162">
        <v>33848</v>
      </c>
      <c r="AW37" s="162">
        <v>27122</v>
      </c>
    </row>
    <row r="38" spans="3:49" x14ac:dyDescent="0.3">
      <c r="C38" s="162">
        <v>53</v>
      </c>
      <c r="D38" s="162">
        <v>6</v>
      </c>
      <c r="E38" s="162">
        <v>11</v>
      </c>
      <c r="F38" s="162">
        <v>4166.666666666667</v>
      </c>
      <c r="G38" s="162">
        <v>0</v>
      </c>
      <c r="H38" s="162">
        <v>0</v>
      </c>
      <c r="I38" s="162">
        <v>0</v>
      </c>
      <c r="J38" s="162">
        <v>0</v>
      </c>
      <c r="K38" s="162">
        <v>0</v>
      </c>
      <c r="L38" s="162">
        <v>0</v>
      </c>
      <c r="M38" s="162">
        <v>0</v>
      </c>
      <c r="N38" s="162">
        <v>0</v>
      </c>
      <c r="O38" s="162">
        <v>4166.666666666667</v>
      </c>
      <c r="P38" s="162">
        <v>0</v>
      </c>
      <c r="Q38" s="162">
        <v>0</v>
      </c>
      <c r="R38" s="162">
        <v>0</v>
      </c>
      <c r="S38" s="162">
        <v>0</v>
      </c>
      <c r="T38" s="162">
        <v>0</v>
      </c>
      <c r="U38" s="162">
        <v>0</v>
      </c>
      <c r="V38" s="162">
        <v>0</v>
      </c>
      <c r="W38" s="162">
        <v>0</v>
      </c>
      <c r="X38" s="162">
        <v>0</v>
      </c>
      <c r="Y38" s="162">
        <v>0</v>
      </c>
      <c r="Z38" s="162">
        <v>0</v>
      </c>
      <c r="AA38" s="162">
        <v>0</v>
      </c>
      <c r="AB38" s="162">
        <v>0</v>
      </c>
      <c r="AC38" s="162">
        <v>0</v>
      </c>
      <c r="AD38" s="162">
        <v>0</v>
      </c>
      <c r="AE38" s="162">
        <v>0</v>
      </c>
      <c r="AF38" s="162">
        <v>0</v>
      </c>
      <c r="AG38" s="162">
        <v>0</v>
      </c>
      <c r="AH38" s="162">
        <v>0</v>
      </c>
      <c r="AI38" s="162">
        <v>0</v>
      </c>
      <c r="AJ38" s="162">
        <v>0</v>
      </c>
      <c r="AK38" s="162">
        <v>0</v>
      </c>
      <c r="AL38" s="162">
        <v>0</v>
      </c>
      <c r="AM38" s="162">
        <v>0</v>
      </c>
      <c r="AN38" s="162">
        <v>0</v>
      </c>
      <c r="AO38" s="162">
        <v>0</v>
      </c>
      <c r="AP38" s="162">
        <v>0</v>
      </c>
      <c r="AQ38" s="162">
        <v>0</v>
      </c>
      <c r="AR38" s="162">
        <v>0</v>
      </c>
      <c r="AS38" s="162">
        <v>0</v>
      </c>
      <c r="AT38" s="162">
        <v>0</v>
      </c>
      <c r="AU38" s="162">
        <v>0</v>
      </c>
      <c r="AV38" s="162">
        <v>0</v>
      </c>
      <c r="AW38" s="162">
        <v>0</v>
      </c>
    </row>
    <row r="39" spans="3:49" x14ac:dyDescent="0.3">
      <c r="C39" s="162">
        <v>53</v>
      </c>
      <c r="D39" s="162">
        <v>7</v>
      </c>
      <c r="E39" s="162">
        <v>1</v>
      </c>
      <c r="F39" s="162">
        <v>11</v>
      </c>
      <c r="G39" s="162">
        <v>0</v>
      </c>
      <c r="H39" s="162">
        <v>0</v>
      </c>
      <c r="I39" s="162">
        <v>0</v>
      </c>
      <c r="J39" s="162">
        <v>0</v>
      </c>
      <c r="K39" s="162">
        <v>0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2">
        <v>0</v>
      </c>
      <c r="R39" s="162">
        <v>0</v>
      </c>
      <c r="S39" s="162">
        <v>0</v>
      </c>
      <c r="T39" s="162">
        <v>0</v>
      </c>
      <c r="U39" s="162">
        <v>1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62">
        <v>0</v>
      </c>
      <c r="AB39" s="162">
        <v>0</v>
      </c>
      <c r="AC39" s="162">
        <v>1</v>
      </c>
      <c r="AD39" s="162">
        <v>0</v>
      </c>
      <c r="AE39" s="162">
        <v>0</v>
      </c>
      <c r="AF39" s="162">
        <v>0</v>
      </c>
      <c r="AG39" s="162">
        <v>0</v>
      </c>
      <c r="AH39" s="162">
        <v>0</v>
      </c>
      <c r="AI39" s="162">
        <v>5</v>
      </c>
      <c r="AJ39" s="162">
        <v>0</v>
      </c>
      <c r="AK39" s="162">
        <v>3</v>
      </c>
      <c r="AL39" s="162">
        <v>0</v>
      </c>
      <c r="AM39" s="162">
        <v>0</v>
      </c>
      <c r="AN39" s="162">
        <v>0</v>
      </c>
      <c r="AO39" s="162">
        <v>0</v>
      </c>
      <c r="AP39" s="162">
        <v>0</v>
      </c>
      <c r="AQ39" s="162">
        <v>0</v>
      </c>
      <c r="AR39" s="162">
        <v>0</v>
      </c>
      <c r="AS39" s="162">
        <v>0</v>
      </c>
      <c r="AT39" s="162">
        <v>0</v>
      </c>
      <c r="AU39" s="162">
        <v>0</v>
      </c>
      <c r="AV39" s="162">
        <v>0</v>
      </c>
      <c r="AW39" s="162">
        <v>1</v>
      </c>
    </row>
    <row r="40" spans="3:49" x14ac:dyDescent="0.3">
      <c r="C40" s="162">
        <v>53</v>
      </c>
      <c r="D40" s="162">
        <v>7</v>
      </c>
      <c r="E40" s="162">
        <v>2</v>
      </c>
      <c r="F40" s="162">
        <v>1304</v>
      </c>
      <c r="G40" s="162">
        <v>0</v>
      </c>
      <c r="H40" s="162">
        <v>0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62">
        <v>0</v>
      </c>
      <c r="Q40" s="162">
        <v>0</v>
      </c>
      <c r="R40" s="162">
        <v>0</v>
      </c>
      <c r="S40" s="162">
        <v>0</v>
      </c>
      <c r="T40" s="162">
        <v>0</v>
      </c>
      <c r="U40" s="162">
        <v>136</v>
      </c>
      <c r="V40" s="162">
        <v>0</v>
      </c>
      <c r="W40" s="162">
        <v>0</v>
      </c>
      <c r="X40" s="162">
        <v>0</v>
      </c>
      <c r="Y40" s="162">
        <v>0</v>
      </c>
      <c r="Z40" s="162">
        <v>0</v>
      </c>
      <c r="AA40" s="162">
        <v>0</v>
      </c>
      <c r="AB40" s="162">
        <v>0</v>
      </c>
      <c r="AC40" s="162">
        <v>104</v>
      </c>
      <c r="AD40" s="162">
        <v>0</v>
      </c>
      <c r="AE40" s="162">
        <v>0</v>
      </c>
      <c r="AF40" s="162">
        <v>0</v>
      </c>
      <c r="AG40" s="162">
        <v>0</v>
      </c>
      <c r="AH40" s="162">
        <v>0</v>
      </c>
      <c r="AI40" s="162">
        <v>696</v>
      </c>
      <c r="AJ40" s="162">
        <v>0</v>
      </c>
      <c r="AK40" s="162">
        <v>248</v>
      </c>
      <c r="AL40" s="162">
        <v>0</v>
      </c>
      <c r="AM40" s="162">
        <v>0</v>
      </c>
      <c r="AN40" s="162">
        <v>0</v>
      </c>
      <c r="AO40" s="162">
        <v>0</v>
      </c>
      <c r="AP40" s="162">
        <v>0</v>
      </c>
      <c r="AQ40" s="162">
        <v>0</v>
      </c>
      <c r="AR40" s="162">
        <v>0</v>
      </c>
      <c r="AS40" s="162">
        <v>0</v>
      </c>
      <c r="AT40" s="162">
        <v>0</v>
      </c>
      <c r="AU40" s="162">
        <v>0</v>
      </c>
      <c r="AV40" s="162">
        <v>0</v>
      </c>
      <c r="AW40" s="162">
        <v>120</v>
      </c>
    </row>
    <row r="41" spans="3:49" x14ac:dyDescent="0.3">
      <c r="C41" s="162">
        <v>53</v>
      </c>
      <c r="D41" s="162">
        <v>7</v>
      </c>
      <c r="E41" s="162">
        <v>4</v>
      </c>
      <c r="F41" s="162">
        <v>12</v>
      </c>
      <c r="G41" s="162">
        <v>0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62">
        <v>0</v>
      </c>
      <c r="N41" s="162">
        <v>0</v>
      </c>
      <c r="O41" s="162">
        <v>0</v>
      </c>
      <c r="P41" s="162">
        <v>0</v>
      </c>
      <c r="Q41" s="162">
        <v>0</v>
      </c>
      <c r="R41" s="162">
        <v>0</v>
      </c>
      <c r="S41" s="162">
        <v>0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0</v>
      </c>
      <c r="AA41" s="162">
        <v>0</v>
      </c>
      <c r="AB41" s="162">
        <v>0</v>
      </c>
      <c r="AC41" s="162">
        <v>0</v>
      </c>
      <c r="AD41" s="162">
        <v>0</v>
      </c>
      <c r="AE41" s="162">
        <v>0</v>
      </c>
      <c r="AF41" s="162">
        <v>0</v>
      </c>
      <c r="AG41" s="162">
        <v>0</v>
      </c>
      <c r="AH41" s="162">
        <v>0</v>
      </c>
      <c r="AI41" s="162">
        <v>0</v>
      </c>
      <c r="AJ41" s="162">
        <v>0</v>
      </c>
      <c r="AK41" s="162">
        <v>12</v>
      </c>
      <c r="AL41" s="162">
        <v>0</v>
      </c>
      <c r="AM41" s="162">
        <v>0</v>
      </c>
      <c r="AN41" s="162">
        <v>0</v>
      </c>
      <c r="AO41" s="162">
        <v>0</v>
      </c>
      <c r="AP41" s="162">
        <v>0</v>
      </c>
      <c r="AQ41" s="162">
        <v>0</v>
      </c>
      <c r="AR41" s="162">
        <v>0</v>
      </c>
      <c r="AS41" s="162">
        <v>0</v>
      </c>
      <c r="AT41" s="162">
        <v>0</v>
      </c>
      <c r="AU41" s="162">
        <v>0</v>
      </c>
      <c r="AV41" s="162">
        <v>0</v>
      </c>
      <c r="AW41" s="162">
        <v>0</v>
      </c>
    </row>
    <row r="42" spans="3:49" x14ac:dyDescent="0.3">
      <c r="C42" s="162">
        <v>53</v>
      </c>
      <c r="D42" s="162">
        <v>7</v>
      </c>
      <c r="E42" s="162">
        <v>6</v>
      </c>
      <c r="F42" s="162">
        <v>551605</v>
      </c>
      <c r="G42" s="162">
        <v>0</v>
      </c>
      <c r="H42" s="162">
        <v>0</v>
      </c>
      <c r="I42" s="162">
        <v>0</v>
      </c>
      <c r="J42" s="162">
        <v>0</v>
      </c>
      <c r="K42" s="162">
        <v>0</v>
      </c>
      <c r="L42" s="162">
        <v>0</v>
      </c>
      <c r="M42" s="162">
        <v>0</v>
      </c>
      <c r="N42" s="162">
        <v>0</v>
      </c>
      <c r="O42" s="162">
        <v>0</v>
      </c>
      <c r="P42" s="162">
        <v>0</v>
      </c>
      <c r="Q42" s="162">
        <v>0</v>
      </c>
      <c r="R42" s="162">
        <v>0</v>
      </c>
      <c r="S42" s="162">
        <v>0</v>
      </c>
      <c r="T42" s="162">
        <v>0</v>
      </c>
      <c r="U42" s="162">
        <v>44824</v>
      </c>
      <c r="V42" s="162">
        <v>0</v>
      </c>
      <c r="W42" s="162">
        <v>0</v>
      </c>
      <c r="X42" s="162">
        <v>0</v>
      </c>
      <c r="Y42" s="162">
        <v>0</v>
      </c>
      <c r="Z42" s="162">
        <v>0</v>
      </c>
      <c r="AA42" s="162">
        <v>0</v>
      </c>
      <c r="AB42" s="162">
        <v>0</v>
      </c>
      <c r="AC42" s="162">
        <v>45324</v>
      </c>
      <c r="AD42" s="162">
        <v>0</v>
      </c>
      <c r="AE42" s="162">
        <v>0</v>
      </c>
      <c r="AF42" s="162">
        <v>0</v>
      </c>
      <c r="AG42" s="162">
        <v>0</v>
      </c>
      <c r="AH42" s="162">
        <v>0</v>
      </c>
      <c r="AI42" s="162">
        <v>314311</v>
      </c>
      <c r="AJ42" s="162">
        <v>0</v>
      </c>
      <c r="AK42" s="162">
        <v>118525</v>
      </c>
      <c r="AL42" s="162">
        <v>0</v>
      </c>
      <c r="AM42" s="162">
        <v>0</v>
      </c>
      <c r="AN42" s="162">
        <v>0</v>
      </c>
      <c r="AO42" s="162">
        <v>0</v>
      </c>
      <c r="AP42" s="162">
        <v>0</v>
      </c>
      <c r="AQ42" s="162">
        <v>0</v>
      </c>
      <c r="AR42" s="162">
        <v>0</v>
      </c>
      <c r="AS42" s="162">
        <v>0</v>
      </c>
      <c r="AT42" s="162">
        <v>0</v>
      </c>
      <c r="AU42" s="162">
        <v>0</v>
      </c>
      <c r="AV42" s="162">
        <v>0</v>
      </c>
      <c r="AW42" s="162">
        <v>28621</v>
      </c>
    </row>
    <row r="43" spans="3:49" x14ac:dyDescent="0.3">
      <c r="C43" s="162">
        <v>53</v>
      </c>
      <c r="D43" s="162">
        <v>7</v>
      </c>
      <c r="E43" s="162">
        <v>9</v>
      </c>
      <c r="F43" s="162">
        <v>141880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9616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9263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91926</v>
      </c>
      <c r="AJ43" s="162">
        <v>0</v>
      </c>
      <c r="AK43" s="162">
        <v>24365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  <c r="AQ43" s="162">
        <v>0</v>
      </c>
      <c r="AR43" s="162">
        <v>0</v>
      </c>
      <c r="AS43" s="162">
        <v>0</v>
      </c>
      <c r="AT43" s="162">
        <v>0</v>
      </c>
      <c r="AU43" s="162">
        <v>0</v>
      </c>
      <c r="AV43" s="162">
        <v>0</v>
      </c>
      <c r="AW43" s="162">
        <v>6710</v>
      </c>
    </row>
    <row r="44" spans="3:49" x14ac:dyDescent="0.3">
      <c r="C44" s="162">
        <v>53</v>
      </c>
      <c r="D44" s="162">
        <v>7</v>
      </c>
      <c r="E44" s="162">
        <v>11</v>
      </c>
      <c r="F44" s="162">
        <v>4166.666666666667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4166.666666666667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  <c r="AQ44" s="162">
        <v>0</v>
      </c>
      <c r="AR44" s="162">
        <v>0</v>
      </c>
      <c r="AS44" s="162">
        <v>0</v>
      </c>
      <c r="AT44" s="162">
        <v>0</v>
      </c>
      <c r="AU44" s="162">
        <v>0</v>
      </c>
      <c r="AV44" s="162">
        <v>0</v>
      </c>
      <c r="AW44" s="162">
        <v>0</v>
      </c>
    </row>
    <row r="45" spans="3:49" x14ac:dyDescent="0.3">
      <c r="C45" s="162">
        <v>53</v>
      </c>
      <c r="D45" s="162">
        <v>8</v>
      </c>
      <c r="E45" s="162">
        <v>1</v>
      </c>
      <c r="F45" s="162">
        <v>11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62">
        <v>0</v>
      </c>
      <c r="N45" s="162">
        <v>0</v>
      </c>
      <c r="O45" s="162">
        <v>0</v>
      </c>
      <c r="P45" s="162">
        <v>0</v>
      </c>
      <c r="Q45" s="162">
        <v>0</v>
      </c>
      <c r="R45" s="162">
        <v>0</v>
      </c>
      <c r="S45" s="162">
        <v>0</v>
      </c>
      <c r="T45" s="162">
        <v>0</v>
      </c>
      <c r="U45" s="162">
        <v>1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2">
        <v>1</v>
      </c>
      <c r="AD45" s="162">
        <v>0</v>
      </c>
      <c r="AE45" s="162">
        <v>0</v>
      </c>
      <c r="AF45" s="162">
        <v>0</v>
      </c>
      <c r="AG45" s="162">
        <v>0</v>
      </c>
      <c r="AH45" s="162">
        <v>0</v>
      </c>
      <c r="AI45" s="162">
        <v>5</v>
      </c>
      <c r="AJ45" s="162">
        <v>0</v>
      </c>
      <c r="AK45" s="162">
        <v>3</v>
      </c>
      <c r="AL45" s="162">
        <v>0</v>
      </c>
      <c r="AM45" s="162">
        <v>0</v>
      </c>
      <c r="AN45" s="162">
        <v>0</v>
      </c>
      <c r="AO45" s="162">
        <v>0</v>
      </c>
      <c r="AP45" s="162">
        <v>0</v>
      </c>
      <c r="AQ45" s="162">
        <v>0</v>
      </c>
      <c r="AR45" s="162">
        <v>0</v>
      </c>
      <c r="AS45" s="162">
        <v>0</v>
      </c>
      <c r="AT45" s="162">
        <v>0</v>
      </c>
      <c r="AU45" s="162">
        <v>0</v>
      </c>
      <c r="AV45" s="162">
        <v>0</v>
      </c>
      <c r="AW45" s="162">
        <v>1</v>
      </c>
    </row>
    <row r="46" spans="3:49" x14ac:dyDescent="0.3">
      <c r="C46" s="162">
        <v>53</v>
      </c>
      <c r="D46" s="162">
        <v>8</v>
      </c>
      <c r="E46" s="162">
        <v>2</v>
      </c>
      <c r="F46" s="162">
        <v>1468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62">
        <v>0</v>
      </c>
      <c r="N46" s="162">
        <v>0</v>
      </c>
      <c r="O46" s="162">
        <v>0</v>
      </c>
      <c r="P46" s="162">
        <v>0</v>
      </c>
      <c r="Q46" s="162">
        <v>0</v>
      </c>
      <c r="R46" s="162">
        <v>0</v>
      </c>
      <c r="S46" s="162">
        <v>0</v>
      </c>
      <c r="T46" s="162">
        <v>0</v>
      </c>
      <c r="U46" s="162">
        <v>140</v>
      </c>
      <c r="V46" s="162">
        <v>0</v>
      </c>
      <c r="W46" s="162">
        <v>0</v>
      </c>
      <c r="X46" s="162">
        <v>0</v>
      </c>
      <c r="Y46" s="162">
        <v>0</v>
      </c>
      <c r="Z46" s="162">
        <v>0</v>
      </c>
      <c r="AA46" s="162">
        <v>0</v>
      </c>
      <c r="AB46" s="162">
        <v>0</v>
      </c>
      <c r="AC46" s="162">
        <v>144</v>
      </c>
      <c r="AD46" s="162">
        <v>0</v>
      </c>
      <c r="AE46" s="162">
        <v>0</v>
      </c>
      <c r="AF46" s="162">
        <v>0</v>
      </c>
      <c r="AG46" s="162">
        <v>0</v>
      </c>
      <c r="AH46" s="162">
        <v>0</v>
      </c>
      <c r="AI46" s="162">
        <v>632</v>
      </c>
      <c r="AJ46" s="162">
        <v>0</v>
      </c>
      <c r="AK46" s="162">
        <v>448</v>
      </c>
      <c r="AL46" s="162">
        <v>0</v>
      </c>
      <c r="AM46" s="162">
        <v>0</v>
      </c>
      <c r="AN46" s="162">
        <v>0</v>
      </c>
      <c r="AO46" s="162">
        <v>0</v>
      </c>
      <c r="AP46" s="162">
        <v>0</v>
      </c>
      <c r="AQ46" s="162">
        <v>0</v>
      </c>
      <c r="AR46" s="162">
        <v>0</v>
      </c>
      <c r="AS46" s="162">
        <v>0</v>
      </c>
      <c r="AT46" s="162">
        <v>0</v>
      </c>
      <c r="AU46" s="162">
        <v>0</v>
      </c>
      <c r="AV46" s="162">
        <v>0</v>
      </c>
      <c r="AW46" s="162">
        <v>104</v>
      </c>
    </row>
    <row r="47" spans="3:49" x14ac:dyDescent="0.3">
      <c r="C47" s="162">
        <v>53</v>
      </c>
      <c r="D47" s="162">
        <v>8</v>
      </c>
      <c r="E47" s="162">
        <v>4</v>
      </c>
      <c r="F47" s="162">
        <v>32</v>
      </c>
      <c r="G47" s="162">
        <v>0</v>
      </c>
      <c r="H47" s="162">
        <v>0</v>
      </c>
      <c r="I47" s="162">
        <v>0</v>
      </c>
      <c r="J47" s="162">
        <v>0</v>
      </c>
      <c r="K47" s="162">
        <v>0</v>
      </c>
      <c r="L47" s="162">
        <v>0</v>
      </c>
      <c r="M47" s="162">
        <v>0</v>
      </c>
      <c r="N47" s="162">
        <v>0</v>
      </c>
      <c r="O47" s="162">
        <v>0</v>
      </c>
      <c r="P47" s="162">
        <v>0</v>
      </c>
      <c r="Q47" s="162">
        <v>0</v>
      </c>
      <c r="R47" s="162">
        <v>0</v>
      </c>
      <c r="S47" s="162">
        <v>0</v>
      </c>
      <c r="T47" s="162">
        <v>0</v>
      </c>
      <c r="U47" s="162">
        <v>0</v>
      </c>
      <c r="V47" s="162">
        <v>0</v>
      </c>
      <c r="W47" s="162">
        <v>0</v>
      </c>
      <c r="X47" s="162">
        <v>0</v>
      </c>
      <c r="Y47" s="162">
        <v>0</v>
      </c>
      <c r="Z47" s="162">
        <v>0</v>
      </c>
      <c r="AA47" s="162">
        <v>0</v>
      </c>
      <c r="AB47" s="162">
        <v>0</v>
      </c>
      <c r="AC47" s="162">
        <v>0</v>
      </c>
      <c r="AD47" s="162">
        <v>0</v>
      </c>
      <c r="AE47" s="162">
        <v>0</v>
      </c>
      <c r="AF47" s="162">
        <v>0</v>
      </c>
      <c r="AG47" s="162">
        <v>0</v>
      </c>
      <c r="AH47" s="162">
        <v>0</v>
      </c>
      <c r="AI47" s="162">
        <v>0</v>
      </c>
      <c r="AJ47" s="162">
        <v>0</v>
      </c>
      <c r="AK47" s="162">
        <v>32</v>
      </c>
      <c r="AL47" s="162">
        <v>0</v>
      </c>
      <c r="AM47" s="162">
        <v>0</v>
      </c>
      <c r="AN47" s="162">
        <v>0</v>
      </c>
      <c r="AO47" s="162">
        <v>0</v>
      </c>
      <c r="AP47" s="162">
        <v>0</v>
      </c>
      <c r="AQ47" s="162">
        <v>0</v>
      </c>
      <c r="AR47" s="162">
        <v>0</v>
      </c>
      <c r="AS47" s="162">
        <v>0</v>
      </c>
      <c r="AT47" s="162">
        <v>0</v>
      </c>
      <c r="AU47" s="162">
        <v>0</v>
      </c>
      <c r="AV47" s="162">
        <v>0</v>
      </c>
      <c r="AW47" s="162">
        <v>0</v>
      </c>
    </row>
    <row r="48" spans="3:49" x14ac:dyDescent="0.3">
      <c r="C48" s="162">
        <v>53</v>
      </c>
      <c r="D48" s="162">
        <v>8</v>
      </c>
      <c r="E48" s="162">
        <v>6</v>
      </c>
      <c r="F48" s="162">
        <v>431022</v>
      </c>
      <c r="G48" s="162">
        <v>0</v>
      </c>
      <c r="H48" s="162">
        <v>0</v>
      </c>
      <c r="I48" s="162">
        <v>0</v>
      </c>
      <c r="J48" s="162">
        <v>0</v>
      </c>
      <c r="K48" s="162">
        <v>0</v>
      </c>
      <c r="L48" s="162">
        <v>0</v>
      </c>
      <c r="M48" s="162">
        <v>0</v>
      </c>
      <c r="N48" s="162">
        <v>0</v>
      </c>
      <c r="O48" s="162">
        <v>0</v>
      </c>
      <c r="P48" s="162">
        <v>0</v>
      </c>
      <c r="Q48" s="162">
        <v>0</v>
      </c>
      <c r="R48" s="162">
        <v>0</v>
      </c>
      <c r="S48" s="162">
        <v>0</v>
      </c>
      <c r="T48" s="162">
        <v>0</v>
      </c>
      <c r="U48" s="162">
        <v>35938</v>
      </c>
      <c r="V48" s="162">
        <v>0</v>
      </c>
      <c r="W48" s="162">
        <v>0</v>
      </c>
      <c r="X48" s="162">
        <v>0</v>
      </c>
      <c r="Y48" s="162">
        <v>0</v>
      </c>
      <c r="Z48" s="162">
        <v>0</v>
      </c>
      <c r="AA48" s="162">
        <v>0</v>
      </c>
      <c r="AB48" s="162">
        <v>0</v>
      </c>
      <c r="AC48" s="162">
        <v>36874</v>
      </c>
      <c r="AD48" s="162">
        <v>0</v>
      </c>
      <c r="AE48" s="162">
        <v>0</v>
      </c>
      <c r="AF48" s="162">
        <v>0</v>
      </c>
      <c r="AG48" s="162">
        <v>0</v>
      </c>
      <c r="AH48" s="162">
        <v>0</v>
      </c>
      <c r="AI48" s="162">
        <v>226685</v>
      </c>
      <c r="AJ48" s="162">
        <v>0</v>
      </c>
      <c r="AK48" s="162">
        <v>103761</v>
      </c>
      <c r="AL48" s="162">
        <v>0</v>
      </c>
      <c r="AM48" s="162">
        <v>0</v>
      </c>
      <c r="AN48" s="162">
        <v>0</v>
      </c>
      <c r="AO48" s="162">
        <v>0</v>
      </c>
      <c r="AP48" s="162">
        <v>0</v>
      </c>
      <c r="AQ48" s="162">
        <v>0</v>
      </c>
      <c r="AR48" s="162">
        <v>0</v>
      </c>
      <c r="AS48" s="162">
        <v>0</v>
      </c>
      <c r="AT48" s="162">
        <v>0</v>
      </c>
      <c r="AU48" s="162">
        <v>0</v>
      </c>
      <c r="AV48" s="162">
        <v>0</v>
      </c>
      <c r="AW48" s="162">
        <v>27764</v>
      </c>
    </row>
    <row r="49" spans="3:49" x14ac:dyDescent="0.3">
      <c r="C49" s="162">
        <v>53</v>
      </c>
      <c r="D49" s="162">
        <v>8</v>
      </c>
      <c r="E49" s="162">
        <v>10</v>
      </c>
      <c r="F49" s="162">
        <v>11600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2">
        <v>0</v>
      </c>
      <c r="N49" s="162">
        <v>0</v>
      </c>
      <c r="O49" s="162">
        <v>11600</v>
      </c>
      <c r="P49" s="162">
        <v>0</v>
      </c>
      <c r="Q49" s="162">
        <v>0</v>
      </c>
      <c r="R49" s="162">
        <v>0</v>
      </c>
      <c r="S49" s="162">
        <v>0</v>
      </c>
      <c r="T49" s="162">
        <v>0</v>
      </c>
      <c r="U49" s="162">
        <v>0</v>
      </c>
      <c r="V49" s="162">
        <v>0</v>
      </c>
      <c r="W49" s="162">
        <v>0</v>
      </c>
      <c r="X49" s="162">
        <v>0</v>
      </c>
      <c r="Y49" s="162">
        <v>0</v>
      </c>
      <c r="Z49" s="162">
        <v>0</v>
      </c>
      <c r="AA49" s="162">
        <v>0</v>
      </c>
      <c r="AB49" s="162">
        <v>0</v>
      </c>
      <c r="AC49" s="162">
        <v>0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162">
        <v>0</v>
      </c>
      <c r="AM49" s="162">
        <v>0</v>
      </c>
      <c r="AN49" s="162">
        <v>0</v>
      </c>
      <c r="AO49" s="162">
        <v>0</v>
      </c>
      <c r="AP49" s="162">
        <v>0</v>
      </c>
      <c r="AQ49" s="162">
        <v>0</v>
      </c>
      <c r="AR49" s="162">
        <v>0</v>
      </c>
      <c r="AS49" s="162">
        <v>0</v>
      </c>
      <c r="AT49" s="162">
        <v>0</v>
      </c>
      <c r="AU49" s="162">
        <v>0</v>
      </c>
      <c r="AV49" s="162">
        <v>0</v>
      </c>
      <c r="AW49" s="162">
        <v>0</v>
      </c>
    </row>
    <row r="50" spans="3:49" x14ac:dyDescent="0.3">
      <c r="C50" s="162">
        <v>53</v>
      </c>
      <c r="D50" s="162">
        <v>8</v>
      </c>
      <c r="E50" s="162">
        <v>11</v>
      </c>
      <c r="F50" s="162">
        <v>4166.666666666667</v>
      </c>
      <c r="G50" s="162">
        <v>0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2">
        <v>0</v>
      </c>
      <c r="N50" s="162">
        <v>0</v>
      </c>
      <c r="O50" s="162">
        <v>4166.666666666667</v>
      </c>
      <c r="P50" s="162">
        <v>0</v>
      </c>
      <c r="Q50" s="162">
        <v>0</v>
      </c>
      <c r="R50" s="162">
        <v>0</v>
      </c>
      <c r="S50" s="162">
        <v>0</v>
      </c>
      <c r="T50" s="162">
        <v>0</v>
      </c>
      <c r="U50" s="162">
        <v>0</v>
      </c>
      <c r="V50" s="162">
        <v>0</v>
      </c>
      <c r="W50" s="162">
        <v>0</v>
      </c>
      <c r="X50" s="162">
        <v>0</v>
      </c>
      <c r="Y50" s="162">
        <v>0</v>
      </c>
      <c r="Z50" s="162">
        <v>0</v>
      </c>
      <c r="AA50" s="162">
        <v>0</v>
      </c>
      <c r="AB50" s="162">
        <v>0</v>
      </c>
      <c r="AC50" s="162">
        <v>0</v>
      </c>
      <c r="AD50" s="162">
        <v>0</v>
      </c>
      <c r="AE50" s="162">
        <v>0</v>
      </c>
      <c r="AF50" s="162">
        <v>0</v>
      </c>
      <c r="AG50" s="162">
        <v>0</v>
      </c>
      <c r="AH50" s="162">
        <v>0</v>
      </c>
      <c r="AI50" s="162">
        <v>0</v>
      </c>
      <c r="AJ50" s="162">
        <v>0</v>
      </c>
      <c r="AK50" s="162">
        <v>0</v>
      </c>
      <c r="AL50" s="162">
        <v>0</v>
      </c>
      <c r="AM50" s="162">
        <v>0</v>
      </c>
      <c r="AN50" s="162">
        <v>0</v>
      </c>
      <c r="AO50" s="162">
        <v>0</v>
      </c>
      <c r="AP50" s="162">
        <v>0</v>
      </c>
      <c r="AQ50" s="162">
        <v>0</v>
      </c>
      <c r="AR50" s="162">
        <v>0</v>
      </c>
      <c r="AS50" s="162">
        <v>0</v>
      </c>
      <c r="AT50" s="162">
        <v>0</v>
      </c>
      <c r="AU50" s="162">
        <v>0</v>
      </c>
      <c r="AV50" s="162">
        <v>0</v>
      </c>
      <c r="AW50" s="162">
        <v>0</v>
      </c>
    </row>
    <row r="51" spans="3:49" x14ac:dyDescent="0.3">
      <c r="C51" s="162">
        <v>53</v>
      </c>
      <c r="D51" s="162">
        <v>9</v>
      </c>
      <c r="E51" s="162">
        <v>1</v>
      </c>
      <c r="F51" s="162">
        <v>11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2">
        <v>0</v>
      </c>
      <c r="N51" s="162">
        <v>0</v>
      </c>
      <c r="O51" s="162">
        <v>0</v>
      </c>
      <c r="P51" s="162">
        <v>0</v>
      </c>
      <c r="Q51" s="162">
        <v>0</v>
      </c>
      <c r="R51" s="162">
        <v>0</v>
      </c>
      <c r="S51" s="162">
        <v>0</v>
      </c>
      <c r="T51" s="162">
        <v>0</v>
      </c>
      <c r="U51" s="162">
        <v>1</v>
      </c>
      <c r="V51" s="162">
        <v>0</v>
      </c>
      <c r="W51" s="162">
        <v>0</v>
      </c>
      <c r="X51" s="162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1</v>
      </c>
      <c r="AD51" s="162">
        <v>0</v>
      </c>
      <c r="AE51" s="162">
        <v>0</v>
      </c>
      <c r="AF51" s="162">
        <v>0</v>
      </c>
      <c r="AG51" s="162">
        <v>0</v>
      </c>
      <c r="AH51" s="162">
        <v>0</v>
      </c>
      <c r="AI51" s="162">
        <v>5</v>
      </c>
      <c r="AJ51" s="162">
        <v>0</v>
      </c>
      <c r="AK51" s="162">
        <v>3</v>
      </c>
      <c r="AL51" s="162">
        <v>0</v>
      </c>
      <c r="AM51" s="162">
        <v>0</v>
      </c>
      <c r="AN51" s="162">
        <v>0</v>
      </c>
      <c r="AO51" s="162">
        <v>0</v>
      </c>
      <c r="AP51" s="162">
        <v>0</v>
      </c>
      <c r="AQ51" s="162">
        <v>0</v>
      </c>
      <c r="AR51" s="162">
        <v>0</v>
      </c>
      <c r="AS51" s="162">
        <v>0</v>
      </c>
      <c r="AT51" s="162">
        <v>0</v>
      </c>
      <c r="AU51" s="162">
        <v>0</v>
      </c>
      <c r="AV51" s="162">
        <v>0</v>
      </c>
      <c r="AW51" s="162">
        <v>1</v>
      </c>
    </row>
    <row r="52" spans="3:49" x14ac:dyDescent="0.3">
      <c r="C52" s="162">
        <v>53</v>
      </c>
      <c r="D52" s="162">
        <v>9</v>
      </c>
      <c r="E52" s="162">
        <v>2</v>
      </c>
      <c r="F52" s="162">
        <v>1696</v>
      </c>
      <c r="G52" s="162">
        <v>0</v>
      </c>
      <c r="H52" s="162">
        <v>0</v>
      </c>
      <c r="I52" s="162">
        <v>0</v>
      </c>
      <c r="J52" s="162">
        <v>0</v>
      </c>
      <c r="K52" s="162">
        <v>0</v>
      </c>
      <c r="L52" s="162">
        <v>0</v>
      </c>
      <c r="M52" s="162">
        <v>0</v>
      </c>
      <c r="N52" s="162">
        <v>0</v>
      </c>
      <c r="O52" s="162">
        <v>0</v>
      </c>
      <c r="P52" s="162">
        <v>0</v>
      </c>
      <c r="Q52" s="162">
        <v>0</v>
      </c>
      <c r="R52" s="162">
        <v>0</v>
      </c>
      <c r="S52" s="162">
        <v>0</v>
      </c>
      <c r="T52" s="162">
        <v>0</v>
      </c>
      <c r="U52" s="162">
        <v>168</v>
      </c>
      <c r="V52" s="162">
        <v>0</v>
      </c>
      <c r="W52" s="162">
        <v>0</v>
      </c>
      <c r="X52" s="162">
        <v>0</v>
      </c>
      <c r="Y52" s="162">
        <v>0</v>
      </c>
      <c r="Z52" s="162">
        <v>0</v>
      </c>
      <c r="AA52" s="162">
        <v>0</v>
      </c>
      <c r="AB52" s="162">
        <v>0</v>
      </c>
      <c r="AC52" s="162">
        <v>136</v>
      </c>
      <c r="AD52" s="162">
        <v>0</v>
      </c>
      <c r="AE52" s="162">
        <v>0</v>
      </c>
      <c r="AF52" s="162">
        <v>0</v>
      </c>
      <c r="AG52" s="162">
        <v>0</v>
      </c>
      <c r="AH52" s="162">
        <v>0</v>
      </c>
      <c r="AI52" s="162">
        <v>752</v>
      </c>
      <c r="AJ52" s="162">
        <v>0</v>
      </c>
      <c r="AK52" s="162">
        <v>472</v>
      </c>
      <c r="AL52" s="162">
        <v>0</v>
      </c>
      <c r="AM52" s="162">
        <v>0</v>
      </c>
      <c r="AN52" s="162">
        <v>0</v>
      </c>
      <c r="AO52" s="162">
        <v>0</v>
      </c>
      <c r="AP52" s="162">
        <v>0</v>
      </c>
      <c r="AQ52" s="162">
        <v>0</v>
      </c>
      <c r="AR52" s="162">
        <v>0</v>
      </c>
      <c r="AS52" s="162">
        <v>0</v>
      </c>
      <c r="AT52" s="162">
        <v>0</v>
      </c>
      <c r="AU52" s="162">
        <v>0</v>
      </c>
      <c r="AV52" s="162">
        <v>0</v>
      </c>
      <c r="AW52" s="162">
        <v>168</v>
      </c>
    </row>
    <row r="53" spans="3:49" x14ac:dyDescent="0.3">
      <c r="C53" s="162">
        <v>53</v>
      </c>
      <c r="D53" s="162">
        <v>9</v>
      </c>
      <c r="E53" s="162">
        <v>4</v>
      </c>
      <c r="F53" s="162">
        <v>25.5</v>
      </c>
      <c r="G53" s="162">
        <v>0</v>
      </c>
      <c r="H53" s="162">
        <v>0</v>
      </c>
      <c r="I53" s="162">
        <v>0</v>
      </c>
      <c r="J53" s="162">
        <v>0</v>
      </c>
      <c r="K53" s="162">
        <v>0</v>
      </c>
      <c r="L53" s="162">
        <v>0</v>
      </c>
      <c r="M53" s="162">
        <v>0</v>
      </c>
      <c r="N53" s="162">
        <v>0</v>
      </c>
      <c r="O53" s="162">
        <v>0</v>
      </c>
      <c r="P53" s="162">
        <v>0</v>
      </c>
      <c r="Q53" s="162">
        <v>0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162">
        <v>0</v>
      </c>
      <c r="Y53" s="162">
        <v>0</v>
      </c>
      <c r="Z53" s="162">
        <v>0</v>
      </c>
      <c r="AA53" s="162">
        <v>0</v>
      </c>
      <c r="AB53" s="162">
        <v>0</v>
      </c>
      <c r="AC53" s="162">
        <v>0</v>
      </c>
      <c r="AD53" s="162">
        <v>0</v>
      </c>
      <c r="AE53" s="162">
        <v>0</v>
      </c>
      <c r="AF53" s="162">
        <v>0</v>
      </c>
      <c r="AG53" s="162">
        <v>0</v>
      </c>
      <c r="AH53" s="162">
        <v>0</v>
      </c>
      <c r="AI53" s="162">
        <v>7.5</v>
      </c>
      <c r="AJ53" s="162">
        <v>0</v>
      </c>
      <c r="AK53" s="162">
        <v>18</v>
      </c>
      <c r="AL53" s="162">
        <v>0</v>
      </c>
      <c r="AM53" s="162">
        <v>0</v>
      </c>
      <c r="AN53" s="162">
        <v>0</v>
      </c>
      <c r="AO53" s="162">
        <v>0</v>
      </c>
      <c r="AP53" s="162">
        <v>0</v>
      </c>
      <c r="AQ53" s="162">
        <v>0</v>
      </c>
      <c r="AR53" s="162">
        <v>0</v>
      </c>
      <c r="AS53" s="162">
        <v>0</v>
      </c>
      <c r="AT53" s="162">
        <v>0</v>
      </c>
      <c r="AU53" s="162">
        <v>0</v>
      </c>
      <c r="AV53" s="162">
        <v>0</v>
      </c>
      <c r="AW53" s="162">
        <v>0</v>
      </c>
    </row>
    <row r="54" spans="3:49" x14ac:dyDescent="0.3">
      <c r="C54" s="162">
        <v>53</v>
      </c>
      <c r="D54" s="162">
        <v>9</v>
      </c>
      <c r="E54" s="162">
        <v>6</v>
      </c>
      <c r="F54" s="162">
        <v>439041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35436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36516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240521</v>
      </c>
      <c r="AJ54" s="162">
        <v>0</v>
      </c>
      <c r="AK54" s="162">
        <v>99509</v>
      </c>
      <c r="AL54" s="162">
        <v>0</v>
      </c>
      <c r="AM54" s="162">
        <v>0</v>
      </c>
      <c r="AN54" s="162">
        <v>0</v>
      </c>
      <c r="AO54" s="162">
        <v>0</v>
      </c>
      <c r="AP54" s="162">
        <v>0</v>
      </c>
      <c r="AQ54" s="162">
        <v>0</v>
      </c>
      <c r="AR54" s="162">
        <v>0</v>
      </c>
      <c r="AS54" s="162">
        <v>0</v>
      </c>
      <c r="AT54" s="162">
        <v>0</v>
      </c>
      <c r="AU54" s="162">
        <v>0</v>
      </c>
      <c r="AV54" s="162">
        <v>0</v>
      </c>
      <c r="AW54" s="162">
        <v>27059</v>
      </c>
    </row>
    <row r="55" spans="3:49" x14ac:dyDescent="0.3">
      <c r="C55" s="162">
        <v>53</v>
      </c>
      <c r="D55" s="162">
        <v>9</v>
      </c>
      <c r="E55" s="162">
        <v>10</v>
      </c>
      <c r="F55" s="162">
        <v>2900</v>
      </c>
      <c r="G55" s="162">
        <v>0</v>
      </c>
      <c r="H55" s="162">
        <v>0</v>
      </c>
      <c r="I55" s="162">
        <v>0</v>
      </c>
      <c r="J55" s="162">
        <v>0</v>
      </c>
      <c r="K55" s="162">
        <v>0</v>
      </c>
      <c r="L55" s="162">
        <v>0</v>
      </c>
      <c r="M55" s="162">
        <v>0</v>
      </c>
      <c r="N55" s="162">
        <v>0</v>
      </c>
      <c r="O55" s="162">
        <v>2900</v>
      </c>
      <c r="P55" s="162">
        <v>0</v>
      </c>
      <c r="Q55" s="162">
        <v>0</v>
      </c>
      <c r="R55" s="162">
        <v>0</v>
      </c>
      <c r="S55" s="162">
        <v>0</v>
      </c>
      <c r="T55" s="162">
        <v>0</v>
      </c>
      <c r="U55" s="162">
        <v>0</v>
      </c>
      <c r="V55" s="162">
        <v>0</v>
      </c>
      <c r="W55" s="162">
        <v>0</v>
      </c>
      <c r="X55" s="162">
        <v>0</v>
      </c>
      <c r="Y55" s="162">
        <v>0</v>
      </c>
      <c r="Z55" s="162">
        <v>0</v>
      </c>
      <c r="AA55" s="162">
        <v>0</v>
      </c>
      <c r="AB55" s="162">
        <v>0</v>
      </c>
      <c r="AC55" s="162">
        <v>0</v>
      </c>
      <c r="AD55" s="162">
        <v>0</v>
      </c>
      <c r="AE55" s="162">
        <v>0</v>
      </c>
      <c r="AF55" s="162">
        <v>0</v>
      </c>
      <c r="AG55" s="162">
        <v>0</v>
      </c>
      <c r="AH55" s="162">
        <v>0</v>
      </c>
      <c r="AI55" s="162">
        <v>0</v>
      </c>
      <c r="AJ55" s="162">
        <v>0</v>
      </c>
      <c r="AK55" s="162">
        <v>0</v>
      </c>
      <c r="AL55" s="162">
        <v>0</v>
      </c>
      <c r="AM55" s="162">
        <v>0</v>
      </c>
      <c r="AN55" s="162">
        <v>0</v>
      </c>
      <c r="AO55" s="162">
        <v>0</v>
      </c>
      <c r="AP55" s="162">
        <v>0</v>
      </c>
      <c r="AQ55" s="162">
        <v>0</v>
      </c>
      <c r="AR55" s="162">
        <v>0</v>
      </c>
      <c r="AS55" s="162">
        <v>0</v>
      </c>
      <c r="AT55" s="162">
        <v>0</v>
      </c>
      <c r="AU55" s="162">
        <v>0</v>
      </c>
      <c r="AV55" s="162">
        <v>0</v>
      </c>
      <c r="AW55" s="162">
        <v>0</v>
      </c>
    </row>
    <row r="56" spans="3:49" x14ac:dyDescent="0.3">
      <c r="C56" s="162">
        <v>53</v>
      </c>
      <c r="D56" s="162">
        <v>9</v>
      </c>
      <c r="E56" s="162">
        <v>11</v>
      </c>
      <c r="F56" s="162">
        <v>4166.666666666667</v>
      </c>
      <c r="G56" s="162">
        <v>0</v>
      </c>
      <c r="H56" s="162">
        <v>0</v>
      </c>
      <c r="I56" s="162">
        <v>0</v>
      </c>
      <c r="J56" s="162">
        <v>0</v>
      </c>
      <c r="K56" s="162">
        <v>0</v>
      </c>
      <c r="L56" s="162">
        <v>0</v>
      </c>
      <c r="M56" s="162">
        <v>0</v>
      </c>
      <c r="N56" s="162">
        <v>0</v>
      </c>
      <c r="O56" s="162">
        <v>4166.666666666667</v>
      </c>
      <c r="P56" s="162">
        <v>0</v>
      </c>
      <c r="Q56" s="162">
        <v>0</v>
      </c>
      <c r="R56" s="162">
        <v>0</v>
      </c>
      <c r="S56" s="162">
        <v>0</v>
      </c>
      <c r="T56" s="162">
        <v>0</v>
      </c>
      <c r="U56" s="162">
        <v>0</v>
      </c>
      <c r="V56" s="162">
        <v>0</v>
      </c>
      <c r="W56" s="162">
        <v>0</v>
      </c>
      <c r="X56" s="162">
        <v>0</v>
      </c>
      <c r="Y56" s="162">
        <v>0</v>
      </c>
      <c r="Z56" s="162">
        <v>0</v>
      </c>
      <c r="AA56" s="162">
        <v>0</v>
      </c>
      <c r="AB56" s="162">
        <v>0</v>
      </c>
      <c r="AC56" s="162">
        <v>0</v>
      </c>
      <c r="AD56" s="162">
        <v>0</v>
      </c>
      <c r="AE56" s="162">
        <v>0</v>
      </c>
      <c r="AF56" s="162">
        <v>0</v>
      </c>
      <c r="AG56" s="162">
        <v>0</v>
      </c>
      <c r="AH56" s="162">
        <v>0</v>
      </c>
      <c r="AI56" s="162">
        <v>0</v>
      </c>
      <c r="AJ56" s="162">
        <v>0</v>
      </c>
      <c r="AK56" s="162">
        <v>0</v>
      </c>
      <c r="AL56" s="162">
        <v>0</v>
      </c>
      <c r="AM56" s="162">
        <v>0</v>
      </c>
      <c r="AN56" s="162">
        <v>0</v>
      </c>
      <c r="AO56" s="162">
        <v>0</v>
      </c>
      <c r="AP56" s="162">
        <v>0</v>
      </c>
      <c r="AQ56" s="162">
        <v>0</v>
      </c>
      <c r="AR56" s="162">
        <v>0</v>
      </c>
      <c r="AS56" s="162">
        <v>0</v>
      </c>
      <c r="AT56" s="162">
        <v>0</v>
      </c>
      <c r="AU56" s="162">
        <v>0</v>
      </c>
      <c r="AV56" s="162">
        <v>0</v>
      </c>
      <c r="AW56" s="162">
        <v>0</v>
      </c>
    </row>
    <row r="57" spans="3:49" x14ac:dyDescent="0.3">
      <c r="C57" s="162">
        <v>53</v>
      </c>
      <c r="D57" s="162">
        <v>10</v>
      </c>
      <c r="E57" s="162">
        <v>1</v>
      </c>
      <c r="F57" s="162">
        <v>11</v>
      </c>
      <c r="G57" s="162">
        <v>0</v>
      </c>
      <c r="H57" s="162">
        <v>0</v>
      </c>
      <c r="I57" s="162">
        <v>0</v>
      </c>
      <c r="J57" s="162">
        <v>0</v>
      </c>
      <c r="K57" s="162">
        <v>0</v>
      </c>
      <c r="L57" s="162">
        <v>0</v>
      </c>
      <c r="M57" s="162">
        <v>0</v>
      </c>
      <c r="N57" s="162">
        <v>0</v>
      </c>
      <c r="O57" s="162">
        <v>0</v>
      </c>
      <c r="P57" s="162">
        <v>0</v>
      </c>
      <c r="Q57" s="162">
        <v>0</v>
      </c>
      <c r="R57" s="162">
        <v>0</v>
      </c>
      <c r="S57" s="162">
        <v>0</v>
      </c>
      <c r="T57" s="162">
        <v>0</v>
      </c>
      <c r="U57" s="162">
        <v>1</v>
      </c>
      <c r="V57" s="162">
        <v>0</v>
      </c>
      <c r="W57" s="162">
        <v>0</v>
      </c>
      <c r="X57" s="162">
        <v>0</v>
      </c>
      <c r="Y57" s="162">
        <v>0</v>
      </c>
      <c r="Z57" s="162">
        <v>0</v>
      </c>
      <c r="AA57" s="162">
        <v>0</v>
      </c>
      <c r="AB57" s="162">
        <v>0</v>
      </c>
      <c r="AC57" s="162">
        <v>1</v>
      </c>
      <c r="AD57" s="162">
        <v>0</v>
      </c>
      <c r="AE57" s="162">
        <v>0</v>
      </c>
      <c r="AF57" s="162">
        <v>0</v>
      </c>
      <c r="AG57" s="162">
        <v>0</v>
      </c>
      <c r="AH57" s="162">
        <v>0</v>
      </c>
      <c r="AI57" s="162">
        <v>5</v>
      </c>
      <c r="AJ57" s="162">
        <v>0</v>
      </c>
      <c r="AK57" s="162">
        <v>3</v>
      </c>
      <c r="AL57" s="162">
        <v>0</v>
      </c>
      <c r="AM57" s="162">
        <v>0</v>
      </c>
      <c r="AN57" s="162">
        <v>0</v>
      </c>
      <c r="AO57" s="162">
        <v>0</v>
      </c>
      <c r="AP57" s="162">
        <v>0</v>
      </c>
      <c r="AQ57" s="162">
        <v>0</v>
      </c>
      <c r="AR57" s="162">
        <v>0</v>
      </c>
      <c r="AS57" s="162">
        <v>0</v>
      </c>
      <c r="AT57" s="162">
        <v>0</v>
      </c>
      <c r="AU57" s="162">
        <v>0</v>
      </c>
      <c r="AV57" s="162">
        <v>0</v>
      </c>
      <c r="AW57" s="162">
        <v>1</v>
      </c>
    </row>
    <row r="58" spans="3:49" x14ac:dyDescent="0.3">
      <c r="C58" s="162">
        <v>53</v>
      </c>
      <c r="D58" s="162">
        <v>10</v>
      </c>
      <c r="E58" s="162">
        <v>2</v>
      </c>
      <c r="F58" s="162">
        <v>1804</v>
      </c>
      <c r="G58" s="162">
        <v>0</v>
      </c>
      <c r="H58" s="162">
        <v>0</v>
      </c>
      <c r="I58" s="162">
        <v>0</v>
      </c>
      <c r="J58" s="162">
        <v>0</v>
      </c>
      <c r="K58" s="162">
        <v>0</v>
      </c>
      <c r="L58" s="162">
        <v>0</v>
      </c>
      <c r="M58" s="162">
        <v>0</v>
      </c>
      <c r="N58" s="162">
        <v>0</v>
      </c>
      <c r="O58" s="162">
        <v>0</v>
      </c>
      <c r="P58" s="162">
        <v>0</v>
      </c>
      <c r="Q58" s="162">
        <v>0</v>
      </c>
      <c r="R58" s="162">
        <v>0</v>
      </c>
      <c r="S58" s="162">
        <v>0</v>
      </c>
      <c r="T58" s="162">
        <v>0</v>
      </c>
      <c r="U58" s="162">
        <v>160</v>
      </c>
      <c r="V58" s="162">
        <v>0</v>
      </c>
      <c r="W58" s="162">
        <v>0</v>
      </c>
      <c r="X58" s="162">
        <v>0</v>
      </c>
      <c r="Y58" s="162">
        <v>0</v>
      </c>
      <c r="Z58" s="162">
        <v>0</v>
      </c>
      <c r="AA58" s="162">
        <v>0</v>
      </c>
      <c r="AB58" s="162">
        <v>0</v>
      </c>
      <c r="AC58" s="162">
        <v>152</v>
      </c>
      <c r="AD58" s="162">
        <v>0</v>
      </c>
      <c r="AE58" s="162">
        <v>0</v>
      </c>
      <c r="AF58" s="162">
        <v>0</v>
      </c>
      <c r="AG58" s="162">
        <v>0</v>
      </c>
      <c r="AH58" s="162">
        <v>0</v>
      </c>
      <c r="AI58" s="162">
        <v>820</v>
      </c>
      <c r="AJ58" s="162">
        <v>0</v>
      </c>
      <c r="AK58" s="162">
        <v>504</v>
      </c>
      <c r="AL58" s="162">
        <v>0</v>
      </c>
      <c r="AM58" s="162">
        <v>0</v>
      </c>
      <c r="AN58" s="162">
        <v>0</v>
      </c>
      <c r="AO58" s="162">
        <v>0</v>
      </c>
      <c r="AP58" s="162">
        <v>0</v>
      </c>
      <c r="AQ58" s="162">
        <v>0</v>
      </c>
      <c r="AR58" s="162">
        <v>0</v>
      </c>
      <c r="AS58" s="162">
        <v>0</v>
      </c>
      <c r="AT58" s="162">
        <v>0</v>
      </c>
      <c r="AU58" s="162">
        <v>0</v>
      </c>
      <c r="AV58" s="162">
        <v>0</v>
      </c>
      <c r="AW58" s="162">
        <v>168</v>
      </c>
    </row>
    <row r="59" spans="3:49" x14ac:dyDescent="0.3">
      <c r="C59" s="162">
        <v>53</v>
      </c>
      <c r="D59" s="162">
        <v>10</v>
      </c>
      <c r="E59" s="162">
        <v>4</v>
      </c>
      <c r="F59" s="162">
        <v>13</v>
      </c>
      <c r="G59" s="162">
        <v>0</v>
      </c>
      <c r="H59" s="162">
        <v>0</v>
      </c>
      <c r="I59" s="162">
        <v>0</v>
      </c>
      <c r="J59" s="162">
        <v>0</v>
      </c>
      <c r="K59" s="162">
        <v>0</v>
      </c>
      <c r="L59" s="162">
        <v>0</v>
      </c>
      <c r="M59" s="162">
        <v>0</v>
      </c>
      <c r="N59" s="162">
        <v>0</v>
      </c>
      <c r="O59" s="162">
        <v>0</v>
      </c>
      <c r="P59" s="162">
        <v>0</v>
      </c>
      <c r="Q59" s="162">
        <v>0</v>
      </c>
      <c r="R59" s="162">
        <v>0</v>
      </c>
      <c r="S59" s="162">
        <v>0</v>
      </c>
      <c r="T59" s="162">
        <v>0</v>
      </c>
      <c r="U59" s="162">
        <v>0</v>
      </c>
      <c r="V59" s="162">
        <v>0</v>
      </c>
      <c r="W59" s="162">
        <v>0</v>
      </c>
      <c r="X59" s="162">
        <v>0</v>
      </c>
      <c r="Y59" s="162">
        <v>0</v>
      </c>
      <c r="Z59" s="162">
        <v>0</v>
      </c>
      <c r="AA59" s="162">
        <v>0</v>
      </c>
      <c r="AB59" s="162">
        <v>0</v>
      </c>
      <c r="AC59" s="162">
        <v>0</v>
      </c>
      <c r="AD59" s="162">
        <v>0</v>
      </c>
      <c r="AE59" s="162">
        <v>0</v>
      </c>
      <c r="AF59" s="162">
        <v>0</v>
      </c>
      <c r="AG59" s="162">
        <v>0</v>
      </c>
      <c r="AH59" s="162">
        <v>0</v>
      </c>
      <c r="AI59" s="162">
        <v>6</v>
      </c>
      <c r="AJ59" s="162">
        <v>0</v>
      </c>
      <c r="AK59" s="162">
        <v>7</v>
      </c>
      <c r="AL59" s="162">
        <v>0</v>
      </c>
      <c r="AM59" s="162">
        <v>0</v>
      </c>
      <c r="AN59" s="162">
        <v>0</v>
      </c>
      <c r="AO59" s="162">
        <v>0</v>
      </c>
      <c r="AP59" s="162">
        <v>0</v>
      </c>
      <c r="AQ59" s="162">
        <v>0</v>
      </c>
      <c r="AR59" s="162">
        <v>0</v>
      </c>
      <c r="AS59" s="162">
        <v>0</v>
      </c>
      <c r="AT59" s="162">
        <v>0</v>
      </c>
      <c r="AU59" s="162">
        <v>0</v>
      </c>
      <c r="AV59" s="162">
        <v>0</v>
      </c>
      <c r="AW59" s="162">
        <v>0</v>
      </c>
    </row>
    <row r="60" spans="3:49" x14ac:dyDescent="0.3">
      <c r="C60" s="162">
        <v>53</v>
      </c>
      <c r="D60" s="162">
        <v>10</v>
      </c>
      <c r="E60" s="162">
        <v>6</v>
      </c>
      <c r="F60" s="162">
        <v>439759</v>
      </c>
      <c r="G60" s="162">
        <v>0</v>
      </c>
      <c r="H60" s="162">
        <v>0</v>
      </c>
      <c r="I60" s="162">
        <v>0</v>
      </c>
      <c r="J60" s="162">
        <v>0</v>
      </c>
      <c r="K60" s="162">
        <v>0</v>
      </c>
      <c r="L60" s="162">
        <v>0</v>
      </c>
      <c r="M60" s="162">
        <v>0</v>
      </c>
      <c r="N60" s="162">
        <v>0</v>
      </c>
      <c r="O60" s="162">
        <v>0</v>
      </c>
      <c r="P60" s="162">
        <v>0</v>
      </c>
      <c r="Q60" s="162">
        <v>0</v>
      </c>
      <c r="R60" s="162">
        <v>0</v>
      </c>
      <c r="S60" s="162">
        <v>0</v>
      </c>
      <c r="T60" s="162">
        <v>0</v>
      </c>
      <c r="U60" s="162">
        <v>35408</v>
      </c>
      <c r="V60" s="162">
        <v>0</v>
      </c>
      <c r="W60" s="162">
        <v>0</v>
      </c>
      <c r="X60" s="162">
        <v>0</v>
      </c>
      <c r="Y60" s="162">
        <v>0</v>
      </c>
      <c r="Z60" s="162">
        <v>0</v>
      </c>
      <c r="AA60" s="162">
        <v>0</v>
      </c>
      <c r="AB60" s="162">
        <v>0</v>
      </c>
      <c r="AC60" s="162">
        <v>36203</v>
      </c>
      <c r="AD60" s="162">
        <v>0</v>
      </c>
      <c r="AE60" s="162">
        <v>0</v>
      </c>
      <c r="AF60" s="162">
        <v>0</v>
      </c>
      <c r="AG60" s="162">
        <v>0</v>
      </c>
      <c r="AH60" s="162">
        <v>0</v>
      </c>
      <c r="AI60" s="162">
        <v>244336</v>
      </c>
      <c r="AJ60" s="162">
        <v>0</v>
      </c>
      <c r="AK60" s="162">
        <v>96772</v>
      </c>
      <c r="AL60" s="162">
        <v>0</v>
      </c>
      <c r="AM60" s="162">
        <v>0</v>
      </c>
      <c r="AN60" s="162">
        <v>0</v>
      </c>
      <c r="AO60" s="162">
        <v>0</v>
      </c>
      <c r="AP60" s="162">
        <v>0</v>
      </c>
      <c r="AQ60" s="162">
        <v>0</v>
      </c>
      <c r="AR60" s="162">
        <v>0</v>
      </c>
      <c r="AS60" s="162">
        <v>0</v>
      </c>
      <c r="AT60" s="162">
        <v>0</v>
      </c>
      <c r="AU60" s="162">
        <v>0</v>
      </c>
      <c r="AV60" s="162">
        <v>0</v>
      </c>
      <c r="AW60" s="162">
        <v>27040</v>
      </c>
    </row>
    <row r="61" spans="3:49" x14ac:dyDescent="0.3">
      <c r="C61" s="162">
        <v>53</v>
      </c>
      <c r="D61" s="162">
        <v>10</v>
      </c>
      <c r="E61" s="162">
        <v>10</v>
      </c>
      <c r="F61" s="162">
        <v>25500</v>
      </c>
      <c r="G61" s="162">
        <v>0</v>
      </c>
      <c r="H61" s="162">
        <v>0</v>
      </c>
      <c r="I61" s="162">
        <v>0</v>
      </c>
      <c r="J61" s="162">
        <v>0</v>
      </c>
      <c r="K61" s="162">
        <v>0</v>
      </c>
      <c r="L61" s="162">
        <v>0</v>
      </c>
      <c r="M61" s="162">
        <v>0</v>
      </c>
      <c r="N61" s="162">
        <v>0</v>
      </c>
      <c r="O61" s="162">
        <v>25500</v>
      </c>
      <c r="P61" s="162">
        <v>0</v>
      </c>
      <c r="Q61" s="162">
        <v>0</v>
      </c>
      <c r="R61" s="162">
        <v>0</v>
      </c>
      <c r="S61" s="162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2">
        <v>0</v>
      </c>
      <c r="Z61" s="162">
        <v>0</v>
      </c>
      <c r="AA61" s="162">
        <v>0</v>
      </c>
      <c r="AB61" s="162">
        <v>0</v>
      </c>
      <c r="AC61" s="162">
        <v>0</v>
      </c>
      <c r="AD61" s="162">
        <v>0</v>
      </c>
      <c r="AE61" s="162">
        <v>0</v>
      </c>
      <c r="AF61" s="162">
        <v>0</v>
      </c>
      <c r="AG61" s="162">
        <v>0</v>
      </c>
      <c r="AH61" s="162">
        <v>0</v>
      </c>
      <c r="AI61" s="162">
        <v>0</v>
      </c>
      <c r="AJ61" s="162">
        <v>0</v>
      </c>
      <c r="AK61" s="162">
        <v>0</v>
      </c>
      <c r="AL61" s="162">
        <v>0</v>
      </c>
      <c r="AM61" s="162">
        <v>0</v>
      </c>
      <c r="AN61" s="162">
        <v>0</v>
      </c>
      <c r="AO61" s="162">
        <v>0</v>
      </c>
      <c r="AP61" s="162">
        <v>0</v>
      </c>
      <c r="AQ61" s="162">
        <v>0</v>
      </c>
      <c r="AR61" s="162">
        <v>0</v>
      </c>
      <c r="AS61" s="162">
        <v>0</v>
      </c>
      <c r="AT61" s="162">
        <v>0</v>
      </c>
      <c r="AU61" s="162">
        <v>0</v>
      </c>
      <c r="AV61" s="162">
        <v>0</v>
      </c>
      <c r="AW61" s="162">
        <v>0</v>
      </c>
    </row>
    <row r="62" spans="3:49" x14ac:dyDescent="0.3">
      <c r="C62" s="162">
        <v>53</v>
      </c>
      <c r="D62" s="162">
        <v>10</v>
      </c>
      <c r="E62" s="162">
        <v>11</v>
      </c>
      <c r="F62" s="162">
        <v>4166.666666666667</v>
      </c>
      <c r="G62" s="162">
        <v>0</v>
      </c>
      <c r="H62" s="162">
        <v>0</v>
      </c>
      <c r="I62" s="162">
        <v>0</v>
      </c>
      <c r="J62" s="162">
        <v>0</v>
      </c>
      <c r="K62" s="162">
        <v>0</v>
      </c>
      <c r="L62" s="162">
        <v>0</v>
      </c>
      <c r="M62" s="162">
        <v>0</v>
      </c>
      <c r="N62" s="162">
        <v>0</v>
      </c>
      <c r="O62" s="162">
        <v>4166.666666666667</v>
      </c>
      <c r="P62" s="162">
        <v>0</v>
      </c>
      <c r="Q62" s="162">
        <v>0</v>
      </c>
      <c r="R62" s="162">
        <v>0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0</v>
      </c>
      <c r="AD62" s="162">
        <v>0</v>
      </c>
      <c r="AE62" s="162">
        <v>0</v>
      </c>
      <c r="AF62" s="162">
        <v>0</v>
      </c>
      <c r="AG62" s="162">
        <v>0</v>
      </c>
      <c r="AH62" s="162">
        <v>0</v>
      </c>
      <c r="AI62" s="162">
        <v>0</v>
      </c>
      <c r="AJ62" s="162">
        <v>0</v>
      </c>
      <c r="AK62" s="162">
        <v>0</v>
      </c>
      <c r="AL62" s="162">
        <v>0</v>
      </c>
      <c r="AM62" s="162">
        <v>0</v>
      </c>
      <c r="AN62" s="162">
        <v>0</v>
      </c>
      <c r="AO62" s="162">
        <v>0</v>
      </c>
      <c r="AP62" s="162">
        <v>0</v>
      </c>
      <c r="AQ62" s="162">
        <v>0</v>
      </c>
      <c r="AR62" s="162">
        <v>0</v>
      </c>
      <c r="AS62" s="162">
        <v>0</v>
      </c>
      <c r="AT62" s="162">
        <v>0</v>
      </c>
      <c r="AU62" s="162">
        <v>0</v>
      </c>
      <c r="AV62" s="162">
        <v>0</v>
      </c>
      <c r="AW62" s="162">
        <v>0</v>
      </c>
    </row>
    <row r="63" spans="3:49" x14ac:dyDescent="0.3">
      <c r="C63" s="162">
        <v>53</v>
      </c>
      <c r="D63" s="162">
        <v>11</v>
      </c>
      <c r="E63" s="162">
        <v>1</v>
      </c>
      <c r="F63" s="162">
        <v>11</v>
      </c>
      <c r="G63" s="162">
        <v>0</v>
      </c>
      <c r="H63" s="162">
        <v>0</v>
      </c>
      <c r="I63" s="162">
        <v>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0</v>
      </c>
      <c r="Q63" s="162">
        <v>0</v>
      </c>
      <c r="R63" s="162">
        <v>0</v>
      </c>
      <c r="S63" s="162">
        <v>0</v>
      </c>
      <c r="T63" s="162">
        <v>0</v>
      </c>
      <c r="U63" s="162">
        <v>1</v>
      </c>
      <c r="V63" s="162">
        <v>0</v>
      </c>
      <c r="W63" s="162">
        <v>0</v>
      </c>
      <c r="X63" s="162">
        <v>0</v>
      </c>
      <c r="Y63" s="162">
        <v>0</v>
      </c>
      <c r="Z63" s="162">
        <v>0</v>
      </c>
      <c r="AA63" s="162">
        <v>0</v>
      </c>
      <c r="AB63" s="162">
        <v>0</v>
      </c>
      <c r="AC63" s="162">
        <v>1</v>
      </c>
      <c r="AD63" s="162">
        <v>0</v>
      </c>
      <c r="AE63" s="162">
        <v>0</v>
      </c>
      <c r="AF63" s="162">
        <v>0</v>
      </c>
      <c r="AG63" s="162">
        <v>0</v>
      </c>
      <c r="AH63" s="162">
        <v>0</v>
      </c>
      <c r="AI63" s="162">
        <v>5</v>
      </c>
      <c r="AJ63" s="162">
        <v>0</v>
      </c>
      <c r="AK63" s="162">
        <v>3</v>
      </c>
      <c r="AL63" s="162">
        <v>0</v>
      </c>
      <c r="AM63" s="162">
        <v>0</v>
      </c>
      <c r="AN63" s="162">
        <v>0</v>
      </c>
      <c r="AO63" s="162">
        <v>0</v>
      </c>
      <c r="AP63" s="162">
        <v>0</v>
      </c>
      <c r="AQ63" s="162">
        <v>0</v>
      </c>
      <c r="AR63" s="162">
        <v>0</v>
      </c>
      <c r="AS63" s="162">
        <v>0</v>
      </c>
      <c r="AT63" s="162">
        <v>0</v>
      </c>
      <c r="AU63" s="162">
        <v>0</v>
      </c>
      <c r="AV63" s="162">
        <v>0</v>
      </c>
      <c r="AW63" s="162">
        <v>1</v>
      </c>
    </row>
    <row r="64" spans="3:49" x14ac:dyDescent="0.3">
      <c r="C64" s="162">
        <v>53</v>
      </c>
      <c r="D64" s="162">
        <v>11</v>
      </c>
      <c r="E64" s="162">
        <v>2</v>
      </c>
      <c r="F64" s="162">
        <v>1840</v>
      </c>
      <c r="G64" s="162">
        <v>0</v>
      </c>
      <c r="H64" s="162">
        <v>0</v>
      </c>
      <c r="I64" s="162">
        <v>0</v>
      </c>
      <c r="J64" s="162">
        <v>0</v>
      </c>
      <c r="K64" s="162">
        <v>0</v>
      </c>
      <c r="L64" s="162">
        <v>0</v>
      </c>
      <c r="M64" s="162">
        <v>0</v>
      </c>
      <c r="N64" s="162">
        <v>0</v>
      </c>
      <c r="O64" s="162">
        <v>0</v>
      </c>
      <c r="P64" s="162">
        <v>0</v>
      </c>
      <c r="Q64" s="162">
        <v>0</v>
      </c>
      <c r="R64" s="162">
        <v>0</v>
      </c>
      <c r="S64" s="162">
        <v>0</v>
      </c>
      <c r="T64" s="162">
        <v>0</v>
      </c>
      <c r="U64" s="162">
        <v>128</v>
      </c>
      <c r="V64" s="162">
        <v>0</v>
      </c>
      <c r="W64" s="162">
        <v>0</v>
      </c>
      <c r="X64" s="162">
        <v>0</v>
      </c>
      <c r="Y64" s="162">
        <v>0</v>
      </c>
      <c r="Z64" s="162">
        <v>0</v>
      </c>
      <c r="AA64" s="162">
        <v>0</v>
      </c>
      <c r="AB64" s="162">
        <v>0</v>
      </c>
      <c r="AC64" s="162">
        <v>176</v>
      </c>
      <c r="AD64" s="162">
        <v>0</v>
      </c>
      <c r="AE64" s="162">
        <v>0</v>
      </c>
      <c r="AF64" s="162">
        <v>0</v>
      </c>
      <c r="AG64" s="162">
        <v>0</v>
      </c>
      <c r="AH64" s="162">
        <v>0</v>
      </c>
      <c r="AI64" s="162">
        <v>868</v>
      </c>
      <c r="AJ64" s="162">
        <v>0</v>
      </c>
      <c r="AK64" s="162">
        <v>516</v>
      </c>
      <c r="AL64" s="162">
        <v>0</v>
      </c>
      <c r="AM64" s="162">
        <v>0</v>
      </c>
      <c r="AN64" s="162">
        <v>0</v>
      </c>
      <c r="AO64" s="162">
        <v>0</v>
      </c>
      <c r="AP64" s="162">
        <v>0</v>
      </c>
      <c r="AQ64" s="162">
        <v>0</v>
      </c>
      <c r="AR64" s="162">
        <v>0</v>
      </c>
      <c r="AS64" s="162">
        <v>0</v>
      </c>
      <c r="AT64" s="162">
        <v>0</v>
      </c>
      <c r="AU64" s="162">
        <v>0</v>
      </c>
      <c r="AV64" s="162">
        <v>0</v>
      </c>
      <c r="AW64" s="162">
        <v>152</v>
      </c>
    </row>
    <row r="65" spans="3:49" x14ac:dyDescent="0.3">
      <c r="C65" s="162">
        <v>53</v>
      </c>
      <c r="D65" s="162">
        <v>11</v>
      </c>
      <c r="E65" s="162">
        <v>4</v>
      </c>
      <c r="F65" s="162">
        <v>19.5</v>
      </c>
      <c r="G65" s="162">
        <v>0</v>
      </c>
      <c r="H65" s="162">
        <v>0</v>
      </c>
      <c r="I65" s="162">
        <v>0</v>
      </c>
      <c r="J65" s="162">
        <v>0</v>
      </c>
      <c r="K65" s="162">
        <v>0</v>
      </c>
      <c r="L65" s="162">
        <v>0</v>
      </c>
      <c r="M65" s="162">
        <v>0</v>
      </c>
      <c r="N65" s="162">
        <v>0</v>
      </c>
      <c r="O65" s="162">
        <v>0</v>
      </c>
      <c r="P65" s="162">
        <v>0</v>
      </c>
      <c r="Q65" s="162">
        <v>0</v>
      </c>
      <c r="R65" s="162">
        <v>0</v>
      </c>
      <c r="S65" s="162">
        <v>0</v>
      </c>
      <c r="T65" s="162">
        <v>0</v>
      </c>
      <c r="U65" s="162">
        <v>0</v>
      </c>
      <c r="V65" s="162">
        <v>0</v>
      </c>
      <c r="W65" s="162">
        <v>0</v>
      </c>
      <c r="X65" s="162">
        <v>0</v>
      </c>
      <c r="Y65" s="162">
        <v>0</v>
      </c>
      <c r="Z65" s="162">
        <v>0</v>
      </c>
      <c r="AA65" s="162">
        <v>0</v>
      </c>
      <c r="AB65" s="162">
        <v>0</v>
      </c>
      <c r="AC65" s="162">
        <v>0</v>
      </c>
      <c r="AD65" s="162">
        <v>0</v>
      </c>
      <c r="AE65" s="162">
        <v>0</v>
      </c>
      <c r="AF65" s="162">
        <v>0</v>
      </c>
      <c r="AG65" s="162">
        <v>0</v>
      </c>
      <c r="AH65" s="162">
        <v>0</v>
      </c>
      <c r="AI65" s="162">
        <v>6</v>
      </c>
      <c r="AJ65" s="162">
        <v>0</v>
      </c>
      <c r="AK65" s="162">
        <v>13.5</v>
      </c>
      <c r="AL65" s="162">
        <v>0</v>
      </c>
      <c r="AM65" s="162">
        <v>0</v>
      </c>
      <c r="AN65" s="162">
        <v>0</v>
      </c>
      <c r="AO65" s="162">
        <v>0</v>
      </c>
      <c r="AP65" s="162">
        <v>0</v>
      </c>
      <c r="AQ65" s="162">
        <v>0</v>
      </c>
      <c r="AR65" s="162">
        <v>0</v>
      </c>
      <c r="AS65" s="162">
        <v>0</v>
      </c>
      <c r="AT65" s="162">
        <v>0</v>
      </c>
      <c r="AU65" s="162">
        <v>0</v>
      </c>
      <c r="AV65" s="162">
        <v>0</v>
      </c>
      <c r="AW65" s="162">
        <v>0</v>
      </c>
    </row>
    <row r="66" spans="3:49" x14ac:dyDescent="0.3">
      <c r="C66" s="162">
        <v>53</v>
      </c>
      <c r="D66" s="162">
        <v>11</v>
      </c>
      <c r="E66" s="162">
        <v>6</v>
      </c>
      <c r="F66" s="162">
        <v>539780</v>
      </c>
      <c r="G66" s="162">
        <v>0</v>
      </c>
      <c r="H66" s="162">
        <v>0</v>
      </c>
      <c r="I66" s="162">
        <v>0</v>
      </c>
      <c r="J66" s="162">
        <v>0</v>
      </c>
      <c r="K66" s="162">
        <v>0</v>
      </c>
      <c r="L66" s="162">
        <v>0</v>
      </c>
      <c r="M66" s="162">
        <v>0</v>
      </c>
      <c r="N66" s="162">
        <v>0</v>
      </c>
      <c r="O66" s="162">
        <v>0</v>
      </c>
      <c r="P66" s="162">
        <v>0</v>
      </c>
      <c r="Q66" s="162">
        <v>0</v>
      </c>
      <c r="R66" s="162">
        <v>0</v>
      </c>
      <c r="S66" s="162">
        <v>0</v>
      </c>
      <c r="T66" s="162">
        <v>0</v>
      </c>
      <c r="U66" s="162">
        <v>45472</v>
      </c>
      <c r="V66" s="162">
        <v>0</v>
      </c>
      <c r="W66" s="162">
        <v>0</v>
      </c>
      <c r="X66" s="162">
        <v>0</v>
      </c>
      <c r="Y66" s="162">
        <v>0</v>
      </c>
      <c r="Z66" s="162">
        <v>0</v>
      </c>
      <c r="AA66" s="162">
        <v>0</v>
      </c>
      <c r="AB66" s="162">
        <v>0</v>
      </c>
      <c r="AC66" s="162">
        <v>45493</v>
      </c>
      <c r="AD66" s="162">
        <v>0</v>
      </c>
      <c r="AE66" s="162">
        <v>0</v>
      </c>
      <c r="AF66" s="162">
        <v>0</v>
      </c>
      <c r="AG66" s="162">
        <v>0</v>
      </c>
      <c r="AH66" s="162">
        <v>0</v>
      </c>
      <c r="AI66" s="162">
        <v>289853</v>
      </c>
      <c r="AJ66" s="162">
        <v>0</v>
      </c>
      <c r="AK66" s="162">
        <v>125047</v>
      </c>
      <c r="AL66" s="162">
        <v>0</v>
      </c>
      <c r="AM66" s="162">
        <v>0</v>
      </c>
      <c r="AN66" s="162">
        <v>0</v>
      </c>
      <c r="AO66" s="162">
        <v>0</v>
      </c>
      <c r="AP66" s="162">
        <v>0</v>
      </c>
      <c r="AQ66" s="162">
        <v>0</v>
      </c>
      <c r="AR66" s="162">
        <v>0</v>
      </c>
      <c r="AS66" s="162">
        <v>0</v>
      </c>
      <c r="AT66" s="162">
        <v>0</v>
      </c>
      <c r="AU66" s="162">
        <v>0</v>
      </c>
      <c r="AV66" s="162">
        <v>0</v>
      </c>
      <c r="AW66" s="162">
        <v>33915</v>
      </c>
    </row>
    <row r="67" spans="3:49" x14ac:dyDescent="0.3">
      <c r="C67" s="162">
        <v>53</v>
      </c>
      <c r="D67" s="162">
        <v>11</v>
      </c>
      <c r="E67" s="162">
        <v>9</v>
      </c>
      <c r="F67" s="162">
        <v>98576</v>
      </c>
      <c r="G67" s="162">
        <v>0</v>
      </c>
      <c r="H67" s="162">
        <v>0</v>
      </c>
      <c r="I67" s="162">
        <v>0</v>
      </c>
      <c r="J67" s="162">
        <v>0</v>
      </c>
      <c r="K67" s="162">
        <v>0</v>
      </c>
      <c r="L67" s="162">
        <v>0</v>
      </c>
      <c r="M67" s="162">
        <v>0</v>
      </c>
      <c r="N67" s="162">
        <v>0</v>
      </c>
      <c r="O67" s="162">
        <v>0</v>
      </c>
      <c r="P67" s="162">
        <v>0</v>
      </c>
      <c r="Q67" s="162">
        <v>0</v>
      </c>
      <c r="R67" s="162">
        <v>0</v>
      </c>
      <c r="S67" s="162">
        <v>0</v>
      </c>
      <c r="T67" s="162">
        <v>0</v>
      </c>
      <c r="U67" s="162">
        <v>9616</v>
      </c>
      <c r="V67" s="162">
        <v>0</v>
      </c>
      <c r="W67" s="162">
        <v>0</v>
      </c>
      <c r="X67" s="162">
        <v>0</v>
      </c>
      <c r="Y67" s="162">
        <v>0</v>
      </c>
      <c r="Z67" s="162">
        <v>0</v>
      </c>
      <c r="AA67" s="162">
        <v>0</v>
      </c>
      <c r="AB67" s="162">
        <v>0</v>
      </c>
      <c r="AC67" s="162">
        <v>9263</v>
      </c>
      <c r="AD67" s="162">
        <v>0</v>
      </c>
      <c r="AE67" s="162">
        <v>0</v>
      </c>
      <c r="AF67" s="162">
        <v>0</v>
      </c>
      <c r="AG67" s="162">
        <v>0</v>
      </c>
      <c r="AH67" s="162">
        <v>0</v>
      </c>
      <c r="AI67" s="162">
        <v>47196</v>
      </c>
      <c r="AJ67" s="162">
        <v>0</v>
      </c>
      <c r="AK67" s="162">
        <v>25790</v>
      </c>
      <c r="AL67" s="162">
        <v>0</v>
      </c>
      <c r="AM67" s="162">
        <v>0</v>
      </c>
      <c r="AN67" s="162">
        <v>0</v>
      </c>
      <c r="AO67" s="162">
        <v>0</v>
      </c>
      <c r="AP67" s="162">
        <v>0</v>
      </c>
      <c r="AQ67" s="162">
        <v>0</v>
      </c>
      <c r="AR67" s="162">
        <v>0</v>
      </c>
      <c r="AS67" s="162">
        <v>0</v>
      </c>
      <c r="AT67" s="162">
        <v>0</v>
      </c>
      <c r="AU67" s="162">
        <v>0</v>
      </c>
      <c r="AV67" s="162">
        <v>0</v>
      </c>
      <c r="AW67" s="162">
        <v>6711</v>
      </c>
    </row>
    <row r="68" spans="3:49" x14ac:dyDescent="0.3">
      <c r="C68" s="162">
        <v>53</v>
      </c>
      <c r="D68" s="162">
        <v>11</v>
      </c>
      <c r="E68" s="162">
        <v>10</v>
      </c>
      <c r="F68" s="162">
        <v>22606</v>
      </c>
      <c r="G68" s="162">
        <v>0</v>
      </c>
      <c r="H68" s="162">
        <v>0</v>
      </c>
      <c r="I68" s="162">
        <v>0</v>
      </c>
      <c r="J68" s="162">
        <v>0</v>
      </c>
      <c r="K68" s="162">
        <v>0</v>
      </c>
      <c r="L68" s="162">
        <v>0</v>
      </c>
      <c r="M68" s="162">
        <v>0</v>
      </c>
      <c r="N68" s="162">
        <v>0</v>
      </c>
      <c r="O68" s="162">
        <v>22606</v>
      </c>
      <c r="P68" s="162">
        <v>0</v>
      </c>
      <c r="Q68" s="162">
        <v>0</v>
      </c>
      <c r="R68" s="162">
        <v>0</v>
      </c>
      <c r="S68" s="162">
        <v>0</v>
      </c>
      <c r="T68" s="162">
        <v>0</v>
      </c>
      <c r="U68" s="162">
        <v>0</v>
      </c>
      <c r="V68" s="162">
        <v>0</v>
      </c>
      <c r="W68" s="162">
        <v>0</v>
      </c>
      <c r="X68" s="162">
        <v>0</v>
      </c>
      <c r="Y68" s="162">
        <v>0</v>
      </c>
      <c r="Z68" s="162">
        <v>0</v>
      </c>
      <c r="AA68" s="162">
        <v>0</v>
      </c>
      <c r="AB68" s="162">
        <v>0</v>
      </c>
      <c r="AC68" s="162">
        <v>0</v>
      </c>
      <c r="AD68" s="162">
        <v>0</v>
      </c>
      <c r="AE68" s="162">
        <v>0</v>
      </c>
      <c r="AF68" s="162">
        <v>0</v>
      </c>
      <c r="AG68" s="162">
        <v>0</v>
      </c>
      <c r="AH68" s="162">
        <v>0</v>
      </c>
      <c r="AI68" s="162">
        <v>0</v>
      </c>
      <c r="AJ68" s="162">
        <v>0</v>
      </c>
      <c r="AK68" s="162">
        <v>0</v>
      </c>
      <c r="AL68" s="162">
        <v>0</v>
      </c>
      <c r="AM68" s="162">
        <v>0</v>
      </c>
      <c r="AN68" s="162">
        <v>0</v>
      </c>
      <c r="AO68" s="162">
        <v>0</v>
      </c>
      <c r="AP68" s="162">
        <v>0</v>
      </c>
      <c r="AQ68" s="162">
        <v>0</v>
      </c>
      <c r="AR68" s="162">
        <v>0</v>
      </c>
      <c r="AS68" s="162">
        <v>0</v>
      </c>
      <c r="AT68" s="162">
        <v>0</v>
      </c>
      <c r="AU68" s="162">
        <v>0</v>
      </c>
      <c r="AV68" s="162">
        <v>0</v>
      </c>
      <c r="AW68" s="162">
        <v>0</v>
      </c>
    </row>
    <row r="69" spans="3:49" x14ac:dyDescent="0.3">
      <c r="C69" s="162">
        <v>53</v>
      </c>
      <c r="D69" s="162">
        <v>11</v>
      </c>
      <c r="E69" s="162">
        <v>11</v>
      </c>
      <c r="F69" s="162">
        <v>4166.666666666667</v>
      </c>
      <c r="G69" s="162">
        <v>0</v>
      </c>
      <c r="H69" s="162">
        <v>0</v>
      </c>
      <c r="I69" s="162">
        <v>0</v>
      </c>
      <c r="J69" s="162">
        <v>0</v>
      </c>
      <c r="K69" s="162">
        <v>0</v>
      </c>
      <c r="L69" s="162">
        <v>0</v>
      </c>
      <c r="M69" s="162">
        <v>0</v>
      </c>
      <c r="N69" s="162">
        <v>0</v>
      </c>
      <c r="O69" s="162">
        <v>4166.666666666667</v>
      </c>
      <c r="P69" s="162">
        <v>0</v>
      </c>
      <c r="Q69" s="162">
        <v>0</v>
      </c>
      <c r="R69" s="162">
        <v>0</v>
      </c>
      <c r="S69" s="162">
        <v>0</v>
      </c>
      <c r="T69" s="162">
        <v>0</v>
      </c>
      <c r="U69" s="162">
        <v>0</v>
      </c>
      <c r="V69" s="162">
        <v>0</v>
      </c>
      <c r="W69" s="162">
        <v>0</v>
      </c>
      <c r="X69" s="162">
        <v>0</v>
      </c>
      <c r="Y69" s="162">
        <v>0</v>
      </c>
      <c r="Z69" s="162">
        <v>0</v>
      </c>
      <c r="AA69" s="162">
        <v>0</v>
      </c>
      <c r="AB69" s="162">
        <v>0</v>
      </c>
      <c r="AC69" s="162">
        <v>0</v>
      </c>
      <c r="AD69" s="162">
        <v>0</v>
      </c>
      <c r="AE69" s="162">
        <v>0</v>
      </c>
      <c r="AF69" s="162">
        <v>0</v>
      </c>
      <c r="AG69" s="162">
        <v>0</v>
      </c>
      <c r="AH69" s="162">
        <v>0</v>
      </c>
      <c r="AI69" s="162">
        <v>0</v>
      </c>
      <c r="AJ69" s="162">
        <v>0</v>
      </c>
      <c r="AK69" s="162">
        <v>0</v>
      </c>
      <c r="AL69" s="162">
        <v>0</v>
      </c>
      <c r="AM69" s="162">
        <v>0</v>
      </c>
      <c r="AN69" s="162">
        <v>0</v>
      </c>
      <c r="AO69" s="162">
        <v>0</v>
      </c>
      <c r="AP69" s="162">
        <v>0</v>
      </c>
      <c r="AQ69" s="162">
        <v>0</v>
      </c>
      <c r="AR69" s="162">
        <v>0</v>
      </c>
      <c r="AS69" s="162">
        <v>0</v>
      </c>
      <c r="AT69" s="162">
        <v>0</v>
      </c>
      <c r="AU69" s="162">
        <v>0</v>
      </c>
      <c r="AV69" s="162">
        <v>0</v>
      </c>
      <c r="AW69" s="162">
        <v>0</v>
      </c>
    </row>
    <row r="70" spans="3:49" x14ac:dyDescent="0.3">
      <c r="C70" s="162">
        <v>53</v>
      </c>
      <c r="D70" s="162">
        <v>12</v>
      </c>
      <c r="E70" s="162">
        <v>1</v>
      </c>
      <c r="F70" s="162">
        <v>11</v>
      </c>
      <c r="G70" s="162">
        <v>0</v>
      </c>
      <c r="H70" s="162">
        <v>0</v>
      </c>
      <c r="I70" s="162">
        <v>0</v>
      </c>
      <c r="J70" s="162">
        <v>0</v>
      </c>
      <c r="K70" s="162">
        <v>0</v>
      </c>
      <c r="L70" s="162">
        <v>0</v>
      </c>
      <c r="M70" s="162">
        <v>0</v>
      </c>
      <c r="N70" s="162">
        <v>0</v>
      </c>
      <c r="O70" s="162">
        <v>0</v>
      </c>
      <c r="P70" s="162">
        <v>0</v>
      </c>
      <c r="Q70" s="162">
        <v>0</v>
      </c>
      <c r="R70" s="162">
        <v>0</v>
      </c>
      <c r="S70" s="162">
        <v>0</v>
      </c>
      <c r="T70" s="162">
        <v>0</v>
      </c>
      <c r="U70" s="162">
        <v>1</v>
      </c>
      <c r="V70" s="162">
        <v>0</v>
      </c>
      <c r="W70" s="162">
        <v>0</v>
      </c>
      <c r="X70" s="162">
        <v>0</v>
      </c>
      <c r="Y70" s="162">
        <v>0</v>
      </c>
      <c r="Z70" s="162">
        <v>0</v>
      </c>
      <c r="AA70" s="162">
        <v>0</v>
      </c>
      <c r="AB70" s="162">
        <v>0</v>
      </c>
      <c r="AC70" s="162">
        <v>1</v>
      </c>
      <c r="AD70" s="162">
        <v>0</v>
      </c>
      <c r="AE70" s="162">
        <v>0</v>
      </c>
      <c r="AF70" s="162">
        <v>0</v>
      </c>
      <c r="AG70" s="162">
        <v>0</v>
      </c>
      <c r="AH70" s="162">
        <v>0</v>
      </c>
      <c r="AI70" s="162">
        <v>5</v>
      </c>
      <c r="AJ70" s="162">
        <v>0</v>
      </c>
      <c r="AK70" s="162">
        <v>3</v>
      </c>
      <c r="AL70" s="162">
        <v>0</v>
      </c>
      <c r="AM70" s="162">
        <v>0</v>
      </c>
      <c r="AN70" s="162">
        <v>0</v>
      </c>
      <c r="AO70" s="162">
        <v>0</v>
      </c>
      <c r="AP70" s="162">
        <v>0</v>
      </c>
      <c r="AQ70" s="162">
        <v>0</v>
      </c>
      <c r="AR70" s="162">
        <v>0</v>
      </c>
      <c r="AS70" s="162">
        <v>0</v>
      </c>
      <c r="AT70" s="162">
        <v>0</v>
      </c>
      <c r="AU70" s="162">
        <v>0</v>
      </c>
      <c r="AV70" s="162">
        <v>0</v>
      </c>
      <c r="AW70" s="162">
        <v>1</v>
      </c>
    </row>
    <row r="71" spans="3:49" x14ac:dyDescent="0.3">
      <c r="C71" s="162">
        <v>53</v>
      </c>
      <c r="D71" s="162">
        <v>12</v>
      </c>
      <c r="E71" s="162">
        <v>2</v>
      </c>
      <c r="F71" s="162">
        <v>1572</v>
      </c>
      <c r="G71" s="162">
        <v>0</v>
      </c>
      <c r="H71" s="162">
        <v>0</v>
      </c>
      <c r="I71" s="162">
        <v>0</v>
      </c>
      <c r="J71" s="162">
        <v>0</v>
      </c>
      <c r="K71" s="162">
        <v>0</v>
      </c>
      <c r="L71" s="162">
        <v>0</v>
      </c>
      <c r="M71" s="162">
        <v>0</v>
      </c>
      <c r="N71" s="162">
        <v>0</v>
      </c>
      <c r="O71" s="162">
        <v>0</v>
      </c>
      <c r="P71" s="162">
        <v>0</v>
      </c>
      <c r="Q71" s="162">
        <v>0</v>
      </c>
      <c r="R71" s="162">
        <v>0</v>
      </c>
      <c r="S71" s="162">
        <v>0</v>
      </c>
      <c r="T71" s="162">
        <v>0</v>
      </c>
      <c r="U71" s="162">
        <v>128</v>
      </c>
      <c r="V71" s="162">
        <v>0</v>
      </c>
      <c r="W71" s="162">
        <v>0</v>
      </c>
      <c r="X71" s="162">
        <v>0</v>
      </c>
      <c r="Y71" s="162">
        <v>0</v>
      </c>
      <c r="Z71" s="162">
        <v>0</v>
      </c>
      <c r="AA71" s="162">
        <v>0</v>
      </c>
      <c r="AB71" s="162">
        <v>0</v>
      </c>
      <c r="AC71" s="162">
        <v>152</v>
      </c>
      <c r="AD71" s="162">
        <v>0</v>
      </c>
      <c r="AE71" s="162">
        <v>0</v>
      </c>
      <c r="AF71" s="162">
        <v>0</v>
      </c>
      <c r="AG71" s="162">
        <v>0</v>
      </c>
      <c r="AH71" s="162">
        <v>0</v>
      </c>
      <c r="AI71" s="162">
        <v>692</v>
      </c>
      <c r="AJ71" s="162">
        <v>0</v>
      </c>
      <c r="AK71" s="162">
        <v>440</v>
      </c>
      <c r="AL71" s="162">
        <v>0</v>
      </c>
      <c r="AM71" s="162">
        <v>0</v>
      </c>
      <c r="AN71" s="162">
        <v>0</v>
      </c>
      <c r="AO71" s="162">
        <v>0</v>
      </c>
      <c r="AP71" s="162">
        <v>0</v>
      </c>
      <c r="AQ71" s="162">
        <v>0</v>
      </c>
      <c r="AR71" s="162">
        <v>0</v>
      </c>
      <c r="AS71" s="162">
        <v>0</v>
      </c>
      <c r="AT71" s="162">
        <v>0</v>
      </c>
      <c r="AU71" s="162">
        <v>0</v>
      </c>
      <c r="AV71" s="162">
        <v>0</v>
      </c>
      <c r="AW71" s="162">
        <v>160</v>
      </c>
    </row>
    <row r="72" spans="3:49" x14ac:dyDescent="0.3">
      <c r="C72" s="162">
        <v>53</v>
      </c>
      <c r="D72" s="162">
        <v>12</v>
      </c>
      <c r="E72" s="162">
        <v>4</v>
      </c>
      <c r="F72" s="162">
        <v>18</v>
      </c>
      <c r="G72" s="162">
        <v>0</v>
      </c>
      <c r="H72" s="162">
        <v>0</v>
      </c>
      <c r="I72" s="162">
        <v>0</v>
      </c>
      <c r="J72" s="162">
        <v>0</v>
      </c>
      <c r="K72" s="162">
        <v>0</v>
      </c>
      <c r="L72" s="162">
        <v>0</v>
      </c>
      <c r="M72" s="162">
        <v>0</v>
      </c>
      <c r="N72" s="162">
        <v>0</v>
      </c>
      <c r="O72" s="162">
        <v>0</v>
      </c>
      <c r="P72" s="162">
        <v>0</v>
      </c>
      <c r="Q72" s="162">
        <v>0</v>
      </c>
      <c r="R72" s="162">
        <v>0</v>
      </c>
      <c r="S72" s="162">
        <v>0</v>
      </c>
      <c r="T72" s="162">
        <v>0</v>
      </c>
      <c r="U72" s="162">
        <v>12</v>
      </c>
      <c r="V72" s="162">
        <v>0</v>
      </c>
      <c r="W72" s="162">
        <v>0</v>
      </c>
      <c r="X72" s="162">
        <v>0</v>
      </c>
      <c r="Y72" s="162">
        <v>0</v>
      </c>
      <c r="Z72" s="162">
        <v>0</v>
      </c>
      <c r="AA72" s="162">
        <v>0</v>
      </c>
      <c r="AB72" s="162">
        <v>0</v>
      </c>
      <c r="AC72" s="162">
        <v>0</v>
      </c>
      <c r="AD72" s="162">
        <v>0</v>
      </c>
      <c r="AE72" s="162">
        <v>0</v>
      </c>
      <c r="AF72" s="162">
        <v>0</v>
      </c>
      <c r="AG72" s="162">
        <v>0</v>
      </c>
      <c r="AH72" s="162">
        <v>0</v>
      </c>
      <c r="AI72" s="162">
        <v>3</v>
      </c>
      <c r="AJ72" s="162">
        <v>0</v>
      </c>
      <c r="AK72" s="162">
        <v>3</v>
      </c>
      <c r="AL72" s="162">
        <v>0</v>
      </c>
      <c r="AM72" s="162">
        <v>0</v>
      </c>
      <c r="AN72" s="162">
        <v>0</v>
      </c>
      <c r="AO72" s="162">
        <v>0</v>
      </c>
      <c r="AP72" s="162">
        <v>0</v>
      </c>
      <c r="AQ72" s="162">
        <v>0</v>
      </c>
      <c r="AR72" s="162">
        <v>0</v>
      </c>
      <c r="AS72" s="162">
        <v>0</v>
      </c>
      <c r="AT72" s="162">
        <v>0</v>
      </c>
      <c r="AU72" s="162">
        <v>0</v>
      </c>
      <c r="AV72" s="162">
        <v>0</v>
      </c>
      <c r="AW72" s="162">
        <v>0</v>
      </c>
    </row>
    <row r="73" spans="3:49" x14ac:dyDescent="0.3">
      <c r="C73" s="162">
        <v>53</v>
      </c>
      <c r="D73" s="162">
        <v>12</v>
      </c>
      <c r="E73" s="162">
        <v>6</v>
      </c>
      <c r="F73" s="162">
        <v>620847</v>
      </c>
      <c r="G73" s="162">
        <v>0</v>
      </c>
      <c r="H73" s="162">
        <v>0</v>
      </c>
      <c r="I73" s="162">
        <v>0</v>
      </c>
      <c r="J73" s="162">
        <v>0</v>
      </c>
      <c r="K73" s="162">
        <v>0</v>
      </c>
      <c r="L73" s="162">
        <v>0</v>
      </c>
      <c r="M73" s="162">
        <v>0</v>
      </c>
      <c r="N73" s="162">
        <v>0</v>
      </c>
      <c r="O73" s="162">
        <v>0</v>
      </c>
      <c r="P73" s="162">
        <v>0</v>
      </c>
      <c r="Q73" s="162">
        <v>0</v>
      </c>
      <c r="R73" s="162">
        <v>0</v>
      </c>
      <c r="S73" s="162">
        <v>0</v>
      </c>
      <c r="T73" s="162">
        <v>0</v>
      </c>
      <c r="U73" s="162">
        <v>108002</v>
      </c>
      <c r="V73" s="162">
        <v>0</v>
      </c>
      <c r="W73" s="162">
        <v>0</v>
      </c>
      <c r="X73" s="162">
        <v>0</v>
      </c>
      <c r="Y73" s="162">
        <v>0</v>
      </c>
      <c r="Z73" s="162">
        <v>0</v>
      </c>
      <c r="AA73" s="162">
        <v>0</v>
      </c>
      <c r="AB73" s="162">
        <v>0</v>
      </c>
      <c r="AC73" s="162">
        <v>42425</v>
      </c>
      <c r="AD73" s="162">
        <v>0</v>
      </c>
      <c r="AE73" s="162">
        <v>0</v>
      </c>
      <c r="AF73" s="162">
        <v>0</v>
      </c>
      <c r="AG73" s="162">
        <v>0</v>
      </c>
      <c r="AH73" s="162">
        <v>0</v>
      </c>
      <c r="AI73" s="162">
        <v>320887</v>
      </c>
      <c r="AJ73" s="162">
        <v>0</v>
      </c>
      <c r="AK73" s="162">
        <v>116384</v>
      </c>
      <c r="AL73" s="162">
        <v>0</v>
      </c>
      <c r="AM73" s="162">
        <v>0</v>
      </c>
      <c r="AN73" s="162">
        <v>0</v>
      </c>
      <c r="AO73" s="162">
        <v>0</v>
      </c>
      <c r="AP73" s="162">
        <v>0</v>
      </c>
      <c r="AQ73" s="162">
        <v>0</v>
      </c>
      <c r="AR73" s="162">
        <v>0</v>
      </c>
      <c r="AS73" s="162">
        <v>0</v>
      </c>
      <c r="AT73" s="162">
        <v>0</v>
      </c>
      <c r="AU73" s="162">
        <v>0</v>
      </c>
      <c r="AV73" s="162">
        <v>0</v>
      </c>
      <c r="AW73" s="162">
        <v>33149</v>
      </c>
    </row>
    <row r="74" spans="3:49" x14ac:dyDescent="0.3">
      <c r="C74" s="162">
        <v>53</v>
      </c>
      <c r="D74" s="162">
        <v>12</v>
      </c>
      <c r="E74" s="162">
        <v>9</v>
      </c>
      <c r="F74" s="162">
        <v>181611</v>
      </c>
      <c r="G74" s="162">
        <v>0</v>
      </c>
      <c r="H74" s="162">
        <v>0</v>
      </c>
      <c r="I74" s="162">
        <v>0</v>
      </c>
      <c r="J74" s="162">
        <v>0</v>
      </c>
      <c r="K74" s="162">
        <v>0</v>
      </c>
      <c r="L74" s="162">
        <v>0</v>
      </c>
      <c r="M74" s="162">
        <v>0</v>
      </c>
      <c r="N74" s="162">
        <v>0</v>
      </c>
      <c r="O74" s="162">
        <v>0</v>
      </c>
      <c r="P74" s="162">
        <v>0</v>
      </c>
      <c r="Q74" s="162">
        <v>0</v>
      </c>
      <c r="R74" s="162">
        <v>0</v>
      </c>
      <c r="S74" s="162">
        <v>0</v>
      </c>
      <c r="T74" s="162">
        <v>0</v>
      </c>
      <c r="U74" s="162">
        <v>69100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62">
        <v>0</v>
      </c>
      <c r="AB74" s="162">
        <v>0</v>
      </c>
      <c r="AC74" s="162">
        <v>6000</v>
      </c>
      <c r="AD74" s="162">
        <v>0</v>
      </c>
      <c r="AE74" s="162">
        <v>0</v>
      </c>
      <c r="AF74" s="162">
        <v>0</v>
      </c>
      <c r="AG74" s="162">
        <v>0</v>
      </c>
      <c r="AH74" s="162">
        <v>0</v>
      </c>
      <c r="AI74" s="162">
        <v>82511</v>
      </c>
      <c r="AJ74" s="162">
        <v>0</v>
      </c>
      <c r="AK74" s="162">
        <v>18000</v>
      </c>
      <c r="AL74" s="162">
        <v>0</v>
      </c>
      <c r="AM74" s="162">
        <v>0</v>
      </c>
      <c r="AN74" s="162">
        <v>0</v>
      </c>
      <c r="AO74" s="162">
        <v>0</v>
      </c>
      <c r="AP74" s="162">
        <v>0</v>
      </c>
      <c r="AQ74" s="162">
        <v>0</v>
      </c>
      <c r="AR74" s="162">
        <v>0</v>
      </c>
      <c r="AS74" s="162">
        <v>0</v>
      </c>
      <c r="AT74" s="162">
        <v>0</v>
      </c>
      <c r="AU74" s="162">
        <v>0</v>
      </c>
      <c r="AV74" s="162">
        <v>0</v>
      </c>
      <c r="AW74" s="162">
        <v>6000</v>
      </c>
    </row>
    <row r="75" spans="3:49" x14ac:dyDescent="0.3">
      <c r="C75" s="162">
        <v>53</v>
      </c>
      <c r="D75" s="162">
        <v>12</v>
      </c>
      <c r="E75" s="162">
        <v>10</v>
      </c>
      <c r="F75" s="162">
        <v>3000</v>
      </c>
      <c r="G75" s="162">
        <v>0</v>
      </c>
      <c r="H75" s="162">
        <v>0</v>
      </c>
      <c r="I75" s="162">
        <v>0</v>
      </c>
      <c r="J75" s="162">
        <v>0</v>
      </c>
      <c r="K75" s="162">
        <v>0</v>
      </c>
      <c r="L75" s="162">
        <v>0</v>
      </c>
      <c r="M75" s="162">
        <v>0</v>
      </c>
      <c r="N75" s="162">
        <v>0</v>
      </c>
      <c r="O75" s="162">
        <v>3000</v>
      </c>
      <c r="P75" s="162">
        <v>0</v>
      </c>
      <c r="Q75" s="162">
        <v>0</v>
      </c>
      <c r="R75" s="162">
        <v>0</v>
      </c>
      <c r="S75" s="162">
        <v>0</v>
      </c>
      <c r="T75" s="162">
        <v>0</v>
      </c>
      <c r="U75" s="162">
        <v>0</v>
      </c>
      <c r="V75" s="162">
        <v>0</v>
      </c>
      <c r="W75" s="162">
        <v>0</v>
      </c>
      <c r="X75" s="162">
        <v>0</v>
      </c>
      <c r="Y75" s="162">
        <v>0</v>
      </c>
      <c r="Z75" s="162">
        <v>0</v>
      </c>
      <c r="AA75" s="162">
        <v>0</v>
      </c>
      <c r="AB75" s="162">
        <v>0</v>
      </c>
      <c r="AC75" s="162">
        <v>0</v>
      </c>
      <c r="AD75" s="162">
        <v>0</v>
      </c>
      <c r="AE75" s="162">
        <v>0</v>
      </c>
      <c r="AF75" s="162">
        <v>0</v>
      </c>
      <c r="AG75" s="162">
        <v>0</v>
      </c>
      <c r="AH75" s="162">
        <v>0</v>
      </c>
      <c r="AI75" s="162">
        <v>0</v>
      </c>
      <c r="AJ75" s="162">
        <v>0</v>
      </c>
      <c r="AK75" s="162">
        <v>0</v>
      </c>
      <c r="AL75" s="162">
        <v>0</v>
      </c>
      <c r="AM75" s="162">
        <v>0</v>
      </c>
      <c r="AN75" s="162">
        <v>0</v>
      </c>
      <c r="AO75" s="162">
        <v>0</v>
      </c>
      <c r="AP75" s="162">
        <v>0</v>
      </c>
      <c r="AQ75" s="162">
        <v>0</v>
      </c>
      <c r="AR75" s="162">
        <v>0</v>
      </c>
      <c r="AS75" s="162">
        <v>0</v>
      </c>
      <c r="AT75" s="162">
        <v>0</v>
      </c>
      <c r="AU75" s="162">
        <v>0</v>
      </c>
      <c r="AV75" s="162">
        <v>0</v>
      </c>
      <c r="AW75" s="162">
        <v>0</v>
      </c>
    </row>
    <row r="76" spans="3:49" x14ac:dyDescent="0.3">
      <c r="C76" s="162">
        <v>53</v>
      </c>
      <c r="D76" s="162">
        <v>12</v>
      </c>
      <c r="E76" s="162">
        <v>11</v>
      </c>
      <c r="F76" s="162">
        <v>4166.666666666667</v>
      </c>
      <c r="G76" s="162">
        <v>0</v>
      </c>
      <c r="H76" s="162">
        <v>0</v>
      </c>
      <c r="I76" s="162">
        <v>0</v>
      </c>
      <c r="J76" s="162">
        <v>0</v>
      </c>
      <c r="K76" s="162">
        <v>0</v>
      </c>
      <c r="L76" s="162">
        <v>0</v>
      </c>
      <c r="M76" s="162">
        <v>0</v>
      </c>
      <c r="N76" s="162">
        <v>0</v>
      </c>
      <c r="O76" s="162">
        <v>4166.666666666667</v>
      </c>
      <c r="P76" s="162">
        <v>0</v>
      </c>
      <c r="Q76" s="162">
        <v>0</v>
      </c>
      <c r="R76" s="162">
        <v>0</v>
      </c>
      <c r="S76" s="162">
        <v>0</v>
      </c>
      <c r="T76" s="162">
        <v>0</v>
      </c>
      <c r="U76" s="162">
        <v>0</v>
      </c>
      <c r="V76" s="162">
        <v>0</v>
      </c>
      <c r="W76" s="162">
        <v>0</v>
      </c>
      <c r="X76" s="162">
        <v>0</v>
      </c>
      <c r="Y76" s="162">
        <v>0</v>
      </c>
      <c r="Z76" s="162">
        <v>0</v>
      </c>
      <c r="AA76" s="162">
        <v>0</v>
      </c>
      <c r="AB76" s="162">
        <v>0</v>
      </c>
      <c r="AC76" s="162">
        <v>0</v>
      </c>
      <c r="AD76" s="162">
        <v>0</v>
      </c>
      <c r="AE76" s="162">
        <v>0</v>
      </c>
      <c r="AF76" s="162">
        <v>0</v>
      </c>
      <c r="AG76" s="162">
        <v>0</v>
      </c>
      <c r="AH76" s="162">
        <v>0</v>
      </c>
      <c r="AI76" s="162">
        <v>0</v>
      </c>
      <c r="AJ76" s="162">
        <v>0</v>
      </c>
      <c r="AK76" s="162">
        <v>0</v>
      </c>
      <c r="AL76" s="162">
        <v>0</v>
      </c>
      <c r="AM76" s="162">
        <v>0</v>
      </c>
      <c r="AN76" s="162">
        <v>0</v>
      </c>
      <c r="AO76" s="162">
        <v>0</v>
      </c>
      <c r="AP76" s="162">
        <v>0</v>
      </c>
      <c r="AQ76" s="162">
        <v>0</v>
      </c>
      <c r="AR76" s="162">
        <v>0</v>
      </c>
      <c r="AS76" s="162">
        <v>0</v>
      </c>
      <c r="AT76" s="162">
        <v>0</v>
      </c>
      <c r="AU76" s="162">
        <v>0</v>
      </c>
      <c r="AV76" s="162">
        <v>0</v>
      </c>
      <c r="AW76" s="16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2017-01-31T12:09:52Z</dcterms:modified>
</cp:coreProperties>
</file>