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I26" i="419" l="1"/>
  <c r="I25" i="419"/>
  <c r="C26" i="419"/>
  <c r="I28" i="419" l="1"/>
  <c r="I27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C27" i="419" l="1"/>
  <c r="B26" i="419"/>
  <c r="B27" i="419" s="1"/>
  <c r="C28" i="419"/>
  <c r="A8" i="414"/>
  <c r="A7" i="414"/>
  <c r="G21" i="419" l="1"/>
  <c r="F21" i="419"/>
  <c r="F22" i="419" s="1"/>
  <c r="E21" i="419"/>
  <c r="D21" i="419"/>
  <c r="C21" i="419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C18" i="419" l="1"/>
  <c r="G18" i="419"/>
  <c r="C23" i="419"/>
  <c r="G23" i="419"/>
  <c r="E18" i="419"/>
  <c r="F23" i="419"/>
  <c r="F18" i="419"/>
  <c r="D23" i="419"/>
  <c r="G22" i="419"/>
  <c r="E23" i="419"/>
  <c r="D18" i="419"/>
  <c r="C22" i="419"/>
  <c r="D22" i="419"/>
  <c r="E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F6" i="419"/>
  <c r="E6" i="419"/>
  <c r="D6" i="419"/>
  <c r="G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<sst xmlns="http://schemas.openxmlformats.org/spreadsheetml/2006/main" count="761" uniqueCount="356">
  <si>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</si>
  <si>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</si>
  <si>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</si>
  <si>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</si>
  <si>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</si>
  <si>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</si>
  <si>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</si>
  <si>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</si>
  <si>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</si>
  <si>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</si>
  <si>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</si>
  <si>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</si>
  <si>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</si>
  <si>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</si>
  <si>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</si>
  <si>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</si>
  <si>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</si>
  <si>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</si>
  <si>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</si>
  <si>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</si>
  <si>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</si>
  <si>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</si>
  <si>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</si>
  <si>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</si>
  <si>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</si>
  <si>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</si>
  <si>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</si>
  <si>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</si>
  <si>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</si>
  <si>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</si>
  <si>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</si>
  <si>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</si>
  <si>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</si>
  <si>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</si>
  <si>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</si>
  <si>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</si>
  <si>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</si>
  <si>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</si>
  <si>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</si>
  <si>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</si>
  <si>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</si>
  <si>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</si>
  <si>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</si>
  <si>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</si>
  <si>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</si>
  <si>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</si>
  <si>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</si>
  <si>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</si>
  <si>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</si>
  <si>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</si>
  <si>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</si>
  <si>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</si>
  <si>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</si>
  <si>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</si>
  <si>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</si>
  <si>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</si>
  <si>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</si>
  <si>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</si>
  <si>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</si>
  <si>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</si>
  <si>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</si>
  <si>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</si>
  <si>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</si>
  <si>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</si>
  <si>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</si>
  <si>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</si>
  <si>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</si>
  <si>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</si>
  <si>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</si>
  <si>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</si>
  <si>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</si>
  <si>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</si>
  <si>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</si>
  <si>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</si>
  <si>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</si>
  <si>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</si>
  <si>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</si>
  <si>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</si>
  <si>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</si>
  <si>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</si>
  <si>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</si>
  <si>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</si>
  <si>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</si>
  <si>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</si>
  <si>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</si>
  <si>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</si>
  <si>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</si>
  <si>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</si>
  <si>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</si>
  <si>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</si>
  <si>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</si>
  <si>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</si>
  <si>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</si>
  <si>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</si>
  <si>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</si>
  <si>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</si>
  <si>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</si>
  <si>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</si>
  <si>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</si>
  <si>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</si>
  <si>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</si>
  <si>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</si>
  <si>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</si>
  <si>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</si>
  <si>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</si>
  <si>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</si>
  <si>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</si>
  <si>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</si>
  <si>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</si>
  <si>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</si>
  <si>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</si>
  <si>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</si>
  <si>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</si>
  <si>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</si>
  <si>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</si>
  <si>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</si>
  <si>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</si>
  <si>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</si>
  <si>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</si>
  <si>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</si>
  <si>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</si>
  <si>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</si>
  <si>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</si>
  <si>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</si>
  <si>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</si>
  <si>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</si>
  <si>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</si>
  <si>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</si>
  <si>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</si>
  <si>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</si>
  <si>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</si>
  <si>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</si>
  <si>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</si>
  <si>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</si>
  <si>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</si>
  <si>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</si>
  <si>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</si>
  <si>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</si>
  <si>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</si>
  <si>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</si>
  <si>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</si>
  <si>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</si>
  <si>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</si>
  <si>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</si>
  <si>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</si>
  <si>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</si>
  <si>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</si>
  <si>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</si>
  <si>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</si>
  <si>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</si>
  <si>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</si>
  <si>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</si>
  <si>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</si>
  <si>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</si>
  <si>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</si>
  <si>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</si>
  <si>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</si>
  <si>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</si>
  <si>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</si>
  <si>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</si>
  <si>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</si>
  <si>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</si>
  <si>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</si>
  <si>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</si>
  <si>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</si>
  <si>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</si>
  <si>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</si>
  <si>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</si>
  <si>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</si>
  <si>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</si>
  <si>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</si>
  <si>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</si>
  <si>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</si>
  <si>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</si>
  <si>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</si>
  <si>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</si>
  <si>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</si>
  <si>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</si>
  <si>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</si>
  <si>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</si>
  <si>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</si>
  <si>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</si>
  <si>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</si>
  <si>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</si>
  <si>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</si>
  <si>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</si>
  <si>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</si>
  <si>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</si>
  <si>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</si>
  <si>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</si>
  <si>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</si>
  <si>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</si>
  <si>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</si>
  <si>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</si>
  <si>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</si>
  <si>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</si>
  <si>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</si>
  <si>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</si>
  <si>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</si>
  <si>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</si>
  <si>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</si>
  <si>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</si>
  <si>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</si>
  <si>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</si>
  <si>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</si>
  <si>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</si>
  <si>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</si>
  <si>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</si>
  <si>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</si>
  <si>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</si>
  <si>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</si>
  <si>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</si>
  <si>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</si>
  <si>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</si>
  <si>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</si>
  <si>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</si>
  <si>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</si>
  <si>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</si>
  <si>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</si>
  <si>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</si>
  <si>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</si>
  <si>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</si>
  <si>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</si>
  <si>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</si>
  <si>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</si>
  <si>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</si>
  <si>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</si>
  <si>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</si>
  <si>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</si>
  <si>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</si>
  <si>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</si>
  <si>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</si>
  <si>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</si>
  <si>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</si>
  <si>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</si>
  <si>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</si>
  <si>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</si>
  <si>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</si>
  <si>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</si>
  <si>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</si>
  <si>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</si>
  <si>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</si>
  <si>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</si>
  <si>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</si>
  <si>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</si>
  <si>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</si>
  <si>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</si>
  <si>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</si>
  <si>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</si>
  <si>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</si>
  <si>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</si>
  <si>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</si>
  <si>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</si>
  <si>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</si>
  <si>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</si>
  <si>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</si>
  <si>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</si>
  <si>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</si>
  <si>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</si>
  <si>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</si>
  <si>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</si>
  <si>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</si>
  <si>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</si>
  <si>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</si>
  <si>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</si>
  <si>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</si>
  <si>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</si>
  <si>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</si>
  <si>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</si>
  <si>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</si>
  <si>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</si>
  <si>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</si>
  <si>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</si>
  <si>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</si>
  <si>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</si>
  <si>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</si>
  <si>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</si>
  <si>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</si>
  <si>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</si>
  <si>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</si>
  <si>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</si>
  <si>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</si>
  <si>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</si>
  <si>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</si>
  <si>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</si>
  <si>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</si>
  <si>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</si>
  <si>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</si>
  <si>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</si>
  <si>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</si>
  <si>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</si>
  <si>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</si>
  <si>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</si>
  <si>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</si>
  <si>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</si>
  <si>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</si>
  <si>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</si>
  <si>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</si>
  <si>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</si>
  <si>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</si>
  <si>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</si>
  <si>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</si>
  <si>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</si>
  <si>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</si>
  <si>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</si>
  <si>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</si>
  <si>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</si>
  <si>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</si>
  <si>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</si>
  <si>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</si>
  <si>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</si>
  <si>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</si>
  <si>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</si>
  <si>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</si>
  <si>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</si>
  <si>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</si>
  <si>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</si>
  <si>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</si>
  <si>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841498</t>
  </si>
  <si>
    <t>Carbosorb tbl.20-blistr</t>
  </si>
  <si>
    <t>930759</t>
  </si>
  <si>
    <t>MS BENZINUM  900 ml  FA , KU</t>
  </si>
  <si>
    <t>DPH 21%</t>
  </si>
  <si>
    <t>192414</t>
  </si>
  <si>
    <t>92414</t>
  </si>
  <si>
    <t>SEPTONEX</t>
  </si>
  <si>
    <t>SPR 1X45ML</t>
  </si>
  <si>
    <t>930224</t>
  </si>
  <si>
    <t>KL BENZINUM 900ml/ 600g</t>
  </si>
  <si>
    <t>UN 3295</t>
  </si>
  <si>
    <t>920294</t>
  </si>
  <si>
    <t>KL SOL.FORMALDEHYDI 3% 1 KG</t>
  </si>
  <si>
    <t>901176</t>
  </si>
  <si>
    <t>IR AC.BORICI AQ.OPHTAL.50 ML</t>
  </si>
  <si>
    <t>IR OČNI VODA 50 ml</t>
  </si>
  <si>
    <t>COSS: oddělení centrální sterilizace</t>
  </si>
  <si>
    <t>COSS: OCS - detašované pracoviště Ortopedie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</si>
  <si>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</si>
  <si>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</si>
  <si>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</si>
  <si>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</si>
  <si>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</si>
  <si>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</si>
  <si>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</si>
  <si>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</si>
  <si>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</si>
  <si>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ZO469</t>
  </si>
  <si>
    <t>Rukavice nitril sempercare Safe+ Us-Hs prodloužené vel. XL bal. á 90 ks 34439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</si>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</sst>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6" xfId="0" applyFont="1" applyFill="1" applyBorder="1"/>
    <xf numFmtId="0" fontId="39" fillId="0" borderId="84" xfId="0" applyFont="1" applyFill="1" applyBorder="1" applyAlignment="1">
      <alignment horizontal="left" indent="1"/>
    </xf>
    <xf numFmtId="0" fontId="39" fillId="0" borderId="85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6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65" xfId="0" applyNumberFormat="1" applyFont="1" applyFill="1" applyBorder="1"/>
    <xf numFmtId="3" fontId="32" fillId="0" borderId="58" xfId="0" applyNumberFormat="1" applyFont="1" applyFill="1" applyBorder="1"/>
    <xf numFmtId="9" fontId="32" fillId="0" borderId="82" xfId="0" applyNumberFormat="1" applyFont="1" applyFill="1" applyBorder="1"/>
    <xf numFmtId="9" fontId="32" fillId="0" borderId="80" xfId="0" applyNumberFormat="1" applyFont="1" applyFill="1" applyBorder="1"/>
    <xf numFmtId="9" fontId="32" fillId="0" borderId="81" xfId="0" applyNumberFormat="1" applyFont="1" applyFill="1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0" fontId="0" fillId="0" borderId="107" xfId="0" applyBorder="1"/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8" xfId="0" applyBorder="1" applyAlignment="1">
      <alignment horizontal="right" wrapText="1"/>
    </xf>
    <xf numFmtId="0" fontId="0" fillId="0" borderId="109" xfId="0" applyBorder="1" applyAlignment="1">
      <alignment horizontal="right" wrapText="1"/>
    </xf>
    <xf numFmtId="175" fontId="32" fillId="0" borderId="109" xfId="0" applyNumberFormat="1" applyFont="1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111" xfId="0" applyBorder="1" applyAlignment="1">
      <alignment horizontal="right"/>
    </xf>
    <xf numFmtId="173" fontId="32" fillId="0" borderId="111" xfId="0" applyNumberFormat="1" applyFont="1" applyBorder="1" applyAlignment="1">
      <alignment horizontal="right"/>
    </xf>
    <xf numFmtId="0" fontId="0" fillId="0" borderId="113" xfId="0" applyBorder="1"/>
    <xf numFmtId="0" fontId="0" fillId="0" borderId="112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176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354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354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1.0658274870615294</v>
      </c>
      <c r="J3" s="71">
        <f>SUBTOTAL(9,J5:J1048576)</f>
        <v>17390</v>
      </c>
      <c r="K3" s="72">
        <f>SUBTOTAL(9,K5:K1048576)</f>
        <v>18534.739999999998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x14ac:dyDescent="0.3">
      <c r="A5" s="343" t="s">
        <v>300</v>
      </c>
      <c r="B5" s="344" t="s">
        <v>301</v>
      </c>
      <c r="C5" s="345" t="s">
        <v>305</v>
      </c>
      <c r="D5" s="346" t="s">
        <v>335</v>
      </c>
      <c r="E5" s="345" t="s">
        <v>352</v>
      </c>
      <c r="F5" s="346" t="s">
        <v>353</v>
      </c>
      <c r="G5" s="345" t="s">
        <v>344</v>
      </c>
      <c r="H5" s="345" t="s">
        <v>345</v>
      </c>
      <c r="I5" s="347">
        <v>0.71</v>
      </c>
      <c r="J5" s="347">
        <v>11800</v>
      </c>
      <c r="K5" s="348">
        <v>8378</v>
      </c>
    </row>
    <row r="6" spans="1:11" ht="14.4" customHeight="1" x14ac:dyDescent="0.3">
      <c r="A6" s="349" t="s">
        <v>300</v>
      </c>
      <c r="B6" s="350" t="s">
        <v>301</v>
      </c>
      <c r="C6" s="351" t="s">
        <v>305</v>
      </c>
      <c r="D6" s="352" t="s">
        <v>335</v>
      </c>
      <c r="E6" s="351" t="s">
        <v>352</v>
      </c>
      <c r="F6" s="352" t="s">
        <v>353</v>
      </c>
      <c r="G6" s="351" t="s">
        <v>346</v>
      </c>
      <c r="H6" s="351" t="s">
        <v>347</v>
      </c>
      <c r="I6" s="353">
        <v>1.94</v>
      </c>
      <c r="J6" s="353">
        <v>90</v>
      </c>
      <c r="K6" s="354">
        <v>174.24</v>
      </c>
    </row>
    <row r="7" spans="1:11" ht="14.4" customHeight="1" x14ac:dyDescent="0.3">
      <c r="A7" s="349" t="s">
        <v>300</v>
      </c>
      <c r="B7" s="350" t="s">
        <v>301</v>
      </c>
      <c r="C7" s="351" t="s">
        <v>305</v>
      </c>
      <c r="D7" s="352" t="s">
        <v>335</v>
      </c>
      <c r="E7" s="351" t="s">
        <v>352</v>
      </c>
      <c r="F7" s="352" t="s">
        <v>353</v>
      </c>
      <c r="G7" s="351" t="s">
        <v>348</v>
      </c>
      <c r="H7" s="351" t="s">
        <v>349</v>
      </c>
      <c r="I7" s="353">
        <v>1.81</v>
      </c>
      <c r="J7" s="353">
        <v>2000</v>
      </c>
      <c r="K7" s="354">
        <v>3630</v>
      </c>
    </row>
    <row r="8" spans="1:11" ht="14.4" customHeight="1" thickBot="1" x14ac:dyDescent="0.35">
      <c r="A8" s="355" t="s">
        <v>300</v>
      </c>
      <c r="B8" s="356" t="s">
        <v>301</v>
      </c>
      <c r="C8" s="357" t="s">
        <v>305</v>
      </c>
      <c r="D8" s="358" t="s">
        <v>335</v>
      </c>
      <c r="E8" s="357" t="s">
        <v>352</v>
      </c>
      <c r="F8" s="358" t="s">
        <v>353</v>
      </c>
      <c r="G8" s="357" t="s">
        <v>350</v>
      </c>
      <c r="H8" s="357" t="s">
        <v>351</v>
      </c>
      <c r="I8" s="359">
        <v>1.81</v>
      </c>
      <c r="J8" s="359">
        <v>3500</v>
      </c>
      <c r="K8" s="360">
        <v>6352.5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8" width="13.109375" customWidth="1"/>
    <col min="9" max="9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  <c r="H1" s="289"/>
      <c r="I1" s="289"/>
    </row>
    <row r="2" spans="1:46" ht="15" thickBot="1" x14ac:dyDescent="0.35">
      <c r="A2" s="174" t="s">
        <v>176</v>
      </c>
      <c r="B2" s="175"/>
      <c r="C2" s="175"/>
      <c r="D2" s="175"/>
      <c r="E2" s="175"/>
      <c r="F2" s="175"/>
      <c r="G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96">
        <v>304</v>
      </c>
      <c r="F3" s="196">
        <v>305</v>
      </c>
      <c r="G3" s="176">
        <v>629</v>
      </c>
      <c r="H3" s="176">
        <v>642</v>
      </c>
      <c r="I3" s="177">
        <v>930</v>
      </c>
      <c r="AT3" s="399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97" t="s">
        <v>150</v>
      </c>
      <c r="F4" s="197" t="s">
        <v>151</v>
      </c>
      <c r="G4" s="178" t="s">
        <v>132</v>
      </c>
      <c r="H4" s="178" t="s">
        <v>133</v>
      </c>
      <c r="I4" s="179" t="s">
        <v>126</v>
      </c>
      <c r="AT4" s="399"/>
    </row>
    <row r="5" spans="1:46" x14ac:dyDescent="0.3">
      <c r="A5" s="180" t="s">
        <v>109</v>
      </c>
      <c r="B5" s="216"/>
      <c r="C5" s="217"/>
      <c r="D5" s="217"/>
      <c r="E5" s="217"/>
      <c r="F5" s="217"/>
      <c r="G5" s="217"/>
      <c r="H5" s="217"/>
      <c r="I5" s="218"/>
      <c r="AT5" s="399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31.8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11.2</v>
      </c>
      <c r="E6" s="220">
        <f xml:space="preserve">
TRUNC(IF($A$4&lt;=12,SUMIFS('ON Data'!Q:Q,'ON Data'!$D:$D,$A$4,'ON Data'!$E:$E,1),SUMIFS('ON Data'!Q:Q,'ON Data'!$E:$E,1)/'ON Data'!$D$3),1)</f>
        <v>3</v>
      </c>
      <c r="F6" s="220">
        <f xml:space="preserve">
TRUNC(IF($A$4&lt;=12,SUMIFS('ON Data'!R:R,'ON Data'!$D:$D,$A$4,'ON Data'!$E:$E,1),SUMIFS('ON Data'!R:R,'ON Data'!$E:$E,1)/'ON Data'!$D$3),1)</f>
        <v>1</v>
      </c>
      <c r="G6" s="220">
        <f xml:space="preserve">
TRUNC(IF($A$4&lt;=12,SUMIFS('ON Data'!AM:AM,'ON Data'!$D:$D,$A$4,'ON Data'!$E:$E,1),SUMIFS('ON Data'!AM:AM,'ON Data'!$E:$E,1)/'ON Data'!$D$3),1)</f>
        <v>4.5</v>
      </c>
      <c r="H6" s="220">
        <f xml:space="preserve">
TRUNC(IF($A$4&lt;=12,SUMIFS('ON Data'!AR:AR,'ON Data'!$D:$D,$A$4,'ON Data'!$E:$E,1),SUMIFS('ON Data'!AR:AR,'ON Data'!$E:$E,1)/'ON Data'!$D$3),1)</f>
        <v>12</v>
      </c>
      <c r="I6" s="221">
        <f xml:space="preserve">
TRUNC(IF($A$4&lt;=12,SUMIFS('ON Data'!AW:AW,'ON Data'!$D:$D,$A$4,'ON Data'!$E:$E,1),SUMIFS('ON Data'!AW:AW,'ON Data'!$E:$E,1)/'ON Data'!$D$3),1)</f>
        <v>0</v>
      </c>
      <c r="AT6" s="399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0"/>
      <c r="H7" s="220"/>
      <c r="I7" s="221"/>
      <c r="AT7" s="399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0"/>
      <c r="H8" s="220"/>
      <c r="I8" s="221"/>
      <c r="AT8" s="399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3"/>
      <c r="H9" s="223"/>
      <c r="I9" s="224"/>
      <c r="AT9" s="399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199"/>
      <c r="H10" s="199"/>
      <c r="I10" s="200"/>
      <c r="AT10" s="399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55384.659999999996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19590.28</v>
      </c>
      <c r="E11" s="202">
        <f xml:space="preserve">
IF($A$4&lt;=12,SUMIFS('ON Data'!Q:Q,'ON Data'!$D:$D,$A$4,'ON Data'!$E:$E,2),SUMIFS('ON Data'!Q:Q,'ON Data'!$E:$E,2))</f>
        <v>5179.38</v>
      </c>
      <c r="F11" s="202">
        <f xml:space="preserve">
IF($A$4&lt;=12,SUMIFS('ON Data'!R:R,'ON Data'!$D:$D,$A$4,'ON Data'!$E:$E,2),SUMIFS('ON Data'!R:R,'ON Data'!$E:$E,2))</f>
        <v>1716</v>
      </c>
      <c r="G11" s="202">
        <f xml:space="preserve">
IF($A$4&lt;=12,SUMIFS('ON Data'!AM:AM,'ON Data'!$D:$D,$A$4,'ON Data'!$E:$E,2),SUMIFS('ON Data'!AM:AM,'ON Data'!$E:$E,2))</f>
        <v>7755.75</v>
      </c>
      <c r="H11" s="202">
        <f xml:space="preserve">
IF($A$4&lt;=12,SUMIFS('ON Data'!AR:AR,'ON Data'!$D:$D,$A$4,'ON Data'!$E:$E,2),SUMIFS('ON Data'!AR:AR,'ON Data'!$E:$E,2))</f>
        <v>21143.25</v>
      </c>
      <c r="I11" s="203">
        <f xml:space="preserve">
IF($A$4&lt;=12,SUMIFS('ON Data'!AW:AW,'ON Data'!$D:$D,$A$4,'ON Data'!$E:$E,2),SUMIFS('ON Data'!AW:AW,'ON Data'!$E:$E,2))</f>
        <v>0</v>
      </c>
      <c r="AT11" s="399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Data'!Q:Q,'ON Data'!$D:$D,$A$4,'ON Data'!$E:$E,3),SUMIFS('ON Data'!Q:Q,'ON Data'!$E:$E,3))</f>
        <v>0</v>
      </c>
      <c r="F12" s="202">
        <f xml:space="preserve">
IF($A$4&lt;=12,SUMIFS('ON Data'!R:R,'ON Data'!$D:$D,$A$4,'ON Data'!$E:$E,3),SUMIFS('ON Data'!R:R,'ON Data'!$E:$E,3))</f>
        <v>0</v>
      </c>
      <c r="G12" s="202">
        <f xml:space="preserve">
IF($A$4&lt;=12,SUMIFS('ON Data'!AM:AM,'ON Data'!$D:$D,$A$4,'ON Data'!$E:$E,3),SUMIFS('ON Data'!AM:AM,'ON Data'!$E:$E,3))</f>
        <v>0</v>
      </c>
      <c r="H12" s="202">
        <f xml:space="preserve">
IF($A$4&lt;=12,SUMIFS('ON Data'!AR:AR,'ON Data'!$D:$D,$A$4,'ON Data'!$E:$E,3),SUMIFS('ON Data'!AR:AR,'ON Data'!$E:$E,3))</f>
        <v>0</v>
      </c>
      <c r="I12" s="203">
        <f xml:space="preserve">
IF($A$4&lt;=12,SUMIFS('ON Data'!AW:AW,'ON Data'!$D:$D,$A$4,'ON Data'!$E:$E,3),SUMIFS('ON Data'!AW:AW,'ON Data'!$E:$E,3))</f>
        <v>0</v>
      </c>
      <c r="AT12" s="399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Data'!Q:Q,'ON Data'!$D:$D,$A$4,'ON Data'!$E:$E,4),SUMIFS('ON Data'!Q:Q,'ON Data'!$E:$E,4))</f>
        <v>0</v>
      </c>
      <c r="F13" s="202">
        <f xml:space="preserve">
IF($A$4&lt;=12,SUMIFS('ON Data'!R:R,'ON Data'!$D:$D,$A$4,'ON Data'!$E:$E,4),SUMIFS('ON Data'!R:R,'ON Data'!$E:$E,4))</f>
        <v>0</v>
      </c>
      <c r="G13" s="202">
        <f xml:space="preserve">
IF($A$4&lt;=12,SUMIFS('ON Data'!AM:AM,'ON Data'!$D:$D,$A$4,'ON Data'!$E:$E,4),SUMIFS('ON Data'!AM:AM,'ON Data'!$E:$E,4))</f>
        <v>0</v>
      </c>
      <c r="H13" s="202">
        <f xml:space="preserve">
IF($A$4&lt;=12,SUMIFS('ON Data'!AR:AR,'ON Data'!$D:$D,$A$4,'ON Data'!$E:$E,4),SUMIFS('ON Data'!AR:AR,'ON Data'!$E:$E,4))</f>
        <v>0</v>
      </c>
      <c r="I13" s="203">
        <f xml:space="preserve">
IF($A$4&lt;=12,SUMIFS('ON Data'!AW:AW,'ON Data'!$D:$D,$A$4,'ON Data'!$E:$E,4),SUMIFS('ON Data'!AW:AW,'ON Data'!$E:$E,4))</f>
        <v>0</v>
      </c>
      <c r="AT13" s="399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Data'!Q:Q,'ON Data'!$D:$D,$A$4,'ON Data'!$E:$E,5),SUMIFS('ON Data'!Q:Q,'ON Data'!$E:$E,5))</f>
        <v>0</v>
      </c>
      <c r="F14" s="205">
        <f xml:space="preserve">
IF($A$4&lt;=12,SUMIFS('ON Data'!R:R,'ON Data'!$D:$D,$A$4,'ON Data'!$E:$E,5),SUMIFS('ON Data'!R:R,'ON Data'!$E:$E,5))</f>
        <v>0</v>
      </c>
      <c r="G14" s="205">
        <f xml:space="preserve">
IF($A$4&lt;=12,SUMIFS('ON Data'!AM:AM,'ON Data'!$D:$D,$A$4,'ON Data'!$E:$E,5),SUMIFS('ON Data'!AM:AM,'ON Data'!$E:$E,5))</f>
        <v>0</v>
      </c>
      <c r="H14" s="205">
        <f xml:space="preserve">
IF($A$4&lt;=12,SUMIFS('ON Data'!AR:AR,'ON Data'!$D:$D,$A$4,'ON Data'!$E:$E,5),SUMIFS('ON Data'!AR:AR,'ON Data'!$E:$E,5))</f>
        <v>0</v>
      </c>
      <c r="I14" s="206">
        <f xml:space="preserve">
IF($A$4&lt;=12,SUMIFS('ON Data'!AW:AW,'ON Data'!$D:$D,$A$4,'ON Data'!$E:$E,5),SUMIFS('ON Data'!AW:AW,'ON Data'!$E:$E,5))</f>
        <v>0</v>
      </c>
      <c r="AT14" s="399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8"/>
      <c r="H15" s="208"/>
      <c r="I15" s="209"/>
      <c r="AT15" s="399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Data'!Q:Q,'ON Data'!$D:$D,$A$4,'ON Data'!$E:$E,7),SUMIFS('ON Data'!Q:Q,'ON Data'!$E:$E,7))</f>
        <v>0</v>
      </c>
      <c r="F16" s="202">
        <f xml:space="preserve">
IF($A$4&lt;=12,SUMIFS('ON Data'!R:R,'ON Data'!$D:$D,$A$4,'ON Data'!$E:$E,7),SUMIFS('ON Data'!R:R,'ON Data'!$E:$E,7))</f>
        <v>0</v>
      </c>
      <c r="G16" s="202">
        <f xml:space="preserve">
IF($A$4&lt;=12,SUMIFS('ON Data'!AM:AM,'ON Data'!$D:$D,$A$4,'ON Data'!$E:$E,7),SUMIFS('ON Data'!AM:AM,'ON Data'!$E:$E,7))</f>
        <v>0</v>
      </c>
      <c r="H16" s="202">
        <f xml:space="preserve">
IF($A$4&lt;=12,SUMIFS('ON Data'!AR:AR,'ON Data'!$D:$D,$A$4,'ON Data'!$E:$E,7),SUMIFS('ON Data'!AR:AR,'ON Data'!$E:$E,7))</f>
        <v>0</v>
      </c>
      <c r="I16" s="203">
        <f xml:space="preserve">
IF($A$4&lt;=12,SUMIFS('ON Data'!AW:AW,'ON Data'!$D:$D,$A$4,'ON Data'!$E:$E,7),SUMIFS('ON Data'!AW:AW,'ON Data'!$E:$E,7))</f>
        <v>0</v>
      </c>
      <c r="AT16" s="399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Data'!Q:Q,'ON Data'!$D:$D,$A$4,'ON Data'!$E:$E,8),SUMIFS('ON Data'!Q:Q,'ON Data'!$E:$E,8))</f>
        <v>0</v>
      </c>
      <c r="F17" s="202">
        <f xml:space="preserve">
IF($A$4&lt;=12,SUMIFS('ON Data'!R:R,'ON Data'!$D:$D,$A$4,'ON Data'!$E:$E,8),SUMIFS('ON Data'!R:R,'ON Data'!$E:$E,8))</f>
        <v>0</v>
      </c>
      <c r="G17" s="202">
        <f xml:space="preserve">
IF($A$4&lt;=12,SUMIFS('ON Data'!AM:AM,'ON Data'!$D:$D,$A$4,'ON Data'!$E:$E,8),SUMIFS('ON Data'!AM:AM,'ON Data'!$E:$E,8))</f>
        <v>0</v>
      </c>
      <c r="H17" s="202">
        <f xml:space="preserve">
IF($A$4&lt;=12,SUMIFS('ON Data'!AR:AR,'ON Data'!$D:$D,$A$4,'ON Data'!$E:$E,8),SUMIFS('ON Data'!AR:AR,'ON Data'!$E:$E,8))</f>
        <v>0</v>
      </c>
      <c r="I17" s="203">
        <f xml:space="preserve">
IF($A$4&lt;=12,SUMIFS('ON Data'!AW:AW,'ON Data'!$D:$D,$A$4,'ON Data'!$E:$E,8),SUMIFS('ON Data'!AW:AW,'ON Data'!$E:$E,8))</f>
        <v>0</v>
      </c>
      <c r="AT17" s="399"/>
    </row>
    <row r="18" spans="1:46" x14ac:dyDescent="0.3">
      <c r="A18" s="186" t="s">
        <v>116</v>
      </c>
      <c r="B18" s="201">
        <f xml:space="preserve">
B19-B16-B17</f>
        <v>718385</v>
      </c>
      <c r="C18" s="202">
        <f t="shared" ref="C18:G18" si="0" xml:space="preserve">
C19-C16-C17</f>
        <v>0</v>
      </c>
      <c r="D18" s="202">
        <f t="shared" si="0"/>
        <v>258280</v>
      </c>
      <c r="E18" s="202">
        <f t="shared" si="0"/>
        <v>172157</v>
      </c>
      <c r="F18" s="202">
        <f t="shared" si="0"/>
        <v>6000</v>
      </c>
      <c r="G18" s="202">
        <f t="shared" si="0"/>
        <v>88123</v>
      </c>
      <c r="H18" s="202">
        <f t="shared" ref="H18:I18" si="1" xml:space="preserve">
H19-H16-H17</f>
        <v>193825</v>
      </c>
      <c r="I18" s="203">
        <f t="shared" si="1"/>
        <v>0</v>
      </c>
      <c r="AT18" s="399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718385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258280</v>
      </c>
      <c r="E19" s="211">
        <f xml:space="preserve">
IF($A$4&lt;=12,SUMIFS('ON Data'!Q:Q,'ON Data'!$D:$D,$A$4,'ON Data'!$E:$E,9),SUMIFS('ON Data'!Q:Q,'ON Data'!$E:$E,9))</f>
        <v>172157</v>
      </c>
      <c r="F19" s="211">
        <f xml:space="preserve">
IF($A$4&lt;=12,SUMIFS('ON Data'!R:R,'ON Data'!$D:$D,$A$4,'ON Data'!$E:$E,9),SUMIFS('ON Data'!R:R,'ON Data'!$E:$E,9))</f>
        <v>6000</v>
      </c>
      <c r="G19" s="211">
        <f xml:space="preserve">
IF($A$4&lt;=12,SUMIFS('ON Data'!AM:AM,'ON Data'!$D:$D,$A$4,'ON Data'!$E:$E,9),SUMIFS('ON Data'!AM:AM,'ON Data'!$E:$E,9))</f>
        <v>88123</v>
      </c>
      <c r="H19" s="211">
        <f xml:space="preserve">
IF($A$4&lt;=12,SUMIFS('ON Data'!AR:AR,'ON Data'!$D:$D,$A$4,'ON Data'!$E:$E,9),SUMIFS('ON Data'!AR:AR,'ON Data'!$E:$E,9))</f>
        <v>193825</v>
      </c>
      <c r="I19" s="212">
        <f xml:space="preserve">
IF($A$4&lt;=12,SUMIFS('ON Data'!AW:AW,'ON Data'!$D:$D,$A$4,'ON Data'!$E:$E,9),SUMIFS('ON Data'!AW:AW,'ON Data'!$E:$E,9))</f>
        <v>0</v>
      </c>
      <c r="AT19" s="399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9831697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4336814</v>
      </c>
      <c r="E20" s="214">
        <f xml:space="preserve">
IF($A$4&lt;=12,SUMIFS('ON Data'!Q:Q,'ON Data'!$D:$D,$A$4,'ON Data'!$E:$E,6),SUMIFS('ON Data'!Q:Q,'ON Data'!$E:$E,6))</f>
        <v>1543058</v>
      </c>
      <c r="F20" s="214">
        <f xml:space="preserve">
IF($A$4&lt;=12,SUMIFS('ON Data'!R:R,'ON Data'!$D:$D,$A$4,'ON Data'!$E:$E,6),SUMIFS('ON Data'!R:R,'ON Data'!$E:$E,6))</f>
        <v>35645</v>
      </c>
      <c r="G20" s="214">
        <f xml:space="preserve">
IF($A$4&lt;=12,SUMIFS('ON Data'!AM:AM,'ON Data'!$D:$D,$A$4,'ON Data'!$E:$E,6),SUMIFS('ON Data'!AM:AM,'ON Data'!$E:$E,6))</f>
        <v>1177450</v>
      </c>
      <c r="H20" s="214">
        <f xml:space="preserve">
IF($A$4&lt;=12,SUMIFS('ON Data'!AR:AR,'ON Data'!$D:$D,$A$4,'ON Data'!$E:$E,6),SUMIFS('ON Data'!AR:AR,'ON Data'!$E:$E,6))</f>
        <v>2738730</v>
      </c>
      <c r="I20" s="215">
        <f xml:space="preserve">
IF($A$4&lt;=12,SUMIFS('ON Data'!AW:AW,'ON Data'!$D:$D,$A$4,'ON Data'!$E:$E,6),SUMIFS('ON Data'!AW:AW,'ON Data'!$E:$E,6))</f>
        <v>0</v>
      </c>
      <c r="AT20" s="399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Data'!Q:Q,'ON Data'!$D:$D,$A$4,'ON Data'!$E:$E,12),SUMIFS('ON Data'!Q:Q,'ON Data'!$E:$E,12))</f>
        <v>0</v>
      </c>
      <c r="F21" s="202">
        <f xml:space="preserve">
IF($A$4&lt;=12,SUMIFS('ON Data'!R:R,'ON Data'!$D:$D,$A$4,'ON Data'!$E:$E,12),SUMIFS('ON Data'!R:R,'ON Data'!$E:$E,12))</f>
        <v>0</v>
      </c>
      <c r="G21" s="202">
        <f xml:space="preserve">
IF($A$4&lt;=12,SUMIFS('ON Data'!AM:AM,'ON Data'!$D:$D,$A$4,'ON Data'!$E:$E,12),SUMIFS('ON Data'!AM:AM,'ON Data'!$E:$E,12))</f>
        <v>0</v>
      </c>
      <c r="AT21" s="399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G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F22" s="253" t="str">
        <f t="shared" si="2"/>
        <v/>
      </c>
      <c r="G22" s="253" t="str">
        <f t="shared" si="2"/>
        <v/>
      </c>
      <c r="AT22" s="399"/>
    </row>
    <row r="23" spans="1:46" ht="15" hidden="1" outlineLevel="1" thickBot="1" x14ac:dyDescent="0.35">
      <c r="A23" s="189" t="s">
        <v>52</v>
      </c>
      <c r="B23" s="204">
        <f xml:space="preserve">
IF(B21="","",B20-B21)</f>
        <v>9831697</v>
      </c>
      <c r="C23" s="205">
        <f t="shared" ref="C23:G23" si="3" xml:space="preserve">
IF(C21="","",C20-C21)</f>
        <v>0</v>
      </c>
      <c r="D23" s="205">
        <f t="shared" si="3"/>
        <v>4336814</v>
      </c>
      <c r="E23" s="205">
        <f t="shared" si="3"/>
        <v>1543058</v>
      </c>
      <c r="F23" s="205">
        <f t="shared" si="3"/>
        <v>35645</v>
      </c>
      <c r="G23" s="205">
        <f t="shared" si="3"/>
        <v>1177450</v>
      </c>
      <c r="AT23" s="399"/>
    </row>
    <row r="24" spans="1:46" x14ac:dyDescent="0.3">
      <c r="A24" s="183" t="s">
        <v>118</v>
      </c>
      <c r="B24" s="229" t="s">
        <v>2</v>
      </c>
      <c r="C24" s="400" t="s">
        <v>129</v>
      </c>
      <c r="D24" s="385"/>
      <c r="E24" s="386"/>
      <c r="F24" s="386"/>
      <c r="G24" s="386"/>
      <c r="H24" s="386"/>
      <c r="I24" s="387" t="s">
        <v>130</v>
      </c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98"/>
      <c r="AT24" s="399"/>
    </row>
    <row r="25" spans="1:46" x14ac:dyDescent="0.3">
      <c r="A25" s="184" t="s">
        <v>55</v>
      </c>
      <c r="B25" s="201">
        <f xml:space="preserve">
SUM(C25:I25)</f>
        <v>0</v>
      </c>
      <c r="C25" s="401">
        <f xml:space="preserve">
IF($A$4&lt;=12,SUMIFS('ON Data'!O:O,'ON Data'!$D:$D,$A$4,'ON Data'!$E:$E,10),SUMIFS('ON Data'!O:O,'ON Data'!$E:$E,10))</f>
        <v>0</v>
      </c>
      <c r="D25" s="389"/>
      <c r="E25" s="390"/>
      <c r="F25" s="390"/>
      <c r="G25" s="390"/>
      <c r="H25" s="390"/>
      <c r="I25" s="391">
        <f xml:space="preserve">
IF($A$4&lt;=12,SUMIFS('ON Data'!AW:AW,'ON Data'!$D:$D,$A$4,'ON Data'!$E:$E,10),SUMIFS('ON Data'!AW:AW,'ON Data'!$E:$E,10))</f>
        <v>0</v>
      </c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98"/>
      <c r="AT25" s="399"/>
    </row>
    <row r="26" spans="1:46" x14ac:dyDescent="0.3">
      <c r="A26" s="190" t="s">
        <v>128</v>
      </c>
      <c r="B26" s="210">
        <f xml:space="preserve">
SUM(C26:I26)</f>
        <v>0</v>
      </c>
      <c r="C26" s="402">
        <f xml:space="preserve">
IF($A$4&lt;=12,SUMIFS('ON Data'!O:O,'ON Data'!$D:$D,$A$4,'ON Data'!$E:$E,11),SUMIFS('ON Data'!O:O,'ON Data'!$E:$E,11))</f>
        <v>0</v>
      </c>
      <c r="D26" s="392"/>
      <c r="E26" s="393"/>
      <c r="F26" s="393"/>
      <c r="G26" s="393"/>
      <c r="H26" s="393"/>
      <c r="I26" s="391">
        <f xml:space="preserve">
IF($A$4&lt;=12,SUMIFS('ON Data'!AW:AW,'ON Data'!$D:$D,$A$4,'ON Data'!$E:$E,11),SUMIFS('ON Data'!AW:AW,'ON Data'!$E:$E,11))</f>
        <v>0</v>
      </c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98"/>
      <c r="AT26" s="399"/>
    </row>
    <row r="27" spans="1:46" x14ac:dyDescent="0.3">
      <c r="A27" s="190" t="s">
        <v>57</v>
      </c>
      <c r="B27" s="230">
        <f xml:space="preserve">
IF(B26=0,0,B25/B26)</f>
        <v>0</v>
      </c>
      <c r="C27" s="403">
        <f xml:space="preserve">
IF(C26=0,0,C25/C26)</f>
        <v>0</v>
      </c>
      <c r="D27" s="389"/>
      <c r="E27" s="390"/>
      <c r="F27" s="390"/>
      <c r="G27" s="390"/>
      <c r="H27" s="390"/>
      <c r="I27" s="394">
        <f xml:space="preserve">
IF(I26=0,0,I25/I26)</f>
        <v>0</v>
      </c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98"/>
      <c r="AT27" s="399"/>
    </row>
    <row r="28" spans="1:46" ht="15" thickBot="1" x14ac:dyDescent="0.35">
      <c r="A28" s="190" t="s">
        <v>127</v>
      </c>
      <c r="B28" s="210">
        <f xml:space="preserve">
SUM(C28:I28)</f>
        <v>0</v>
      </c>
      <c r="C28" s="404">
        <f xml:space="preserve">
C26-C25</f>
        <v>0</v>
      </c>
      <c r="D28" s="395"/>
      <c r="E28" s="396"/>
      <c r="F28" s="396"/>
      <c r="G28" s="396"/>
      <c r="H28" s="396"/>
      <c r="I28" s="397">
        <f xml:space="preserve">
I26-I25</f>
        <v>0</v>
      </c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98"/>
      <c r="AT28" s="399"/>
    </row>
    <row r="29" spans="1:46" x14ac:dyDescent="0.3">
      <c r="A29" s="191"/>
      <c r="B29" s="191"/>
      <c r="C29" s="192"/>
      <c r="D29" s="192"/>
      <c r="E29" s="192"/>
      <c r="F29" s="192"/>
      <c r="G29" s="191"/>
    </row>
    <row r="30" spans="1:46" x14ac:dyDescent="0.3">
      <c r="A30" s="79" t="s">
        <v>90</v>
      </c>
      <c r="B30" s="96"/>
      <c r="C30" s="96"/>
      <c r="D30" s="96"/>
      <c r="E30" s="96"/>
      <c r="F30" s="96"/>
      <c r="G30" s="114"/>
    </row>
    <row r="31" spans="1:46" x14ac:dyDescent="0.3">
      <c r="A31" s="80" t="s">
        <v>125</v>
      </c>
      <c r="B31" s="96"/>
      <c r="C31" s="96"/>
      <c r="D31" s="96"/>
      <c r="E31" s="96"/>
      <c r="F31" s="96"/>
      <c r="G31" s="114"/>
    </row>
    <row r="32" spans="1:46" ht="14.4" customHeight="1" x14ac:dyDescent="0.3">
      <c r="A32" s="226" t="s">
        <v>122</v>
      </c>
      <c r="B32" s="227"/>
      <c r="C32" s="227"/>
      <c r="D32" s="227"/>
      <c r="E32" s="227"/>
      <c r="F32" s="227"/>
    </row>
    <row r="33" spans="1:1" x14ac:dyDescent="0.3">
      <c r="A33" s="228" t="s">
        <v>152</v>
      </c>
    </row>
    <row r="34" spans="1:1" x14ac:dyDescent="0.3">
      <c r="A34" s="228" t="s">
        <v>153</v>
      </c>
    </row>
    <row r="35" spans="1:1" x14ac:dyDescent="0.3">
      <c r="A35" s="228" t="s">
        <v>154</v>
      </c>
    </row>
    <row r="36" spans="1:1" x14ac:dyDescent="0.3">
      <c r="A36" s="228" t="s">
        <v>131</v>
      </c>
    </row>
  </sheetData>
  <mergeCells count="7">
    <mergeCell ref="B3:B4"/>
    <mergeCell ref="A1:I1"/>
    <mergeCell ref="C27:H27"/>
    <mergeCell ref="C28:H28"/>
    <mergeCell ref="C24:H24"/>
    <mergeCell ref="C25:H25"/>
    <mergeCell ref="C26:H26"/>
  </mergeCells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7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355</v>
      </c>
    </row>
    <row r="2" spans="1:49" x14ac:dyDescent="0.3">
      <c r="A2" s="174" t="s">
        <v>176</v>
      </c>
    </row>
    <row r="3" spans="1:49" x14ac:dyDescent="0.3">
      <c r="A3" s="170" t="s">
        <v>95</v>
      </c>
      <c r="B3" s="195">
        <v>2016</v>
      </c>
      <c r="D3" s="171">
        <f>MAX(D5:D1048576)</f>
        <v>12</v>
      </c>
      <c r="F3" s="171">
        <f>SUMIF($E5:$E1048576,"&lt;10",F5:F1048576)</f>
        <v>10605848.66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4614819.2799999993</v>
      </c>
      <c r="Q3" s="171">
        <f t="shared" si="0"/>
        <v>1720431.38</v>
      </c>
      <c r="R3" s="171">
        <f t="shared" si="0"/>
        <v>43373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1273382.75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2953842.25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  <c r="C13" s="170">
        <v>56</v>
      </c>
      <c r="D13" s="170">
        <v>3</v>
      </c>
      <c r="E13" s="170">
        <v>1</v>
      </c>
      <c r="F13" s="170">
        <v>32.25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15.25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5</v>
      </c>
      <c r="AN13" s="170">
        <v>0</v>
      </c>
      <c r="AO13" s="170">
        <v>0</v>
      </c>
      <c r="AP13" s="170">
        <v>0</v>
      </c>
      <c r="AQ13" s="170">
        <v>0</v>
      </c>
      <c r="AR13" s="170">
        <v>12</v>
      </c>
      <c r="AS13" s="170">
        <v>0</v>
      </c>
      <c r="AT13" s="170">
        <v>0</v>
      </c>
      <c r="AU13" s="170">
        <v>0</v>
      </c>
      <c r="AV13" s="170">
        <v>0</v>
      </c>
      <c r="AW13" s="170">
        <v>0</v>
      </c>
    </row>
    <row r="14" spans="1:49" x14ac:dyDescent="0.3">
      <c r="A14" s="170" t="s">
        <v>106</v>
      </c>
      <c r="B14" s="195">
        <v>11</v>
      </c>
      <c r="C14" s="170">
        <v>56</v>
      </c>
      <c r="D14" s="170">
        <v>3</v>
      </c>
      <c r="E14" s="170">
        <v>2</v>
      </c>
      <c r="F14" s="170">
        <v>4759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2205.75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602</v>
      </c>
      <c r="AN14" s="170">
        <v>0</v>
      </c>
      <c r="AO14" s="170">
        <v>0</v>
      </c>
      <c r="AP14" s="170">
        <v>0</v>
      </c>
      <c r="AQ14" s="170">
        <v>0</v>
      </c>
      <c r="AR14" s="170">
        <v>1951.25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5">
        <v>12</v>
      </c>
      <c r="C15" s="170">
        <v>56</v>
      </c>
      <c r="D15" s="170">
        <v>3</v>
      </c>
      <c r="E15" s="170">
        <v>6</v>
      </c>
      <c r="F15" s="170">
        <v>727589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426993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90596</v>
      </c>
      <c r="AN15" s="170">
        <v>0</v>
      </c>
      <c r="AO15" s="170">
        <v>0</v>
      </c>
      <c r="AP15" s="170">
        <v>0</v>
      </c>
      <c r="AQ15" s="170">
        <v>0</v>
      </c>
      <c r="AR15" s="170">
        <v>210000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5">
        <v>2016</v>
      </c>
      <c r="C16" s="170">
        <v>56</v>
      </c>
      <c r="D16" s="170">
        <v>3</v>
      </c>
      <c r="E16" s="170">
        <v>9</v>
      </c>
      <c r="F16" s="170">
        <v>10600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7600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2000</v>
      </c>
      <c r="AN16" s="170">
        <v>0</v>
      </c>
      <c r="AO16" s="170">
        <v>0</v>
      </c>
      <c r="AP16" s="170">
        <v>0</v>
      </c>
      <c r="AQ16" s="170">
        <v>0</v>
      </c>
      <c r="AR16" s="170">
        <v>1000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56</v>
      </c>
      <c r="D17" s="170">
        <v>4</v>
      </c>
      <c r="E17" s="170">
        <v>1</v>
      </c>
      <c r="F17" s="170">
        <v>31.25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11.25</v>
      </c>
      <c r="Q17" s="170">
        <v>4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4</v>
      </c>
      <c r="AN17" s="170">
        <v>0</v>
      </c>
      <c r="AO17" s="170">
        <v>0</v>
      </c>
      <c r="AP17" s="170">
        <v>0</v>
      </c>
      <c r="AQ17" s="170">
        <v>0</v>
      </c>
      <c r="AR17" s="170">
        <v>12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56</v>
      </c>
      <c r="D18" s="170">
        <v>4</v>
      </c>
      <c r="E18" s="170">
        <v>2</v>
      </c>
      <c r="F18" s="170">
        <v>4684.5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1687.75</v>
      </c>
      <c r="Q18" s="170">
        <v>504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617</v>
      </c>
      <c r="AN18" s="170">
        <v>0</v>
      </c>
      <c r="AO18" s="170">
        <v>0</v>
      </c>
      <c r="AP18" s="170">
        <v>0</v>
      </c>
      <c r="AQ18" s="170">
        <v>0</v>
      </c>
      <c r="AR18" s="170">
        <v>1875.75</v>
      </c>
      <c r="AS18" s="170">
        <v>0</v>
      </c>
      <c r="AT18" s="170">
        <v>0</v>
      </c>
      <c r="AU18" s="170">
        <v>0</v>
      </c>
      <c r="AV18" s="170">
        <v>0</v>
      </c>
      <c r="AW18" s="170">
        <v>0</v>
      </c>
    </row>
    <row r="19" spans="3:49" x14ac:dyDescent="0.3">
      <c r="C19" s="170">
        <v>56</v>
      </c>
      <c r="D19" s="170">
        <v>4</v>
      </c>
      <c r="E19" s="170">
        <v>6</v>
      </c>
      <c r="F19" s="170">
        <v>734106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317710</v>
      </c>
      <c r="Q19" s="170">
        <v>115650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88848</v>
      </c>
      <c r="AN19" s="170">
        <v>0</v>
      </c>
      <c r="AO19" s="170">
        <v>0</v>
      </c>
      <c r="AP19" s="170">
        <v>0</v>
      </c>
      <c r="AQ19" s="170">
        <v>0</v>
      </c>
      <c r="AR19" s="170">
        <v>211898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56</v>
      </c>
      <c r="D20" s="170">
        <v>4</v>
      </c>
      <c r="E20" s="170">
        <v>9</v>
      </c>
      <c r="F20" s="170">
        <v>10600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6600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4000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56</v>
      </c>
      <c r="D21" s="170">
        <v>5</v>
      </c>
      <c r="E21" s="170">
        <v>1</v>
      </c>
      <c r="F21" s="170">
        <v>31.25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11.25</v>
      </c>
      <c r="Q21" s="170">
        <v>4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4</v>
      </c>
      <c r="AN21" s="170">
        <v>0</v>
      </c>
      <c r="AO21" s="170">
        <v>0</v>
      </c>
      <c r="AP21" s="170">
        <v>0</v>
      </c>
      <c r="AQ21" s="170">
        <v>0</v>
      </c>
      <c r="AR21" s="170">
        <v>12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56</v>
      </c>
      <c r="D22" s="170">
        <v>5</v>
      </c>
      <c r="E22" s="170">
        <v>2</v>
      </c>
      <c r="F22" s="170">
        <v>4710.25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1726.5</v>
      </c>
      <c r="Q22" s="170">
        <v>541.75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589.5</v>
      </c>
      <c r="AN22" s="170">
        <v>0</v>
      </c>
      <c r="AO22" s="170">
        <v>0</v>
      </c>
      <c r="AP22" s="170">
        <v>0</v>
      </c>
      <c r="AQ22" s="170">
        <v>0</v>
      </c>
      <c r="AR22" s="170">
        <v>1852.5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56</v>
      </c>
      <c r="D23" s="170">
        <v>5</v>
      </c>
      <c r="E23" s="170">
        <v>6</v>
      </c>
      <c r="F23" s="170">
        <v>770561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325440</v>
      </c>
      <c r="Q23" s="170">
        <v>138564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87707</v>
      </c>
      <c r="AN23" s="170">
        <v>0</v>
      </c>
      <c r="AO23" s="170">
        <v>0</v>
      </c>
      <c r="AP23" s="170">
        <v>0</v>
      </c>
      <c r="AQ23" s="170">
        <v>0</v>
      </c>
      <c r="AR23" s="170">
        <v>218850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56</v>
      </c>
      <c r="D24" s="170">
        <v>6</v>
      </c>
      <c r="E24" s="170">
        <v>1</v>
      </c>
      <c r="F24" s="170">
        <v>31.25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11.25</v>
      </c>
      <c r="Q24" s="170">
        <v>4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4</v>
      </c>
      <c r="AN24" s="170">
        <v>0</v>
      </c>
      <c r="AO24" s="170">
        <v>0</v>
      </c>
      <c r="AP24" s="170">
        <v>0</v>
      </c>
      <c r="AQ24" s="170">
        <v>0</v>
      </c>
      <c r="AR24" s="170">
        <v>12</v>
      </c>
      <c r="AS24" s="170">
        <v>0</v>
      </c>
      <c r="AT24" s="170">
        <v>0</v>
      </c>
      <c r="AU24" s="170">
        <v>0</v>
      </c>
      <c r="AV24" s="170">
        <v>0</v>
      </c>
      <c r="AW24" s="170">
        <v>0</v>
      </c>
    </row>
    <row r="25" spans="3:49" x14ac:dyDescent="0.3">
      <c r="C25" s="170">
        <v>56</v>
      </c>
      <c r="D25" s="170">
        <v>6</v>
      </c>
      <c r="E25" s="170">
        <v>2</v>
      </c>
      <c r="F25" s="170">
        <v>4695.25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1655.25</v>
      </c>
      <c r="Q25" s="170">
        <v>627.5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654.5</v>
      </c>
      <c r="AN25" s="170">
        <v>0</v>
      </c>
      <c r="AO25" s="170">
        <v>0</v>
      </c>
      <c r="AP25" s="170">
        <v>0</v>
      </c>
      <c r="AQ25" s="170">
        <v>0</v>
      </c>
      <c r="AR25" s="170">
        <v>1758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56</v>
      </c>
      <c r="D26" s="170">
        <v>6</v>
      </c>
      <c r="E26" s="170">
        <v>6</v>
      </c>
      <c r="F26" s="170">
        <v>750306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308823</v>
      </c>
      <c r="Q26" s="170">
        <v>153643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83024</v>
      </c>
      <c r="AN26" s="170">
        <v>0</v>
      </c>
      <c r="AO26" s="170">
        <v>0</v>
      </c>
      <c r="AP26" s="170">
        <v>0</v>
      </c>
      <c r="AQ26" s="170">
        <v>0</v>
      </c>
      <c r="AR26" s="170">
        <v>204816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56</v>
      </c>
      <c r="D27" s="170">
        <v>7</v>
      </c>
      <c r="E27" s="170">
        <v>1</v>
      </c>
      <c r="F27" s="170">
        <v>32.25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11.25</v>
      </c>
      <c r="Q27" s="170">
        <v>5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4</v>
      </c>
      <c r="AN27" s="170">
        <v>0</v>
      </c>
      <c r="AO27" s="170">
        <v>0</v>
      </c>
      <c r="AP27" s="170">
        <v>0</v>
      </c>
      <c r="AQ27" s="170">
        <v>0</v>
      </c>
      <c r="AR27" s="170">
        <v>12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56</v>
      </c>
      <c r="D28" s="170">
        <v>7</v>
      </c>
      <c r="E28" s="170">
        <v>2</v>
      </c>
      <c r="F28" s="170">
        <v>3873.25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1410.75</v>
      </c>
      <c r="Q28" s="170">
        <v>509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491</v>
      </c>
      <c r="AN28" s="170">
        <v>0</v>
      </c>
      <c r="AO28" s="170">
        <v>0</v>
      </c>
      <c r="AP28" s="170">
        <v>0</v>
      </c>
      <c r="AQ28" s="170">
        <v>0</v>
      </c>
      <c r="AR28" s="170">
        <v>1462.5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56</v>
      </c>
      <c r="D29" s="170">
        <v>7</v>
      </c>
      <c r="E29" s="170">
        <v>6</v>
      </c>
      <c r="F29" s="170">
        <v>1043999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412120</v>
      </c>
      <c r="Q29" s="170">
        <v>242424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112017</v>
      </c>
      <c r="AN29" s="170">
        <v>0</v>
      </c>
      <c r="AO29" s="170">
        <v>0</v>
      </c>
      <c r="AP29" s="170">
        <v>0</v>
      </c>
      <c r="AQ29" s="170">
        <v>0</v>
      </c>
      <c r="AR29" s="170">
        <v>277438</v>
      </c>
      <c r="AS29" s="170">
        <v>0</v>
      </c>
      <c r="AT29" s="170">
        <v>0</v>
      </c>
      <c r="AU29" s="170">
        <v>0</v>
      </c>
      <c r="AV29" s="170">
        <v>0</v>
      </c>
      <c r="AW29" s="170">
        <v>0</v>
      </c>
    </row>
    <row r="30" spans="3:49" x14ac:dyDescent="0.3">
      <c r="C30" s="170">
        <v>56</v>
      </c>
      <c r="D30" s="170">
        <v>7</v>
      </c>
      <c r="E30" s="170">
        <v>9</v>
      </c>
      <c r="F30" s="170">
        <v>246999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89175</v>
      </c>
      <c r="Q30" s="170">
        <v>72190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25009</v>
      </c>
      <c r="AN30" s="170">
        <v>0</v>
      </c>
      <c r="AO30" s="170">
        <v>0</v>
      </c>
      <c r="AP30" s="170">
        <v>0</v>
      </c>
      <c r="AQ30" s="170">
        <v>0</v>
      </c>
      <c r="AR30" s="170">
        <v>60625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56</v>
      </c>
      <c r="D31" s="170">
        <v>8</v>
      </c>
      <c r="E31" s="170">
        <v>1</v>
      </c>
      <c r="F31" s="170">
        <v>31.25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11.25</v>
      </c>
      <c r="Q31" s="170">
        <v>4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4</v>
      </c>
      <c r="AN31" s="170">
        <v>0</v>
      </c>
      <c r="AO31" s="170">
        <v>0</v>
      </c>
      <c r="AP31" s="170">
        <v>0</v>
      </c>
      <c r="AQ31" s="170">
        <v>0</v>
      </c>
      <c r="AR31" s="170">
        <v>12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  <row r="32" spans="3:49" x14ac:dyDescent="0.3">
      <c r="C32" s="170">
        <v>56</v>
      </c>
      <c r="D32" s="170">
        <v>8</v>
      </c>
      <c r="E32" s="170">
        <v>2</v>
      </c>
      <c r="F32" s="170">
        <v>4131.75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1560.75</v>
      </c>
      <c r="Q32" s="170">
        <v>468.75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435</v>
      </c>
      <c r="AN32" s="170">
        <v>0</v>
      </c>
      <c r="AO32" s="170">
        <v>0</v>
      </c>
      <c r="AP32" s="170">
        <v>0</v>
      </c>
      <c r="AQ32" s="170">
        <v>0</v>
      </c>
      <c r="AR32" s="170">
        <v>1667.25</v>
      </c>
      <c r="AS32" s="170">
        <v>0</v>
      </c>
      <c r="AT32" s="170">
        <v>0</v>
      </c>
      <c r="AU32" s="170">
        <v>0</v>
      </c>
      <c r="AV32" s="170">
        <v>0</v>
      </c>
      <c r="AW32" s="170">
        <v>0</v>
      </c>
    </row>
    <row r="33" spans="3:49" x14ac:dyDescent="0.3">
      <c r="C33" s="170">
        <v>56</v>
      </c>
      <c r="D33" s="170">
        <v>8</v>
      </c>
      <c r="E33" s="170">
        <v>6</v>
      </c>
      <c r="F33" s="170">
        <v>796824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322998</v>
      </c>
      <c r="Q33" s="170">
        <v>176553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81177</v>
      </c>
      <c r="AN33" s="170">
        <v>0</v>
      </c>
      <c r="AO33" s="170">
        <v>0</v>
      </c>
      <c r="AP33" s="170">
        <v>0</v>
      </c>
      <c r="AQ33" s="170">
        <v>0</v>
      </c>
      <c r="AR33" s="170">
        <v>216096</v>
      </c>
      <c r="AS33" s="170">
        <v>0</v>
      </c>
      <c r="AT33" s="170">
        <v>0</v>
      </c>
      <c r="AU33" s="170">
        <v>0</v>
      </c>
      <c r="AV33" s="170">
        <v>0</v>
      </c>
      <c r="AW33" s="170">
        <v>0</v>
      </c>
    </row>
    <row r="34" spans="3:49" x14ac:dyDescent="0.3">
      <c r="C34" s="170">
        <v>56</v>
      </c>
      <c r="D34" s="170">
        <v>9</v>
      </c>
      <c r="E34" s="170">
        <v>1</v>
      </c>
      <c r="F34" s="170">
        <v>31.25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11.25</v>
      </c>
      <c r="Q34" s="170">
        <v>4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4</v>
      </c>
      <c r="AN34" s="170">
        <v>0</v>
      </c>
      <c r="AO34" s="170">
        <v>0</v>
      </c>
      <c r="AP34" s="170">
        <v>0</v>
      </c>
      <c r="AQ34" s="170">
        <v>0</v>
      </c>
      <c r="AR34" s="170">
        <v>12</v>
      </c>
      <c r="AS34" s="170">
        <v>0</v>
      </c>
      <c r="AT34" s="170">
        <v>0</v>
      </c>
      <c r="AU34" s="170">
        <v>0</v>
      </c>
      <c r="AV34" s="170">
        <v>0</v>
      </c>
      <c r="AW34" s="170">
        <v>0</v>
      </c>
    </row>
    <row r="35" spans="3:49" x14ac:dyDescent="0.3">
      <c r="C35" s="170">
        <v>56</v>
      </c>
      <c r="D35" s="170">
        <v>9</v>
      </c>
      <c r="E35" s="170">
        <v>2</v>
      </c>
      <c r="F35" s="170">
        <v>4410.28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1585.28</v>
      </c>
      <c r="Q35" s="170">
        <v>618.75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0</v>
      </c>
      <c r="AM35" s="170">
        <v>612</v>
      </c>
      <c r="AN35" s="170">
        <v>0</v>
      </c>
      <c r="AO35" s="170">
        <v>0</v>
      </c>
      <c r="AP35" s="170">
        <v>0</v>
      </c>
      <c r="AQ35" s="170">
        <v>0</v>
      </c>
      <c r="AR35" s="170">
        <v>1594.25</v>
      </c>
      <c r="AS35" s="170">
        <v>0</v>
      </c>
      <c r="AT35" s="170">
        <v>0</v>
      </c>
      <c r="AU35" s="170">
        <v>0</v>
      </c>
      <c r="AV35" s="170">
        <v>0</v>
      </c>
      <c r="AW35" s="170">
        <v>0</v>
      </c>
    </row>
    <row r="36" spans="3:49" x14ac:dyDescent="0.3">
      <c r="C36" s="170">
        <v>56</v>
      </c>
      <c r="D36" s="170">
        <v>9</v>
      </c>
      <c r="E36" s="170">
        <v>6</v>
      </c>
      <c r="F36" s="170">
        <v>761953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310307</v>
      </c>
      <c r="Q36" s="170">
        <v>153406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84261</v>
      </c>
      <c r="AN36" s="170">
        <v>0</v>
      </c>
      <c r="AO36" s="170">
        <v>0</v>
      </c>
      <c r="AP36" s="170">
        <v>0</v>
      </c>
      <c r="AQ36" s="170">
        <v>0</v>
      </c>
      <c r="AR36" s="170">
        <v>213979</v>
      </c>
      <c r="AS36" s="170">
        <v>0</v>
      </c>
      <c r="AT36" s="170">
        <v>0</v>
      </c>
      <c r="AU36" s="170">
        <v>0</v>
      </c>
      <c r="AV36" s="170">
        <v>0</v>
      </c>
      <c r="AW36" s="170">
        <v>0</v>
      </c>
    </row>
    <row r="37" spans="3:49" x14ac:dyDescent="0.3">
      <c r="C37" s="170">
        <v>56</v>
      </c>
      <c r="D37" s="170">
        <v>10</v>
      </c>
      <c r="E37" s="170">
        <v>1</v>
      </c>
      <c r="F37" s="170">
        <v>32.25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11.25</v>
      </c>
      <c r="Q37" s="170">
        <v>4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5</v>
      </c>
      <c r="AN37" s="170">
        <v>0</v>
      </c>
      <c r="AO37" s="170">
        <v>0</v>
      </c>
      <c r="AP37" s="170">
        <v>0</v>
      </c>
      <c r="AQ37" s="170">
        <v>0</v>
      </c>
      <c r="AR37" s="170">
        <v>12</v>
      </c>
      <c r="AS37" s="170">
        <v>0</v>
      </c>
      <c r="AT37" s="170">
        <v>0</v>
      </c>
      <c r="AU37" s="170">
        <v>0</v>
      </c>
      <c r="AV37" s="170">
        <v>0</v>
      </c>
      <c r="AW37" s="170">
        <v>0</v>
      </c>
    </row>
    <row r="38" spans="3:49" x14ac:dyDescent="0.3">
      <c r="C38" s="170">
        <v>56</v>
      </c>
      <c r="D38" s="170">
        <v>10</v>
      </c>
      <c r="E38" s="170">
        <v>2</v>
      </c>
      <c r="F38" s="170">
        <v>5005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1747.25</v>
      </c>
      <c r="Q38" s="170">
        <v>643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778.75</v>
      </c>
      <c r="AN38" s="170">
        <v>0</v>
      </c>
      <c r="AO38" s="170">
        <v>0</v>
      </c>
      <c r="AP38" s="170">
        <v>0</v>
      </c>
      <c r="AQ38" s="170">
        <v>0</v>
      </c>
      <c r="AR38" s="170">
        <v>1836</v>
      </c>
      <c r="AS38" s="170">
        <v>0</v>
      </c>
      <c r="AT38" s="170">
        <v>0</v>
      </c>
      <c r="AU38" s="170">
        <v>0</v>
      </c>
      <c r="AV38" s="170">
        <v>0</v>
      </c>
      <c r="AW38" s="170">
        <v>0</v>
      </c>
    </row>
    <row r="39" spans="3:49" x14ac:dyDescent="0.3">
      <c r="C39" s="170">
        <v>56</v>
      </c>
      <c r="D39" s="170">
        <v>10</v>
      </c>
      <c r="E39" s="170">
        <v>6</v>
      </c>
      <c r="F39" s="170">
        <v>781143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310422</v>
      </c>
      <c r="Q39" s="170">
        <v>153769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101087</v>
      </c>
      <c r="AN39" s="170">
        <v>0</v>
      </c>
      <c r="AO39" s="170">
        <v>0</v>
      </c>
      <c r="AP39" s="170">
        <v>0</v>
      </c>
      <c r="AQ39" s="170">
        <v>0</v>
      </c>
      <c r="AR39" s="170">
        <v>215865</v>
      </c>
      <c r="AS39" s="170">
        <v>0</v>
      </c>
      <c r="AT39" s="170">
        <v>0</v>
      </c>
      <c r="AU39" s="170">
        <v>0</v>
      </c>
      <c r="AV39" s="170">
        <v>0</v>
      </c>
      <c r="AW39" s="170">
        <v>0</v>
      </c>
    </row>
    <row r="40" spans="3:49" x14ac:dyDescent="0.3">
      <c r="C40" s="170">
        <v>56</v>
      </c>
      <c r="D40" s="170">
        <v>11</v>
      </c>
      <c r="E40" s="170">
        <v>1</v>
      </c>
      <c r="F40" s="170">
        <v>32.25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11.25</v>
      </c>
      <c r="Q40" s="170">
        <v>4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5</v>
      </c>
      <c r="AN40" s="170">
        <v>0</v>
      </c>
      <c r="AO40" s="170">
        <v>0</v>
      </c>
      <c r="AP40" s="170">
        <v>0</v>
      </c>
      <c r="AQ40" s="170">
        <v>0</v>
      </c>
      <c r="AR40" s="170">
        <v>12</v>
      </c>
      <c r="AS40" s="170">
        <v>0</v>
      </c>
      <c r="AT40" s="170">
        <v>0</v>
      </c>
      <c r="AU40" s="170">
        <v>0</v>
      </c>
      <c r="AV40" s="170">
        <v>0</v>
      </c>
      <c r="AW40" s="170">
        <v>0</v>
      </c>
    </row>
    <row r="41" spans="3:49" x14ac:dyDescent="0.3">
      <c r="C41" s="170">
        <v>56</v>
      </c>
      <c r="D41" s="170">
        <v>11</v>
      </c>
      <c r="E41" s="170">
        <v>2</v>
      </c>
      <c r="F41" s="170">
        <v>5031.13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1766.75</v>
      </c>
      <c r="Q41" s="170">
        <v>678.88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0</v>
      </c>
      <c r="AM41" s="170">
        <v>774.5</v>
      </c>
      <c r="AN41" s="170">
        <v>0</v>
      </c>
      <c r="AO41" s="170">
        <v>0</v>
      </c>
      <c r="AP41" s="170">
        <v>0</v>
      </c>
      <c r="AQ41" s="170">
        <v>0</v>
      </c>
      <c r="AR41" s="170">
        <v>1811</v>
      </c>
      <c r="AS41" s="170">
        <v>0</v>
      </c>
      <c r="AT41" s="170">
        <v>0</v>
      </c>
      <c r="AU41" s="170">
        <v>0</v>
      </c>
      <c r="AV41" s="170">
        <v>0</v>
      </c>
      <c r="AW41" s="170">
        <v>0</v>
      </c>
    </row>
    <row r="42" spans="3:49" x14ac:dyDescent="0.3">
      <c r="C42" s="170">
        <v>56</v>
      </c>
      <c r="D42" s="170">
        <v>11</v>
      </c>
      <c r="E42" s="170">
        <v>6</v>
      </c>
      <c r="F42" s="170">
        <v>1021983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0</v>
      </c>
      <c r="P42" s="170">
        <v>395125</v>
      </c>
      <c r="Q42" s="170">
        <v>231404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126637</v>
      </c>
      <c r="AN42" s="170">
        <v>0</v>
      </c>
      <c r="AO42" s="170">
        <v>0</v>
      </c>
      <c r="AP42" s="170">
        <v>0</v>
      </c>
      <c r="AQ42" s="170">
        <v>0</v>
      </c>
      <c r="AR42" s="170">
        <v>268817</v>
      </c>
      <c r="AS42" s="170">
        <v>0</v>
      </c>
      <c r="AT42" s="170">
        <v>0</v>
      </c>
      <c r="AU42" s="170">
        <v>0</v>
      </c>
      <c r="AV42" s="170">
        <v>0</v>
      </c>
      <c r="AW42" s="170">
        <v>0</v>
      </c>
    </row>
    <row r="43" spans="3:49" x14ac:dyDescent="0.3">
      <c r="C43" s="170">
        <v>56</v>
      </c>
      <c r="D43" s="170">
        <v>11</v>
      </c>
      <c r="E43" s="170">
        <v>9</v>
      </c>
      <c r="F43" s="170">
        <v>247986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85205</v>
      </c>
      <c r="Q43" s="170">
        <v>77967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25614</v>
      </c>
      <c r="AN43" s="170">
        <v>0</v>
      </c>
      <c r="AO43" s="170">
        <v>0</v>
      </c>
      <c r="AP43" s="170">
        <v>0</v>
      </c>
      <c r="AQ43" s="170">
        <v>0</v>
      </c>
      <c r="AR43" s="170">
        <v>59200</v>
      </c>
      <c r="AS43" s="170">
        <v>0</v>
      </c>
      <c r="AT43" s="170">
        <v>0</v>
      </c>
      <c r="AU43" s="170">
        <v>0</v>
      </c>
      <c r="AV43" s="170">
        <v>0</v>
      </c>
      <c r="AW43" s="170">
        <v>0</v>
      </c>
    </row>
    <row r="44" spans="3:49" x14ac:dyDescent="0.3">
      <c r="C44" s="170">
        <v>56</v>
      </c>
      <c r="D44" s="170">
        <v>12</v>
      </c>
      <c r="E44" s="170">
        <v>1</v>
      </c>
      <c r="F44" s="170">
        <v>32.25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-0.75</v>
      </c>
      <c r="Q44" s="170">
        <v>4</v>
      </c>
      <c r="R44" s="170">
        <v>12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5</v>
      </c>
      <c r="AN44" s="170">
        <v>0</v>
      </c>
      <c r="AO44" s="170">
        <v>0</v>
      </c>
      <c r="AP44" s="170">
        <v>0</v>
      </c>
      <c r="AQ44" s="170">
        <v>0</v>
      </c>
      <c r="AR44" s="170">
        <v>12</v>
      </c>
      <c r="AS44" s="170">
        <v>0</v>
      </c>
      <c r="AT44" s="170">
        <v>0</v>
      </c>
      <c r="AU44" s="170">
        <v>0</v>
      </c>
      <c r="AV44" s="170">
        <v>0</v>
      </c>
      <c r="AW44" s="170">
        <v>0</v>
      </c>
    </row>
    <row r="45" spans="3:49" x14ac:dyDescent="0.3">
      <c r="C45" s="170">
        <v>56</v>
      </c>
      <c r="D45" s="170">
        <v>12</v>
      </c>
      <c r="E45" s="170">
        <v>2</v>
      </c>
      <c r="F45" s="170">
        <v>4467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-183</v>
      </c>
      <c r="Q45" s="170">
        <v>587.75</v>
      </c>
      <c r="R45" s="170">
        <v>1716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683</v>
      </c>
      <c r="AN45" s="170">
        <v>0</v>
      </c>
      <c r="AO45" s="170">
        <v>0</v>
      </c>
      <c r="AP45" s="170">
        <v>0</v>
      </c>
      <c r="AQ45" s="170">
        <v>0</v>
      </c>
      <c r="AR45" s="170">
        <v>1663.25</v>
      </c>
      <c r="AS45" s="170">
        <v>0</v>
      </c>
      <c r="AT45" s="170">
        <v>0</v>
      </c>
      <c r="AU45" s="170">
        <v>0</v>
      </c>
      <c r="AV45" s="170">
        <v>0</v>
      </c>
      <c r="AW45" s="170">
        <v>0</v>
      </c>
    </row>
    <row r="46" spans="3:49" x14ac:dyDescent="0.3">
      <c r="C46" s="170">
        <v>56</v>
      </c>
      <c r="D46" s="170">
        <v>12</v>
      </c>
      <c r="E46" s="170">
        <v>6</v>
      </c>
      <c r="F46" s="170">
        <v>992448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351986</v>
      </c>
      <c r="Q46" s="170">
        <v>177645</v>
      </c>
      <c r="R46" s="170">
        <v>35645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131970</v>
      </c>
      <c r="AN46" s="170">
        <v>0</v>
      </c>
      <c r="AO46" s="170">
        <v>0</v>
      </c>
      <c r="AP46" s="170">
        <v>0</v>
      </c>
      <c r="AQ46" s="170">
        <v>0</v>
      </c>
      <c r="AR46" s="170">
        <v>295202</v>
      </c>
      <c r="AS46" s="170">
        <v>0</v>
      </c>
      <c r="AT46" s="170">
        <v>0</v>
      </c>
      <c r="AU46" s="170">
        <v>0</v>
      </c>
      <c r="AV46" s="170">
        <v>0</v>
      </c>
      <c r="AW46" s="170">
        <v>0</v>
      </c>
    </row>
    <row r="47" spans="3:49" x14ac:dyDescent="0.3">
      <c r="C47" s="170">
        <v>56</v>
      </c>
      <c r="D47" s="170">
        <v>12</v>
      </c>
      <c r="E47" s="170">
        <v>9</v>
      </c>
      <c r="F47" s="170">
        <v>181000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55500</v>
      </c>
      <c r="Q47" s="170">
        <v>22000</v>
      </c>
      <c r="R47" s="170">
        <v>6000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0</v>
      </c>
      <c r="AM47" s="170">
        <v>25500</v>
      </c>
      <c r="AN47" s="170">
        <v>0</v>
      </c>
      <c r="AO47" s="170">
        <v>0</v>
      </c>
      <c r="AP47" s="170">
        <v>0</v>
      </c>
      <c r="AQ47" s="170">
        <v>0</v>
      </c>
      <c r="AR47" s="170">
        <v>72000</v>
      </c>
      <c r="AS47" s="170">
        <v>0</v>
      </c>
      <c r="AT47" s="170">
        <v>0</v>
      </c>
      <c r="AU47" s="170">
        <v>0</v>
      </c>
      <c r="AV47" s="170">
        <v>0</v>
      </c>
      <c r="AW47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25702.39391946953</v>
      </c>
      <c r="D4" s="124">
        <f ca="1">IF(ISERROR(VLOOKUP("Náklady celkem",INDIRECT("HI!$A:$G"),5,0)),0,VLOOKUP("Náklady celkem",INDIRECT("HI!$A:$G"),5,0))</f>
        <v>27305.507070000011</v>
      </c>
      <c r="E4" s="125">
        <f ca="1">IF(C4=0,0,D4/C4)</f>
        <v>1.0623721337223815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55.000004965371005</v>
      </c>
      <c r="D7" s="132">
        <f>IF(ISERROR(HI!E5),"",HI!E5)</f>
        <v>58.644699999999013</v>
      </c>
      <c r="E7" s="129">
        <f t="shared" ref="E7:E12" si="0">IF(C7=0,0,D7/C7)</f>
        <v>1.0662671764652163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20.999999139313001</v>
      </c>
      <c r="D12" s="132">
        <f>IF(ISERROR(HI!E6),"",HI!E6)</f>
        <v>18.534739999999001</v>
      </c>
      <c r="E12" s="129">
        <f t="shared" si="0"/>
        <v>0.88260670284033882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12221.001103305707</v>
      </c>
      <c r="D13" s="128">
        <f ca="1">IF(ISERROR(VLOOKUP("Osobní náklady (Kč) *",INDIRECT("HI!$A:$G"),5,0)),0,VLOOKUP("Osobní náklady (Kč) *",INDIRECT("HI!$A:$G"),5,0))</f>
        <v>13310.073560000012</v>
      </c>
      <c r="E13" s="129">
        <f ca="1">IF(C13=0,0,D13/C13)</f>
        <v>1.0891148317137225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176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55.505649999999989</v>
      </c>
      <c r="C5" s="29">
        <v>61.317899999999995</v>
      </c>
      <c r="D5" s="8"/>
      <c r="E5" s="83">
        <v>58.644699999999013</v>
      </c>
      <c r="F5" s="28">
        <v>55.000004965371005</v>
      </c>
      <c r="G5" s="82">
        <f>E5-F5</f>
        <v>3.6446950346280076</v>
      </c>
      <c r="H5" s="88">
        <f>IF(F5&lt;0.00000001,"",E5/F5)</f>
        <v>1.0662671764652163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10.222</v>
      </c>
      <c r="C6" s="31">
        <v>10.933999999999999</v>
      </c>
      <c r="D6" s="8"/>
      <c r="E6" s="84">
        <v>18.534739999999001</v>
      </c>
      <c r="F6" s="30">
        <v>20.999999139313001</v>
      </c>
      <c r="G6" s="85">
        <f>E6-F6</f>
        <v>-2.465259139314</v>
      </c>
      <c r="H6" s="89">
        <f>IF(F6&lt;0.00000001,"",E6/F6)</f>
        <v>0.88260670284033882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11779.774090000004</v>
      </c>
      <c r="C7" s="31">
        <v>12207.314470000003</v>
      </c>
      <c r="D7" s="8"/>
      <c r="E7" s="84">
        <v>13310.073560000012</v>
      </c>
      <c r="F7" s="30">
        <v>12221.001103305707</v>
      </c>
      <c r="G7" s="85">
        <f>E7-F7</f>
        <v>1089.0724566943045</v>
      </c>
      <c r="H7" s="89">
        <f>IF(F7&lt;0.00000001,"",E7/F7)</f>
        <v>1.0891148317137225</v>
      </c>
    </row>
    <row r="8" spans="1:8" ht="14.4" customHeight="1" thickBot="1" x14ac:dyDescent="0.35">
      <c r="A8" s="1" t="s">
        <v>58</v>
      </c>
      <c r="B8" s="11">
        <v>13984.667980000009</v>
      </c>
      <c r="C8" s="33">
        <v>13931.372599999993</v>
      </c>
      <c r="D8" s="8"/>
      <c r="E8" s="86">
        <v>13918.254070000001</v>
      </c>
      <c r="F8" s="32">
        <v>13405.392812059139</v>
      </c>
      <c r="G8" s="87">
        <f>E8-F8</f>
        <v>512.86125794086183</v>
      </c>
      <c r="H8" s="90">
        <f>IF(F8&lt;0.00000001,"",E8/F8)</f>
        <v>1.0382578313915207</v>
      </c>
    </row>
    <row r="9" spans="1:8" ht="14.4" customHeight="1" thickBot="1" x14ac:dyDescent="0.35">
      <c r="A9" s="2" t="s">
        <v>59</v>
      </c>
      <c r="B9" s="3">
        <v>25830.169720000013</v>
      </c>
      <c r="C9" s="35">
        <v>26210.938969999996</v>
      </c>
      <c r="D9" s="8"/>
      <c r="E9" s="3">
        <v>27305.507070000011</v>
      </c>
      <c r="F9" s="34">
        <v>25702.39391946953</v>
      </c>
      <c r="G9" s="34">
        <f>E9-F9</f>
        <v>1603.1131505304802</v>
      </c>
      <c r="H9" s="91">
        <f>IF(F9&lt;0.00000001,"",E9/F9)</f>
        <v>1.0623721337223815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175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178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155</v>
      </c>
      <c r="E4" s="95" t="s">
        <v>156</v>
      </c>
      <c r="F4" s="95" t="s">
        <v>157</v>
      </c>
      <c r="G4" s="95" t="s">
        <v>158</v>
      </c>
      <c r="H4" s="95" t="s">
        <v>159</v>
      </c>
      <c r="I4" s="95" t="s">
        <v>160</v>
      </c>
      <c r="J4" s="95" t="s">
        <v>161</v>
      </c>
      <c r="K4" s="95" t="s">
        <v>162</v>
      </c>
      <c r="L4" s="95" t="s">
        <v>163</v>
      </c>
      <c r="M4" s="95" t="s">
        <v>164</v>
      </c>
      <c r="N4" s="95" t="s">
        <v>165</v>
      </c>
      <c r="O4" s="95" t="s">
        <v>166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177</v>
      </c>
    </row>
    <row r="7" spans="1:17" ht="14.4" customHeight="1" x14ac:dyDescent="0.3">
      <c r="A7" s="15" t="s">
        <v>19</v>
      </c>
      <c r="B7" s="46">
        <v>55.000004965370998</v>
      </c>
      <c r="C7" s="47">
        <v>4.5833337471139997</v>
      </c>
      <c r="D7" s="47">
        <v>5.7298099999999996</v>
      </c>
      <c r="E7" s="47">
        <v>2.6545700000000001</v>
      </c>
      <c r="F7" s="47">
        <v>6.1855700000000002</v>
      </c>
      <c r="G7" s="47">
        <v>6.3331099999999996</v>
      </c>
      <c r="H7" s="47">
        <v>6.1721899999999996</v>
      </c>
      <c r="I7" s="47">
        <v>6.5296099999999999</v>
      </c>
      <c r="J7" s="47">
        <v>5.3046699999999998</v>
      </c>
      <c r="K7" s="47">
        <v>0</v>
      </c>
      <c r="L7" s="47">
        <v>6.5695399999999999</v>
      </c>
      <c r="M7" s="47">
        <v>0</v>
      </c>
      <c r="N7" s="47">
        <v>6.0756999999990002</v>
      </c>
      <c r="O7" s="47">
        <v>7.0899299999999998</v>
      </c>
      <c r="P7" s="48">
        <v>58.6447</v>
      </c>
      <c r="Q7" s="68">
        <v>1.066267176465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177</v>
      </c>
    </row>
    <row r="9" spans="1:17" ht="14.4" customHeight="1" x14ac:dyDescent="0.3">
      <c r="A9" s="15" t="s">
        <v>21</v>
      </c>
      <c r="B9" s="46">
        <v>20.999999139313001</v>
      </c>
      <c r="C9" s="47">
        <v>1.7499999282759999</v>
      </c>
      <c r="D9" s="47">
        <v>0</v>
      </c>
      <c r="E9" s="47">
        <v>1.704</v>
      </c>
      <c r="F9" s="47">
        <v>0.99399999999999999</v>
      </c>
      <c r="G9" s="47">
        <v>1.42</v>
      </c>
      <c r="H9" s="47">
        <v>1.42</v>
      </c>
      <c r="I9" s="47">
        <v>0</v>
      </c>
      <c r="J9" s="47">
        <v>1.42</v>
      </c>
      <c r="K9" s="47">
        <v>1.42</v>
      </c>
      <c r="L9" s="47">
        <v>0</v>
      </c>
      <c r="M9" s="47">
        <v>3.8042400000000001</v>
      </c>
      <c r="N9" s="47">
        <v>6.3524999999989999</v>
      </c>
      <c r="O9" s="47">
        <v>0</v>
      </c>
      <c r="P9" s="48">
        <v>18.534739999999999</v>
      </c>
      <c r="Q9" s="68">
        <v>0.88260670283999998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177</v>
      </c>
    </row>
    <row r="11" spans="1:17" ht="14.4" customHeight="1" x14ac:dyDescent="0.3">
      <c r="A11" s="15" t="s">
        <v>23</v>
      </c>
      <c r="B11" s="46">
        <v>2692.1090662463498</v>
      </c>
      <c r="C11" s="47">
        <v>224.34242218719601</v>
      </c>
      <c r="D11" s="47">
        <v>114.3432</v>
      </c>
      <c r="E11" s="47">
        <v>179.86623</v>
      </c>
      <c r="F11" s="47">
        <v>165.18136999999999</v>
      </c>
      <c r="G11" s="47">
        <v>164.61393000000001</v>
      </c>
      <c r="H11" s="47">
        <v>190.3484</v>
      </c>
      <c r="I11" s="47">
        <v>319.781280000001</v>
      </c>
      <c r="J11" s="47">
        <v>150.57023000000001</v>
      </c>
      <c r="K11" s="47">
        <v>173.62195</v>
      </c>
      <c r="L11" s="47">
        <v>165.56120999999999</v>
      </c>
      <c r="M11" s="47">
        <v>308.00463000000002</v>
      </c>
      <c r="N11" s="47">
        <v>330.04507999999998</v>
      </c>
      <c r="O11" s="47">
        <v>318.53010000000199</v>
      </c>
      <c r="P11" s="48">
        <v>2580.4676100000001</v>
      </c>
      <c r="Q11" s="68">
        <v>0.95853011393700005</v>
      </c>
    </row>
    <row r="12" spans="1:17" ht="14.4" customHeight="1" x14ac:dyDescent="0.3">
      <c r="A12" s="15" t="s">
        <v>24</v>
      </c>
      <c r="B12" s="46">
        <v>9.3898256564979992</v>
      </c>
      <c r="C12" s="47">
        <v>0.78248547137400004</v>
      </c>
      <c r="D12" s="47">
        <v>2.9905499999999998</v>
      </c>
      <c r="E12" s="47">
        <v>0</v>
      </c>
      <c r="F12" s="47">
        <v>0.158</v>
      </c>
      <c r="G12" s="47">
        <v>0.1452</v>
      </c>
      <c r="H12" s="47">
        <v>0</v>
      </c>
      <c r="I12" s="47">
        <v>18.3</v>
      </c>
      <c r="J12" s="47">
        <v>2.1829999999999998</v>
      </c>
      <c r="K12" s="47">
        <v>0.1638</v>
      </c>
      <c r="L12" s="47">
        <v>28.663</v>
      </c>
      <c r="M12" s="47">
        <v>21.832999999999998</v>
      </c>
      <c r="N12" s="47">
        <v>0.153</v>
      </c>
      <c r="O12" s="47">
        <v>7.194</v>
      </c>
      <c r="P12" s="48">
        <v>81.783550000000005</v>
      </c>
      <c r="Q12" s="68">
        <v>8.7098049518509999</v>
      </c>
    </row>
    <row r="13" spans="1:17" ht="14.4" customHeight="1" x14ac:dyDescent="0.3">
      <c r="A13" s="15" t="s">
        <v>25</v>
      </c>
      <c r="B13" s="46">
        <v>136.97110039666299</v>
      </c>
      <c r="C13" s="47">
        <v>11.414258366387999</v>
      </c>
      <c r="D13" s="47">
        <v>6.9668299999999999</v>
      </c>
      <c r="E13" s="47">
        <v>9.5062800000000003</v>
      </c>
      <c r="F13" s="47">
        <v>16.748419999999999</v>
      </c>
      <c r="G13" s="47">
        <v>12.50751</v>
      </c>
      <c r="H13" s="47">
        <v>12.251849999999999</v>
      </c>
      <c r="I13" s="47">
        <v>8.6835400000000007</v>
      </c>
      <c r="J13" s="47">
        <v>9.0540199999999995</v>
      </c>
      <c r="K13" s="47">
        <v>15.94722</v>
      </c>
      <c r="L13" s="47">
        <v>10.001239999999999</v>
      </c>
      <c r="M13" s="47">
        <v>13.92399</v>
      </c>
      <c r="N13" s="47">
        <v>9.9339299999990001</v>
      </c>
      <c r="O13" s="47">
        <v>19.979109999999999</v>
      </c>
      <c r="P13" s="48">
        <v>145.50394</v>
      </c>
      <c r="Q13" s="68">
        <v>1.0622966419819999</v>
      </c>
    </row>
    <row r="14" spans="1:17" ht="14.4" customHeight="1" x14ac:dyDescent="0.3">
      <c r="A14" s="15" t="s">
        <v>26</v>
      </c>
      <c r="B14" s="46">
        <v>6056.8321348599302</v>
      </c>
      <c r="C14" s="47">
        <v>504.73601123832702</v>
      </c>
      <c r="D14" s="47">
        <v>890.34699999999998</v>
      </c>
      <c r="E14" s="47">
        <v>662.66099999999994</v>
      </c>
      <c r="F14" s="47">
        <v>713.05799999999999</v>
      </c>
      <c r="G14" s="47">
        <v>524.89200000000005</v>
      </c>
      <c r="H14" s="47">
        <v>377.887</v>
      </c>
      <c r="I14" s="47">
        <v>309.07600000000099</v>
      </c>
      <c r="J14" s="47">
        <v>275.80099999999999</v>
      </c>
      <c r="K14" s="47">
        <v>286.72899999999998</v>
      </c>
      <c r="L14" s="47">
        <v>314.64299999999997</v>
      </c>
      <c r="M14" s="47">
        <v>557.40200000000004</v>
      </c>
      <c r="N14" s="47">
        <v>649.90099999999904</v>
      </c>
      <c r="O14" s="47">
        <v>723.99200000000405</v>
      </c>
      <c r="P14" s="48">
        <v>6286.3890000000001</v>
      </c>
      <c r="Q14" s="68">
        <v>1.0379004832930001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177</v>
      </c>
    </row>
    <row r="17" spans="1:17" ht="14.4" customHeight="1" x14ac:dyDescent="0.3">
      <c r="A17" s="15" t="s">
        <v>29</v>
      </c>
      <c r="B17" s="46">
        <v>443.544766645359</v>
      </c>
      <c r="C17" s="47">
        <v>36.962063887112997</v>
      </c>
      <c r="D17" s="47">
        <v>6.6936</v>
      </c>
      <c r="E17" s="47">
        <v>16.386800000000001</v>
      </c>
      <c r="F17" s="47">
        <v>51.737450000000003</v>
      </c>
      <c r="G17" s="47">
        <v>58.666040000000002</v>
      </c>
      <c r="H17" s="47">
        <v>54.402630000000002</v>
      </c>
      <c r="I17" s="47">
        <v>43.629519999999999</v>
      </c>
      <c r="J17" s="47">
        <v>48.30838</v>
      </c>
      <c r="K17" s="47">
        <v>4.1417099999999998</v>
      </c>
      <c r="L17" s="47">
        <v>46.482840000000003</v>
      </c>
      <c r="M17" s="47">
        <v>129.67465999999999</v>
      </c>
      <c r="N17" s="47">
        <v>23.857320000000001</v>
      </c>
      <c r="O17" s="47">
        <v>46.858840000000001</v>
      </c>
      <c r="P17" s="48">
        <v>530.83978999999999</v>
      </c>
      <c r="Q17" s="68">
        <v>1.196812204582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0.17499999999999999</v>
      </c>
      <c r="I18" s="47">
        <v>2.4020000000000001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3.5510000000000002</v>
      </c>
      <c r="Q18" s="68" t="s">
        <v>177</v>
      </c>
    </row>
    <row r="19" spans="1:17" ht="14.4" customHeight="1" x14ac:dyDescent="0.3">
      <c r="A19" s="15" t="s">
        <v>31</v>
      </c>
      <c r="B19" s="46">
        <v>1480.2391138827099</v>
      </c>
      <c r="C19" s="47">
        <v>123.35325949022599</v>
      </c>
      <c r="D19" s="47">
        <v>39.927669999999999</v>
      </c>
      <c r="E19" s="47">
        <v>104.45747</v>
      </c>
      <c r="F19" s="47">
        <v>132.59844000000001</v>
      </c>
      <c r="G19" s="47">
        <v>94.213700000000003</v>
      </c>
      <c r="H19" s="47">
        <v>119.94531000000001</v>
      </c>
      <c r="I19" s="47">
        <v>478.93646000000098</v>
      </c>
      <c r="J19" s="47">
        <v>90.097759999999994</v>
      </c>
      <c r="K19" s="47">
        <v>106.05803</v>
      </c>
      <c r="L19" s="47">
        <v>146.04209</v>
      </c>
      <c r="M19" s="47">
        <v>183.92303000000001</v>
      </c>
      <c r="N19" s="47">
        <v>135.14725000000001</v>
      </c>
      <c r="O19" s="47">
        <v>71.781130000000005</v>
      </c>
      <c r="P19" s="48">
        <v>1703.12834</v>
      </c>
      <c r="Q19" s="68">
        <v>1.150576500801</v>
      </c>
    </row>
    <row r="20" spans="1:17" ht="14.4" customHeight="1" x14ac:dyDescent="0.3">
      <c r="A20" s="15" t="s">
        <v>32</v>
      </c>
      <c r="B20" s="46">
        <v>12221.0011033057</v>
      </c>
      <c r="C20" s="47">
        <v>1018.41675860881</v>
      </c>
      <c r="D20" s="47">
        <v>991.28733999999997</v>
      </c>
      <c r="E20" s="47">
        <v>972.35649000000001</v>
      </c>
      <c r="F20" s="47">
        <v>983.52422999999999</v>
      </c>
      <c r="G20" s="47">
        <v>994.71626000000003</v>
      </c>
      <c r="H20" s="47">
        <v>1044.1115299999999</v>
      </c>
      <c r="I20" s="47">
        <v>1014.56902</v>
      </c>
      <c r="J20" s="47">
        <v>1414.29648</v>
      </c>
      <c r="K20" s="47">
        <v>1078.8345899999999</v>
      </c>
      <c r="L20" s="47">
        <v>1032.44859</v>
      </c>
      <c r="M20" s="47">
        <v>1058.4494</v>
      </c>
      <c r="N20" s="47">
        <v>1382.2494300000001</v>
      </c>
      <c r="O20" s="47">
        <v>1343.23020000001</v>
      </c>
      <c r="P20" s="48">
        <v>13310.073560000001</v>
      </c>
      <c r="Q20" s="68">
        <v>1.0891148317129999</v>
      </c>
    </row>
    <row r="21" spans="1:17" ht="14.4" customHeight="1" x14ac:dyDescent="0.3">
      <c r="A21" s="16" t="s">
        <v>33</v>
      </c>
      <c r="B21" s="46">
        <v>2564.00592094175</v>
      </c>
      <c r="C21" s="47">
        <v>213.66716007847899</v>
      </c>
      <c r="D21" s="47">
        <v>225.76400000000001</v>
      </c>
      <c r="E21" s="47">
        <v>225.76300000000001</v>
      </c>
      <c r="F21" s="47">
        <v>211.209</v>
      </c>
      <c r="G21" s="47">
        <v>211.209</v>
      </c>
      <c r="H21" s="47">
        <v>211.208</v>
      </c>
      <c r="I21" s="47">
        <v>211.20699999999999</v>
      </c>
      <c r="J21" s="47">
        <v>211.20699999999999</v>
      </c>
      <c r="K21" s="47">
        <v>211.20699999999999</v>
      </c>
      <c r="L21" s="47">
        <v>212.77699999999999</v>
      </c>
      <c r="M21" s="47">
        <v>212.58600000000001</v>
      </c>
      <c r="N21" s="47">
        <v>212.672</v>
      </c>
      <c r="O21" s="47">
        <v>212.67100000000099</v>
      </c>
      <c r="P21" s="48">
        <v>2569.48</v>
      </c>
      <c r="Q21" s="68">
        <v>1.0021349713009999</v>
      </c>
    </row>
    <row r="22" spans="1:17" ht="14.4" customHeight="1" x14ac:dyDescent="0.3">
      <c r="A22" s="15" t="s">
        <v>34</v>
      </c>
      <c r="B22" s="46">
        <v>22.300883429864999</v>
      </c>
      <c r="C22" s="47">
        <v>1.858406952488</v>
      </c>
      <c r="D22" s="47">
        <v>0</v>
      </c>
      <c r="E22" s="47">
        <v>0</v>
      </c>
      <c r="F22" s="47">
        <v>0</v>
      </c>
      <c r="G22" s="47">
        <v>0</v>
      </c>
      <c r="H22" s="47">
        <v>7.26</v>
      </c>
      <c r="I22" s="47">
        <v>9.0749999999999993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16.335000000000001</v>
      </c>
      <c r="Q22" s="68">
        <v>0.73248219297499995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177</v>
      </c>
    </row>
    <row r="24" spans="1:17" ht="14.4" customHeight="1" x14ac:dyDescent="0.3">
      <c r="A24" s="16" t="s">
        <v>36</v>
      </c>
      <c r="B24" s="46">
        <v>3.6379788070917101E-12</v>
      </c>
      <c r="C24" s="47">
        <v>4.5474735088646402E-13</v>
      </c>
      <c r="D24" s="47">
        <v>0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0.6</v>
      </c>
      <c r="J24" s="47">
        <v>0</v>
      </c>
      <c r="K24" s="47">
        <v>0</v>
      </c>
      <c r="L24" s="47">
        <v>0</v>
      </c>
      <c r="M24" s="47">
        <v>0</v>
      </c>
      <c r="N24" s="47">
        <v>0.17583999999899999</v>
      </c>
      <c r="O24" s="47">
        <v>-1.3642420526593899E-12</v>
      </c>
      <c r="P24" s="48">
        <v>0.77583999999700004</v>
      </c>
      <c r="Q24" s="68"/>
    </row>
    <row r="25" spans="1:17" ht="14.4" customHeight="1" x14ac:dyDescent="0.3">
      <c r="A25" s="17" t="s">
        <v>37</v>
      </c>
      <c r="B25" s="49">
        <v>25702.393919469501</v>
      </c>
      <c r="C25" s="50">
        <v>2141.86615995579</v>
      </c>
      <c r="D25" s="50">
        <v>2285.0239999999999</v>
      </c>
      <c r="E25" s="50">
        <v>2175.3558400000002</v>
      </c>
      <c r="F25" s="50">
        <v>2281.3944799999999</v>
      </c>
      <c r="G25" s="50">
        <v>2068.71675</v>
      </c>
      <c r="H25" s="50">
        <v>2025.18191</v>
      </c>
      <c r="I25" s="50">
        <v>2422.7894299999998</v>
      </c>
      <c r="J25" s="50">
        <v>2208.2425400000002</v>
      </c>
      <c r="K25" s="50">
        <v>1878.1233</v>
      </c>
      <c r="L25" s="50">
        <v>1963.18851</v>
      </c>
      <c r="M25" s="50">
        <v>2489.60095</v>
      </c>
      <c r="N25" s="50">
        <v>2756.5630500000002</v>
      </c>
      <c r="O25" s="50">
        <v>2751.3263100000099</v>
      </c>
      <c r="P25" s="51">
        <v>27305.50707</v>
      </c>
      <c r="Q25" s="69">
        <v>1.062372133722</v>
      </c>
    </row>
    <row r="26" spans="1:17" ht="14.4" customHeight="1" x14ac:dyDescent="0.3">
      <c r="A26" s="15" t="s">
        <v>38</v>
      </c>
      <c r="B26" s="46">
        <v>2237.4927831473701</v>
      </c>
      <c r="C26" s="47">
        <v>186.457731928947</v>
      </c>
      <c r="D26" s="47">
        <v>166.33368999999999</v>
      </c>
      <c r="E26" s="47">
        <v>159.08972</v>
      </c>
      <c r="F26" s="47">
        <v>162.19603000000001</v>
      </c>
      <c r="G26" s="47">
        <v>166.41173000000001</v>
      </c>
      <c r="H26" s="47">
        <v>160.82762</v>
      </c>
      <c r="I26" s="47">
        <v>246.08929000000001</v>
      </c>
      <c r="J26" s="47">
        <v>182.09460000000001</v>
      </c>
      <c r="K26" s="47">
        <v>189.70029</v>
      </c>
      <c r="L26" s="47">
        <v>184.28321</v>
      </c>
      <c r="M26" s="47">
        <v>170.2209</v>
      </c>
      <c r="N26" s="47">
        <v>234.09137000000001</v>
      </c>
      <c r="O26" s="47">
        <v>230.28496000000001</v>
      </c>
      <c r="P26" s="48">
        <v>2251.6234100000001</v>
      </c>
      <c r="Q26" s="68">
        <v>1.006315384326</v>
      </c>
    </row>
    <row r="27" spans="1:17" ht="14.4" customHeight="1" x14ac:dyDescent="0.3">
      <c r="A27" s="18" t="s">
        <v>39</v>
      </c>
      <c r="B27" s="49">
        <v>27939.886702616899</v>
      </c>
      <c r="C27" s="50">
        <v>2328.3238918847401</v>
      </c>
      <c r="D27" s="50">
        <v>2451.3576899999998</v>
      </c>
      <c r="E27" s="50">
        <v>2334.4455600000001</v>
      </c>
      <c r="F27" s="50">
        <v>2443.59051</v>
      </c>
      <c r="G27" s="50">
        <v>2235.1284799999999</v>
      </c>
      <c r="H27" s="50">
        <v>2186.0095299999998</v>
      </c>
      <c r="I27" s="50">
        <v>2668.8787200000002</v>
      </c>
      <c r="J27" s="50">
        <v>2390.3371400000001</v>
      </c>
      <c r="K27" s="50">
        <v>2067.82359</v>
      </c>
      <c r="L27" s="50">
        <v>2147.47172</v>
      </c>
      <c r="M27" s="50">
        <v>2659.8218499999998</v>
      </c>
      <c r="N27" s="50">
        <v>2990.6544199999998</v>
      </c>
      <c r="O27" s="50">
        <v>2981.6112700000099</v>
      </c>
      <c r="P27" s="51">
        <v>29557.13048</v>
      </c>
      <c r="Q27" s="69">
        <v>1.057882975496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172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174</v>
      </c>
    </row>
    <row r="5" spans="1:11" ht="42" thickBot="1" x14ac:dyDescent="0.35">
      <c r="A5" s="60"/>
      <c r="B5" s="24" t="s">
        <v>168</v>
      </c>
      <c r="C5" s="25" t="s">
        <v>169</v>
      </c>
      <c r="D5" s="26" t="s">
        <v>170</v>
      </c>
      <c r="E5" s="26" t="s">
        <v>171</v>
      </c>
      <c r="F5" s="278"/>
      <c r="G5" s="278"/>
      <c r="H5" s="25" t="s">
        <v>173</v>
      </c>
      <c r="I5" s="278"/>
      <c r="J5" s="278"/>
      <c r="K5" s="281"/>
    </row>
    <row r="6" spans="1:11" ht="14.4" customHeight="1" thickBot="1" x14ac:dyDescent="0.35">
      <c r="A6" s="323" t="s">
        <v>179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25702.393919469501</v>
      </c>
      <c r="G6" s="306">
        <v>25702.393919469501</v>
      </c>
      <c r="H6" s="308">
        <v>2751.3263100000099</v>
      </c>
      <c r="I6" s="305">
        <v>27305.50707</v>
      </c>
      <c r="J6" s="306">
        <v>1603.11315053051</v>
      </c>
      <c r="K6" s="309">
        <v>1.062372133722</v>
      </c>
    </row>
    <row r="7" spans="1:11" ht="14.4" customHeight="1" thickBot="1" x14ac:dyDescent="0.35">
      <c r="A7" s="324" t="s">
        <v>180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8971.3021312641195</v>
      </c>
      <c r="G7" s="306">
        <v>8971.3021312641195</v>
      </c>
      <c r="H7" s="308">
        <v>1076.78514000001</v>
      </c>
      <c r="I7" s="305">
        <v>9171.3235399999994</v>
      </c>
      <c r="J7" s="306">
        <v>200.02140873587999</v>
      </c>
      <c r="K7" s="309">
        <v>1.0222956941820001</v>
      </c>
    </row>
    <row r="8" spans="1:11" ht="14.4" customHeight="1" thickBot="1" x14ac:dyDescent="0.35">
      <c r="A8" s="325" t="s">
        <v>181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2914.4699964042002</v>
      </c>
      <c r="G8" s="306">
        <v>2914.4699964042002</v>
      </c>
      <c r="H8" s="308">
        <v>352.79314000000198</v>
      </c>
      <c r="I8" s="305">
        <v>2884.9345400000002</v>
      </c>
      <c r="J8" s="306">
        <v>-29.535456404196999</v>
      </c>
      <c r="K8" s="309">
        <v>0.98986592538499996</v>
      </c>
    </row>
    <row r="9" spans="1:11" ht="14.4" customHeight="1" thickBot="1" x14ac:dyDescent="0.35">
      <c r="A9" s="326" t="s">
        <v>182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55.000004965370998</v>
      </c>
      <c r="G9" s="311">
        <v>55.000004965370998</v>
      </c>
      <c r="H9" s="313">
        <v>7.0899299999999998</v>
      </c>
      <c r="I9" s="310">
        <v>58.6447</v>
      </c>
      <c r="J9" s="311">
        <v>3.644695034628</v>
      </c>
      <c r="K9" s="314">
        <v>1.066267176465</v>
      </c>
    </row>
    <row r="10" spans="1:11" ht="14.4" customHeight="1" thickBot="1" x14ac:dyDescent="0.35">
      <c r="A10" s="327" t="s">
        <v>183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55.000004965370998</v>
      </c>
      <c r="G10" s="306">
        <v>55.000004965370998</v>
      </c>
      <c r="H10" s="308">
        <v>7.0899299999999998</v>
      </c>
      <c r="I10" s="305">
        <v>58.6447</v>
      </c>
      <c r="J10" s="306">
        <v>3.644695034628</v>
      </c>
      <c r="K10" s="309">
        <v>1.066267176465</v>
      </c>
    </row>
    <row r="11" spans="1:11" ht="14.4" customHeight="1" thickBot="1" x14ac:dyDescent="0.35">
      <c r="A11" s="326" t="s">
        <v>184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20.999999139313001</v>
      </c>
      <c r="G11" s="311">
        <v>20.999999139313001</v>
      </c>
      <c r="H11" s="313">
        <v>0</v>
      </c>
      <c r="I11" s="310">
        <v>18.534739999999999</v>
      </c>
      <c r="J11" s="311">
        <v>-2.4652591393119998</v>
      </c>
      <c r="K11" s="314">
        <v>0.88260670283999998</v>
      </c>
    </row>
    <row r="12" spans="1:11" ht="14.4" customHeight="1" thickBot="1" x14ac:dyDescent="0.35">
      <c r="A12" s="327" t="s">
        <v>185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20.999999139313001</v>
      </c>
      <c r="G12" s="306">
        <v>20.999999139313001</v>
      </c>
      <c r="H12" s="308">
        <v>0</v>
      </c>
      <c r="I12" s="305">
        <v>18.534739999999999</v>
      </c>
      <c r="J12" s="306">
        <v>-2.4652591393119998</v>
      </c>
      <c r="K12" s="309">
        <v>0.88260670283999998</v>
      </c>
    </row>
    <row r="13" spans="1:11" ht="14.4" customHeight="1" thickBot="1" x14ac:dyDescent="0.35">
      <c r="A13" s="326" t="s">
        <v>186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2692.1090662463498</v>
      </c>
      <c r="G13" s="311">
        <v>2692.1090662463498</v>
      </c>
      <c r="H13" s="313">
        <v>318.53010000000199</v>
      </c>
      <c r="I13" s="310">
        <v>2580.4676100000001</v>
      </c>
      <c r="J13" s="311">
        <v>-111.641456246351</v>
      </c>
      <c r="K13" s="314">
        <v>0.95853011393700005</v>
      </c>
    </row>
    <row r="14" spans="1:11" ht="14.4" customHeight="1" thickBot="1" x14ac:dyDescent="0.35">
      <c r="A14" s="327" t="s">
        <v>187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0</v>
      </c>
      <c r="G14" s="306">
        <v>0</v>
      </c>
      <c r="H14" s="308">
        <v>0</v>
      </c>
      <c r="I14" s="305">
        <v>0</v>
      </c>
      <c r="J14" s="306">
        <v>0</v>
      </c>
      <c r="K14" s="315" t="s">
        <v>177</v>
      </c>
    </row>
    <row r="15" spans="1:11" ht="14.4" customHeight="1" thickBot="1" x14ac:dyDescent="0.35">
      <c r="A15" s="327" t="s">
        <v>188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92.000008305712001</v>
      </c>
      <c r="G15" s="306">
        <v>92.000008305712001</v>
      </c>
      <c r="H15" s="308">
        <v>4.2709799999999998</v>
      </c>
      <c r="I15" s="305">
        <v>25.640239999999999</v>
      </c>
      <c r="J15" s="306">
        <v>-66.359768305711995</v>
      </c>
      <c r="K15" s="309">
        <v>0.27869823570800001</v>
      </c>
    </row>
    <row r="16" spans="1:11" ht="14.4" customHeight="1" thickBot="1" x14ac:dyDescent="0.35">
      <c r="A16" s="327" t="s">
        <v>189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141.249614967425</v>
      </c>
      <c r="G16" s="306">
        <v>141.249614967425</v>
      </c>
      <c r="H16" s="308">
        <v>32.78875</v>
      </c>
      <c r="I16" s="305">
        <v>220.86199999999999</v>
      </c>
      <c r="J16" s="306">
        <v>79.612385032575006</v>
      </c>
      <c r="K16" s="309">
        <v>1.563629041048</v>
      </c>
    </row>
    <row r="17" spans="1:11" ht="14.4" customHeight="1" thickBot="1" x14ac:dyDescent="0.35">
      <c r="A17" s="327" t="s">
        <v>190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29.522955257069999</v>
      </c>
      <c r="G17" s="306">
        <v>29.522955257069999</v>
      </c>
      <c r="H17" s="308">
        <v>2.0897000000000001</v>
      </c>
      <c r="I17" s="305">
        <v>50.166910000000001</v>
      </c>
      <c r="J17" s="306">
        <v>20.643954742929001</v>
      </c>
      <c r="K17" s="309">
        <v>1.699250957879</v>
      </c>
    </row>
    <row r="18" spans="1:11" ht="14.4" customHeight="1" thickBot="1" x14ac:dyDescent="0.35">
      <c r="A18" s="327" t="s">
        <v>191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13.439650414111</v>
      </c>
      <c r="G18" s="306">
        <v>13.439650414111</v>
      </c>
      <c r="H18" s="308">
        <v>0</v>
      </c>
      <c r="I18" s="305">
        <v>9.3964800000000004</v>
      </c>
      <c r="J18" s="306">
        <v>-4.0431704141109996</v>
      </c>
      <c r="K18" s="309">
        <v>0.69916104291900005</v>
      </c>
    </row>
    <row r="19" spans="1:11" ht="14.4" customHeight="1" thickBot="1" x14ac:dyDescent="0.35">
      <c r="A19" s="327" t="s">
        <v>192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1.9844999999999999</v>
      </c>
      <c r="I19" s="305">
        <v>15.87589</v>
      </c>
      <c r="J19" s="306">
        <v>15.87589</v>
      </c>
      <c r="K19" s="315" t="s">
        <v>177</v>
      </c>
    </row>
    <row r="20" spans="1:11" ht="14.4" customHeight="1" thickBot="1" x14ac:dyDescent="0.35">
      <c r="A20" s="327" t="s">
        <v>193</v>
      </c>
      <c r="B20" s="305">
        <v>0</v>
      </c>
      <c r="C20" s="305">
        <v>2.16317</v>
      </c>
      <c r="D20" s="306">
        <v>2.16317</v>
      </c>
      <c r="E20" s="316" t="s">
        <v>194</v>
      </c>
      <c r="F20" s="305">
        <v>3.8768614765349998</v>
      </c>
      <c r="G20" s="306">
        <v>3.8768614765349998</v>
      </c>
      <c r="H20" s="308">
        <v>0</v>
      </c>
      <c r="I20" s="305">
        <v>0</v>
      </c>
      <c r="J20" s="306">
        <v>-3.8768614765349998</v>
      </c>
      <c r="K20" s="309">
        <v>0</v>
      </c>
    </row>
    <row r="21" spans="1:11" ht="14.4" customHeight="1" thickBot="1" x14ac:dyDescent="0.35">
      <c r="A21" s="327" t="s">
        <v>195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2305.8927384783601</v>
      </c>
      <c r="G21" s="306">
        <v>2305.8927384783601</v>
      </c>
      <c r="H21" s="308">
        <v>255.253060000001</v>
      </c>
      <c r="I21" s="305">
        <v>2158.8143300000002</v>
      </c>
      <c r="J21" s="306">
        <v>-147.07840847835399</v>
      </c>
      <c r="K21" s="309">
        <v>0.93621628359999998</v>
      </c>
    </row>
    <row r="22" spans="1:11" ht="14.4" customHeight="1" thickBot="1" x14ac:dyDescent="0.35">
      <c r="A22" s="327" t="s">
        <v>196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7.8115606171319998</v>
      </c>
      <c r="G22" s="306">
        <v>7.8115606171319998</v>
      </c>
      <c r="H22" s="308">
        <v>0.38235999999999998</v>
      </c>
      <c r="I22" s="305">
        <v>3.4448699999999999</v>
      </c>
      <c r="J22" s="306">
        <v>-4.3666906171319999</v>
      </c>
      <c r="K22" s="309">
        <v>0.44099638584900003</v>
      </c>
    </row>
    <row r="23" spans="1:11" ht="14.4" customHeight="1" thickBot="1" x14ac:dyDescent="0.35">
      <c r="A23" s="327" t="s">
        <v>197</v>
      </c>
      <c r="B23" s="305">
        <v>0</v>
      </c>
      <c r="C23" s="305">
        <v>0</v>
      </c>
      <c r="D23" s="306">
        <v>0</v>
      </c>
      <c r="E23" s="307">
        <v>1</v>
      </c>
      <c r="F23" s="305">
        <v>0</v>
      </c>
      <c r="G23" s="306">
        <v>0</v>
      </c>
      <c r="H23" s="308">
        <v>0</v>
      </c>
      <c r="I23" s="305">
        <v>1.99</v>
      </c>
      <c r="J23" s="306">
        <v>1.99</v>
      </c>
      <c r="K23" s="315" t="s">
        <v>194</v>
      </c>
    </row>
    <row r="24" spans="1:11" ht="14.4" customHeight="1" thickBot="1" x14ac:dyDescent="0.35">
      <c r="A24" s="327" t="s">
        <v>198</v>
      </c>
      <c r="B24" s="305">
        <v>69.999997795168994</v>
      </c>
      <c r="C24" s="305">
        <v>97.794889999999995</v>
      </c>
      <c r="D24" s="306">
        <v>27.794892204829999</v>
      </c>
      <c r="E24" s="307">
        <v>1.397069901147</v>
      </c>
      <c r="F24" s="305">
        <v>98.315676730011006</v>
      </c>
      <c r="G24" s="306">
        <v>98.315676730011006</v>
      </c>
      <c r="H24" s="308">
        <v>21.760750000000002</v>
      </c>
      <c r="I24" s="305">
        <v>94.276889999999995</v>
      </c>
      <c r="J24" s="306">
        <v>-4.03878673001</v>
      </c>
      <c r="K24" s="309">
        <v>0.95892021634400004</v>
      </c>
    </row>
    <row r="25" spans="1:11" ht="14.4" customHeight="1" thickBot="1" x14ac:dyDescent="0.35">
      <c r="A25" s="326" t="s">
        <v>199</v>
      </c>
      <c r="B25" s="310">
        <v>1.999999937004</v>
      </c>
      <c r="C25" s="310">
        <v>13.10937</v>
      </c>
      <c r="D25" s="311">
        <v>11.109370062995</v>
      </c>
      <c r="E25" s="312">
        <v>6.5546852064559999</v>
      </c>
      <c r="F25" s="310">
        <v>9.3898256564979992</v>
      </c>
      <c r="G25" s="311">
        <v>9.3898256564979992</v>
      </c>
      <c r="H25" s="313">
        <v>7.194</v>
      </c>
      <c r="I25" s="310">
        <v>81.783550000000005</v>
      </c>
      <c r="J25" s="311">
        <v>72.393724343501006</v>
      </c>
      <c r="K25" s="314">
        <v>8.7098049518509999</v>
      </c>
    </row>
    <row r="26" spans="1:11" ht="14.4" customHeight="1" thickBot="1" x14ac:dyDescent="0.35">
      <c r="A26" s="327" t="s">
        <v>200</v>
      </c>
      <c r="B26" s="305">
        <v>0</v>
      </c>
      <c r="C26" s="305">
        <v>3.7303700000000002</v>
      </c>
      <c r="D26" s="306">
        <v>3.7303700000000002</v>
      </c>
      <c r="E26" s="316" t="s">
        <v>194</v>
      </c>
      <c r="F26" s="305">
        <v>0</v>
      </c>
      <c r="G26" s="306">
        <v>0</v>
      </c>
      <c r="H26" s="308">
        <v>0</v>
      </c>
      <c r="I26" s="305">
        <v>0</v>
      </c>
      <c r="J26" s="306">
        <v>0</v>
      </c>
      <c r="K26" s="315" t="s">
        <v>177</v>
      </c>
    </row>
    <row r="27" spans="1:11" ht="14.4" customHeight="1" thickBot="1" x14ac:dyDescent="0.35">
      <c r="A27" s="327" t="s">
        <v>201</v>
      </c>
      <c r="B27" s="305">
        <v>0</v>
      </c>
      <c r="C27" s="305">
        <v>0</v>
      </c>
      <c r="D27" s="306">
        <v>0</v>
      </c>
      <c r="E27" s="307">
        <v>1</v>
      </c>
      <c r="F27" s="305">
        <v>0</v>
      </c>
      <c r="G27" s="306">
        <v>0</v>
      </c>
      <c r="H27" s="308">
        <v>0</v>
      </c>
      <c r="I27" s="305">
        <v>2.9312999999999998</v>
      </c>
      <c r="J27" s="306">
        <v>2.9312999999999998</v>
      </c>
      <c r="K27" s="315" t="s">
        <v>194</v>
      </c>
    </row>
    <row r="28" spans="1:11" ht="14.4" customHeight="1" thickBot="1" x14ac:dyDescent="0.35">
      <c r="A28" s="327" t="s">
        <v>202</v>
      </c>
      <c r="B28" s="305">
        <v>0</v>
      </c>
      <c r="C28" s="305">
        <v>0</v>
      </c>
      <c r="D28" s="306">
        <v>0</v>
      </c>
      <c r="E28" s="307">
        <v>1</v>
      </c>
      <c r="F28" s="305">
        <v>0</v>
      </c>
      <c r="G28" s="306">
        <v>0</v>
      </c>
      <c r="H28" s="308">
        <v>0</v>
      </c>
      <c r="I28" s="305">
        <v>20.440000000000001</v>
      </c>
      <c r="J28" s="306">
        <v>20.440000000000001</v>
      </c>
      <c r="K28" s="315" t="s">
        <v>194</v>
      </c>
    </row>
    <row r="29" spans="1:11" ht="14.4" customHeight="1" thickBot="1" x14ac:dyDescent="0.35">
      <c r="A29" s="327" t="s">
        <v>203</v>
      </c>
      <c r="B29" s="305">
        <v>0</v>
      </c>
      <c r="C29" s="305">
        <v>0.88600000000000001</v>
      </c>
      <c r="D29" s="306">
        <v>0.88600000000000001</v>
      </c>
      <c r="E29" s="316" t="s">
        <v>194</v>
      </c>
      <c r="F29" s="305">
        <v>0.90833615026799996</v>
      </c>
      <c r="G29" s="306">
        <v>0.90833615026799996</v>
      </c>
      <c r="H29" s="308">
        <v>0</v>
      </c>
      <c r="I29" s="305">
        <v>50.460999999999999</v>
      </c>
      <c r="J29" s="306">
        <v>49.552663849730997</v>
      </c>
      <c r="K29" s="309">
        <v>55.553222213052997</v>
      </c>
    </row>
    <row r="30" spans="1:11" ht="14.4" customHeight="1" thickBot="1" x14ac:dyDescent="0.35">
      <c r="A30" s="327" t="s">
        <v>204</v>
      </c>
      <c r="B30" s="305">
        <v>0</v>
      </c>
      <c r="C30" s="305">
        <v>0.496</v>
      </c>
      <c r="D30" s="306">
        <v>0.496</v>
      </c>
      <c r="E30" s="316" t="s">
        <v>194</v>
      </c>
      <c r="F30" s="305">
        <v>0</v>
      </c>
      <c r="G30" s="306">
        <v>0</v>
      </c>
      <c r="H30" s="308">
        <v>6.9480000000000004</v>
      </c>
      <c r="I30" s="305">
        <v>7.1117999999999997</v>
      </c>
      <c r="J30" s="306">
        <v>7.1117999999999997</v>
      </c>
      <c r="K30" s="315" t="s">
        <v>177</v>
      </c>
    </row>
    <row r="31" spans="1:11" ht="14.4" customHeight="1" thickBot="1" x14ac:dyDescent="0.35">
      <c r="A31" s="327" t="s">
        <v>205</v>
      </c>
      <c r="B31" s="305">
        <v>1.999999937004</v>
      </c>
      <c r="C31" s="305">
        <v>7.9969999999999999</v>
      </c>
      <c r="D31" s="306">
        <v>5.9970000629950002</v>
      </c>
      <c r="E31" s="307">
        <v>3.998500125943</v>
      </c>
      <c r="F31" s="305">
        <v>8.48148950623</v>
      </c>
      <c r="G31" s="306">
        <v>8.48148950623</v>
      </c>
      <c r="H31" s="308">
        <v>0.246</v>
      </c>
      <c r="I31" s="305">
        <v>0.83945000000000003</v>
      </c>
      <c r="J31" s="306">
        <v>-7.6420395062299997</v>
      </c>
      <c r="K31" s="309">
        <v>9.8974360503E-2</v>
      </c>
    </row>
    <row r="32" spans="1:11" ht="14.4" customHeight="1" thickBot="1" x14ac:dyDescent="0.35">
      <c r="A32" s="326" t="s">
        <v>206</v>
      </c>
      <c r="B32" s="310">
        <v>166.99999473990499</v>
      </c>
      <c r="C32" s="310">
        <v>162.6353</v>
      </c>
      <c r="D32" s="311">
        <v>-4.3646947399040004</v>
      </c>
      <c r="E32" s="312">
        <v>0.97386410253</v>
      </c>
      <c r="F32" s="310">
        <v>136.97110039666299</v>
      </c>
      <c r="G32" s="311">
        <v>136.97110039666299</v>
      </c>
      <c r="H32" s="313">
        <v>19.979109999999999</v>
      </c>
      <c r="I32" s="310">
        <v>145.50394</v>
      </c>
      <c r="J32" s="311">
        <v>8.5328396033370009</v>
      </c>
      <c r="K32" s="314">
        <v>1.0622966419819999</v>
      </c>
    </row>
    <row r="33" spans="1:11" ht="14.4" customHeight="1" thickBot="1" x14ac:dyDescent="0.35">
      <c r="A33" s="327" t="s">
        <v>207</v>
      </c>
      <c r="B33" s="305">
        <v>13.999999559033</v>
      </c>
      <c r="C33" s="305">
        <v>11.3964</v>
      </c>
      <c r="D33" s="306">
        <v>-2.6035995590329999</v>
      </c>
      <c r="E33" s="307">
        <v>0.81402859706800001</v>
      </c>
      <c r="F33" s="305">
        <v>0</v>
      </c>
      <c r="G33" s="306">
        <v>0</v>
      </c>
      <c r="H33" s="308">
        <v>-0.72599999999999998</v>
      </c>
      <c r="I33" s="305">
        <v>10.025</v>
      </c>
      <c r="J33" s="306">
        <v>10.025</v>
      </c>
      <c r="K33" s="315" t="s">
        <v>177</v>
      </c>
    </row>
    <row r="34" spans="1:11" ht="14.4" customHeight="1" thickBot="1" x14ac:dyDescent="0.35">
      <c r="A34" s="327" t="s">
        <v>208</v>
      </c>
      <c r="B34" s="305">
        <v>149.999995275364</v>
      </c>
      <c r="C34" s="305">
        <v>150.02889999999999</v>
      </c>
      <c r="D34" s="306">
        <v>2.8904724635999999E-2</v>
      </c>
      <c r="E34" s="307">
        <v>1.00019269817</v>
      </c>
      <c r="F34" s="305">
        <v>135.79364930070599</v>
      </c>
      <c r="G34" s="306">
        <v>135.79364930070599</v>
      </c>
      <c r="H34" s="308">
        <v>20.705110000000001</v>
      </c>
      <c r="I34" s="305">
        <v>135.47893999999999</v>
      </c>
      <c r="J34" s="306">
        <v>-0.31470930070600001</v>
      </c>
      <c r="K34" s="309">
        <v>0.99768244463300004</v>
      </c>
    </row>
    <row r="35" spans="1:11" ht="14.4" customHeight="1" thickBot="1" x14ac:dyDescent="0.35">
      <c r="A35" s="327" t="s">
        <v>209</v>
      </c>
      <c r="B35" s="305">
        <v>2.9999999055069999</v>
      </c>
      <c r="C35" s="305">
        <v>1.21</v>
      </c>
      <c r="D35" s="306">
        <v>-1.7899999055069999</v>
      </c>
      <c r="E35" s="307">
        <v>0.403333346037</v>
      </c>
      <c r="F35" s="305">
        <v>1.1774510959560001</v>
      </c>
      <c r="G35" s="306">
        <v>1.1774510959560001</v>
      </c>
      <c r="H35" s="308">
        <v>0</v>
      </c>
      <c r="I35" s="305">
        <v>0</v>
      </c>
      <c r="J35" s="306">
        <v>-1.1774510959560001</v>
      </c>
      <c r="K35" s="309">
        <v>0</v>
      </c>
    </row>
    <row r="36" spans="1:11" ht="14.4" customHeight="1" thickBot="1" x14ac:dyDescent="0.35">
      <c r="A36" s="325" t="s">
        <v>26</v>
      </c>
      <c r="B36" s="305">
        <v>6079.0493414361999</v>
      </c>
      <c r="C36" s="305">
        <v>6228.7110199999997</v>
      </c>
      <c r="D36" s="306">
        <v>149.66167856380201</v>
      </c>
      <c r="E36" s="307">
        <v>1.024619257084</v>
      </c>
      <c r="F36" s="305">
        <v>6056.8321348599302</v>
      </c>
      <c r="G36" s="306">
        <v>6056.8321348599302</v>
      </c>
      <c r="H36" s="308">
        <v>723.99200000000405</v>
      </c>
      <c r="I36" s="305">
        <v>6286.3890000000001</v>
      </c>
      <c r="J36" s="306">
        <v>229.55686514007601</v>
      </c>
      <c r="K36" s="309">
        <v>1.0379004832930001</v>
      </c>
    </row>
    <row r="37" spans="1:11" ht="14.4" customHeight="1" thickBot="1" x14ac:dyDescent="0.35">
      <c r="A37" s="326" t="s">
        <v>210</v>
      </c>
      <c r="B37" s="310">
        <v>6079.0493414361999</v>
      </c>
      <c r="C37" s="310">
        <v>6228.7110199999997</v>
      </c>
      <c r="D37" s="311">
        <v>149.66167856380201</v>
      </c>
      <c r="E37" s="312">
        <v>1.024619257084</v>
      </c>
      <c r="F37" s="310">
        <v>6056.8321348599302</v>
      </c>
      <c r="G37" s="311">
        <v>6056.8321348599302</v>
      </c>
      <c r="H37" s="313">
        <v>723.99200000000405</v>
      </c>
      <c r="I37" s="310">
        <v>6286.3890000000001</v>
      </c>
      <c r="J37" s="311">
        <v>229.55686514007601</v>
      </c>
      <c r="K37" s="314">
        <v>1.0379004832930001</v>
      </c>
    </row>
    <row r="38" spans="1:11" ht="14.4" customHeight="1" thickBot="1" x14ac:dyDescent="0.35">
      <c r="A38" s="327" t="s">
        <v>211</v>
      </c>
      <c r="B38" s="305">
        <v>372.04952119285002</v>
      </c>
      <c r="C38" s="305">
        <v>372.80200000000002</v>
      </c>
      <c r="D38" s="306">
        <v>0.75247880714899995</v>
      </c>
      <c r="E38" s="307">
        <v>1.0020225232510001</v>
      </c>
      <c r="F38" s="305">
        <v>367.81505741042002</v>
      </c>
      <c r="G38" s="306">
        <v>367.81505741042002</v>
      </c>
      <c r="H38" s="308">
        <v>27.283999999999999</v>
      </c>
      <c r="I38" s="305">
        <v>334.21199999999999</v>
      </c>
      <c r="J38" s="306">
        <v>-33.60305741042</v>
      </c>
      <c r="K38" s="309">
        <v>0.90864143070400005</v>
      </c>
    </row>
    <row r="39" spans="1:11" ht="14.4" customHeight="1" thickBot="1" x14ac:dyDescent="0.35">
      <c r="A39" s="327" t="s">
        <v>212</v>
      </c>
      <c r="B39" s="305">
        <v>1599.9999496038799</v>
      </c>
      <c r="C39" s="305">
        <v>1514.741</v>
      </c>
      <c r="D39" s="306">
        <v>-85.258949603876999</v>
      </c>
      <c r="E39" s="307">
        <v>0.94671315481899998</v>
      </c>
      <c r="F39" s="305">
        <v>1404.7846305745099</v>
      </c>
      <c r="G39" s="306">
        <v>1404.7846305745099</v>
      </c>
      <c r="H39" s="308">
        <v>76.917000000000002</v>
      </c>
      <c r="I39" s="305">
        <v>1504.5540000000001</v>
      </c>
      <c r="J39" s="306">
        <v>99.769369425492002</v>
      </c>
      <c r="K39" s="309">
        <v>1.0710211140220001</v>
      </c>
    </row>
    <row r="40" spans="1:11" ht="14.4" customHeight="1" thickBot="1" x14ac:dyDescent="0.35">
      <c r="A40" s="327" t="s">
        <v>213</v>
      </c>
      <c r="B40" s="305">
        <v>4106.9998706394699</v>
      </c>
      <c r="C40" s="305">
        <v>4341.1680200000001</v>
      </c>
      <c r="D40" s="306">
        <v>234.16814936052799</v>
      </c>
      <c r="E40" s="307">
        <v>1.057016838747</v>
      </c>
      <c r="F40" s="305">
        <v>4284.2324468750003</v>
      </c>
      <c r="G40" s="306">
        <v>4284.2324468750003</v>
      </c>
      <c r="H40" s="308">
        <v>619.79100000000301</v>
      </c>
      <c r="I40" s="305">
        <v>4447.6229999999996</v>
      </c>
      <c r="J40" s="306">
        <v>163.390553125004</v>
      </c>
      <c r="K40" s="309">
        <v>1.03813764896</v>
      </c>
    </row>
    <row r="41" spans="1:11" ht="14.4" customHeight="1" thickBot="1" x14ac:dyDescent="0.35">
      <c r="A41" s="328" t="s">
        <v>214</v>
      </c>
      <c r="B41" s="310">
        <v>2172.5053974520702</v>
      </c>
      <c r="C41" s="310">
        <v>2097.7882300000001</v>
      </c>
      <c r="D41" s="311">
        <v>-74.717167452067997</v>
      </c>
      <c r="E41" s="312">
        <v>0.96560783345300005</v>
      </c>
      <c r="F41" s="310">
        <v>1923.7838805280701</v>
      </c>
      <c r="G41" s="311">
        <v>1923.7838805280701</v>
      </c>
      <c r="H41" s="313">
        <v>118.639970000001</v>
      </c>
      <c r="I41" s="310">
        <v>2237.5191300000001</v>
      </c>
      <c r="J41" s="311">
        <v>313.73524947192999</v>
      </c>
      <c r="K41" s="314">
        <v>1.1630823777279999</v>
      </c>
    </row>
    <row r="42" spans="1:11" ht="14.4" customHeight="1" thickBot="1" x14ac:dyDescent="0.35">
      <c r="A42" s="325" t="s">
        <v>29</v>
      </c>
      <c r="B42" s="305">
        <v>468.411263734692</v>
      </c>
      <c r="C42" s="305">
        <v>492.05506000000003</v>
      </c>
      <c r="D42" s="306">
        <v>23.643796265308001</v>
      </c>
      <c r="E42" s="307">
        <v>1.0504765749580001</v>
      </c>
      <c r="F42" s="305">
        <v>443.544766645359</v>
      </c>
      <c r="G42" s="306">
        <v>443.544766645359</v>
      </c>
      <c r="H42" s="308">
        <v>46.858840000000001</v>
      </c>
      <c r="I42" s="305">
        <v>530.83978999999999</v>
      </c>
      <c r="J42" s="306">
        <v>87.295023354641003</v>
      </c>
      <c r="K42" s="309">
        <v>1.196812204582</v>
      </c>
    </row>
    <row r="43" spans="1:11" ht="14.4" customHeight="1" thickBot="1" x14ac:dyDescent="0.35">
      <c r="A43" s="329" t="s">
        <v>215</v>
      </c>
      <c r="B43" s="305">
        <v>468.411263734692</v>
      </c>
      <c r="C43" s="305">
        <v>492.05506000000003</v>
      </c>
      <c r="D43" s="306">
        <v>23.643796265308001</v>
      </c>
      <c r="E43" s="307">
        <v>1.0504765749580001</v>
      </c>
      <c r="F43" s="305">
        <v>443.544766645359</v>
      </c>
      <c r="G43" s="306">
        <v>443.544766645359</v>
      </c>
      <c r="H43" s="308">
        <v>46.858840000000001</v>
      </c>
      <c r="I43" s="305">
        <v>530.83978999999999</v>
      </c>
      <c r="J43" s="306">
        <v>87.295023354641003</v>
      </c>
      <c r="K43" s="309">
        <v>1.196812204582</v>
      </c>
    </row>
    <row r="44" spans="1:11" ht="14.4" customHeight="1" thickBot="1" x14ac:dyDescent="0.35">
      <c r="A44" s="327" t="s">
        <v>216</v>
      </c>
      <c r="B44" s="305">
        <v>394.43093091515902</v>
      </c>
      <c r="C44" s="305">
        <v>425.42637999999999</v>
      </c>
      <c r="D44" s="306">
        <v>30.995449084840999</v>
      </c>
      <c r="E44" s="307">
        <v>1.07858270398</v>
      </c>
      <c r="F44" s="305">
        <v>349.74122439192399</v>
      </c>
      <c r="G44" s="306">
        <v>349.74122439192399</v>
      </c>
      <c r="H44" s="308">
        <v>45.403840000000002</v>
      </c>
      <c r="I44" s="305">
        <v>502.37607000000003</v>
      </c>
      <c r="J44" s="306">
        <v>152.63484560807601</v>
      </c>
      <c r="K44" s="309">
        <v>1.4364222315320001</v>
      </c>
    </row>
    <row r="45" spans="1:11" ht="14.4" customHeight="1" thickBot="1" x14ac:dyDescent="0.35">
      <c r="A45" s="327" t="s">
        <v>217</v>
      </c>
      <c r="B45" s="305">
        <v>0</v>
      </c>
      <c r="C45" s="305">
        <v>35.396129999999999</v>
      </c>
      <c r="D45" s="306">
        <v>35.396129999999999</v>
      </c>
      <c r="E45" s="316" t="s">
        <v>194</v>
      </c>
      <c r="F45" s="305">
        <v>57.532935068405997</v>
      </c>
      <c r="G45" s="306">
        <v>57.532935068405997</v>
      </c>
      <c r="H45" s="308">
        <v>0</v>
      </c>
      <c r="I45" s="305">
        <v>2.68912</v>
      </c>
      <c r="J45" s="306">
        <v>-54.843815068406002</v>
      </c>
      <c r="K45" s="309">
        <v>4.6740532128000001E-2</v>
      </c>
    </row>
    <row r="46" spans="1:11" ht="14.4" customHeight="1" thickBot="1" x14ac:dyDescent="0.35">
      <c r="A46" s="327" t="s">
        <v>218</v>
      </c>
      <c r="B46" s="305">
        <v>59.999998110145</v>
      </c>
      <c r="C46" s="305">
        <v>10.65368</v>
      </c>
      <c r="D46" s="306">
        <v>-49.346318110144999</v>
      </c>
      <c r="E46" s="307">
        <v>0.17756133892600001</v>
      </c>
      <c r="F46" s="305">
        <v>15.562822619087999</v>
      </c>
      <c r="G46" s="306">
        <v>15.562822619087999</v>
      </c>
      <c r="H46" s="308">
        <v>0</v>
      </c>
      <c r="I46" s="305">
        <v>3.6177999999999999</v>
      </c>
      <c r="J46" s="306">
        <v>-11.945022619088</v>
      </c>
      <c r="K46" s="309">
        <v>0.23246425719399999</v>
      </c>
    </row>
    <row r="47" spans="1:11" ht="14.4" customHeight="1" thickBot="1" x14ac:dyDescent="0.35">
      <c r="A47" s="327" t="s">
        <v>219</v>
      </c>
      <c r="B47" s="305">
        <v>13.980334709387</v>
      </c>
      <c r="C47" s="305">
        <v>20.578869999999998</v>
      </c>
      <c r="D47" s="306">
        <v>6.5985352906120003</v>
      </c>
      <c r="E47" s="307">
        <v>1.471986932199</v>
      </c>
      <c r="F47" s="305">
        <v>20.707784565939001</v>
      </c>
      <c r="G47" s="306">
        <v>20.707784565939001</v>
      </c>
      <c r="H47" s="308">
        <v>1.4550000000000001</v>
      </c>
      <c r="I47" s="305">
        <v>22.1568</v>
      </c>
      <c r="J47" s="306">
        <v>1.4490154340600001</v>
      </c>
      <c r="K47" s="309">
        <v>1.0699744306029999</v>
      </c>
    </row>
    <row r="48" spans="1:11" ht="14.4" customHeight="1" thickBot="1" x14ac:dyDescent="0.35">
      <c r="A48" s="330" t="s">
        <v>30</v>
      </c>
      <c r="B48" s="310">
        <v>0</v>
      </c>
      <c r="C48" s="310">
        <v>5.5250000000000004</v>
      </c>
      <c r="D48" s="311">
        <v>5.5250000000000004</v>
      </c>
      <c r="E48" s="317" t="s">
        <v>177</v>
      </c>
      <c r="F48" s="310">
        <v>0</v>
      </c>
      <c r="G48" s="311">
        <v>0</v>
      </c>
      <c r="H48" s="313">
        <v>0</v>
      </c>
      <c r="I48" s="310">
        <v>3.5510000000000002</v>
      </c>
      <c r="J48" s="311">
        <v>3.5510000000000002</v>
      </c>
      <c r="K48" s="318" t="s">
        <v>177</v>
      </c>
    </row>
    <row r="49" spans="1:11" ht="14.4" customHeight="1" thickBot="1" x14ac:dyDescent="0.35">
      <c r="A49" s="326" t="s">
        <v>220</v>
      </c>
      <c r="B49" s="310">
        <v>0</v>
      </c>
      <c r="C49" s="310">
        <v>5.5250000000000004</v>
      </c>
      <c r="D49" s="311">
        <v>5.5250000000000004</v>
      </c>
      <c r="E49" s="317" t="s">
        <v>177</v>
      </c>
      <c r="F49" s="310">
        <v>0</v>
      </c>
      <c r="G49" s="311">
        <v>0</v>
      </c>
      <c r="H49" s="313">
        <v>0</v>
      </c>
      <c r="I49" s="310">
        <v>3.5510000000000002</v>
      </c>
      <c r="J49" s="311">
        <v>3.5510000000000002</v>
      </c>
      <c r="K49" s="318" t="s">
        <v>177</v>
      </c>
    </row>
    <row r="50" spans="1:11" ht="14.4" customHeight="1" thickBot="1" x14ac:dyDescent="0.35">
      <c r="A50" s="327" t="s">
        <v>221</v>
      </c>
      <c r="B50" s="305">
        <v>0</v>
      </c>
      <c r="C50" s="305">
        <v>5.5250000000000004</v>
      </c>
      <c r="D50" s="306">
        <v>5.5250000000000004</v>
      </c>
      <c r="E50" s="316" t="s">
        <v>177</v>
      </c>
      <c r="F50" s="305">
        <v>0</v>
      </c>
      <c r="G50" s="306">
        <v>0</v>
      </c>
      <c r="H50" s="308">
        <v>0</v>
      </c>
      <c r="I50" s="305">
        <v>3.5510000000000002</v>
      </c>
      <c r="J50" s="306">
        <v>3.5510000000000002</v>
      </c>
      <c r="K50" s="315" t="s">
        <v>177</v>
      </c>
    </row>
    <row r="51" spans="1:11" ht="14.4" customHeight="1" thickBot="1" x14ac:dyDescent="0.35">
      <c r="A51" s="325" t="s">
        <v>31</v>
      </c>
      <c r="B51" s="305">
        <v>1704.0941337173799</v>
      </c>
      <c r="C51" s="305">
        <v>1600.2081700000001</v>
      </c>
      <c r="D51" s="306">
        <v>-103.885963717377</v>
      </c>
      <c r="E51" s="307">
        <v>0.93903742659400002</v>
      </c>
      <c r="F51" s="305">
        <v>1480.2391138827099</v>
      </c>
      <c r="G51" s="306">
        <v>1480.2391138827099</v>
      </c>
      <c r="H51" s="308">
        <v>71.781130000000005</v>
      </c>
      <c r="I51" s="305">
        <v>1703.12834</v>
      </c>
      <c r="J51" s="306">
        <v>222.88922611728799</v>
      </c>
      <c r="K51" s="309">
        <v>1.150576500801</v>
      </c>
    </row>
    <row r="52" spans="1:11" ht="14.4" customHeight="1" thickBot="1" x14ac:dyDescent="0.35">
      <c r="A52" s="326" t="s">
        <v>222</v>
      </c>
      <c r="B52" s="310">
        <v>8.1819217636000001</v>
      </c>
      <c r="C52" s="310">
        <v>6.89079</v>
      </c>
      <c r="D52" s="311">
        <v>-1.2911317635999999</v>
      </c>
      <c r="E52" s="312">
        <v>0.84219700445599999</v>
      </c>
      <c r="F52" s="310">
        <v>6.9938277921200003</v>
      </c>
      <c r="G52" s="311">
        <v>6.9938277921200003</v>
      </c>
      <c r="H52" s="313">
        <v>0.14260999999999999</v>
      </c>
      <c r="I52" s="310">
        <v>4.3068499999999998</v>
      </c>
      <c r="J52" s="311">
        <v>-2.68697779212</v>
      </c>
      <c r="K52" s="314">
        <v>0.61580727006900005</v>
      </c>
    </row>
    <row r="53" spans="1:11" ht="14.4" customHeight="1" thickBot="1" x14ac:dyDescent="0.35">
      <c r="A53" s="327" t="s">
        <v>223</v>
      </c>
      <c r="B53" s="305">
        <v>0.72195120511499999</v>
      </c>
      <c r="C53" s="305">
        <v>1.1229</v>
      </c>
      <c r="D53" s="306">
        <v>0.40094879488399998</v>
      </c>
      <c r="E53" s="307">
        <v>1.5553682742579999</v>
      </c>
      <c r="F53" s="305">
        <v>0.67196376455999995</v>
      </c>
      <c r="G53" s="306">
        <v>0.67196376455999995</v>
      </c>
      <c r="H53" s="308">
        <v>2.2800000000000001E-2</v>
      </c>
      <c r="I53" s="305">
        <v>0.87590000000000001</v>
      </c>
      <c r="J53" s="306">
        <v>0.203936235439</v>
      </c>
      <c r="K53" s="309">
        <v>1.3034929057110001</v>
      </c>
    </row>
    <row r="54" spans="1:11" ht="14.4" customHeight="1" thickBot="1" x14ac:dyDescent="0.35">
      <c r="A54" s="327" t="s">
        <v>224</v>
      </c>
      <c r="B54" s="305">
        <v>7.4599705584839997</v>
      </c>
      <c r="C54" s="305">
        <v>5.7678900000000004</v>
      </c>
      <c r="D54" s="306">
        <v>-1.692080558484</v>
      </c>
      <c r="E54" s="307">
        <v>0.773178654631</v>
      </c>
      <c r="F54" s="305">
        <v>6.3218640275590001</v>
      </c>
      <c r="G54" s="306">
        <v>6.3218640275590001</v>
      </c>
      <c r="H54" s="308">
        <v>0.11981</v>
      </c>
      <c r="I54" s="305">
        <v>3.4309500000000002</v>
      </c>
      <c r="J54" s="306">
        <v>-2.890914027559</v>
      </c>
      <c r="K54" s="309">
        <v>0.54271176745299998</v>
      </c>
    </row>
    <row r="55" spans="1:11" ht="14.4" customHeight="1" thickBot="1" x14ac:dyDescent="0.35">
      <c r="A55" s="326" t="s">
        <v>225</v>
      </c>
      <c r="B55" s="310">
        <v>1.6780130237769999</v>
      </c>
      <c r="C55" s="310">
        <v>1.62</v>
      </c>
      <c r="D55" s="311">
        <v>-5.8013023777000003E-2</v>
      </c>
      <c r="E55" s="312">
        <v>0.96542754856099999</v>
      </c>
      <c r="F55" s="310">
        <v>1.999996816928</v>
      </c>
      <c r="G55" s="311">
        <v>1.999996816928</v>
      </c>
      <c r="H55" s="313">
        <v>0</v>
      </c>
      <c r="I55" s="310">
        <v>1.62</v>
      </c>
      <c r="J55" s="311">
        <v>-0.37999681692800003</v>
      </c>
      <c r="K55" s="314">
        <v>0.81000128914500003</v>
      </c>
    </row>
    <row r="56" spans="1:11" ht="14.4" customHeight="1" thickBot="1" x14ac:dyDescent="0.35">
      <c r="A56" s="327" t="s">
        <v>226</v>
      </c>
      <c r="B56" s="305">
        <v>1.6780130237769999</v>
      </c>
      <c r="C56" s="305">
        <v>1.62</v>
      </c>
      <c r="D56" s="306">
        <v>-5.8013023777000003E-2</v>
      </c>
      <c r="E56" s="307">
        <v>0.96542754856099999</v>
      </c>
      <c r="F56" s="305">
        <v>1.999996816928</v>
      </c>
      <c r="G56" s="306">
        <v>1.999996816928</v>
      </c>
      <c r="H56" s="308">
        <v>0</v>
      </c>
      <c r="I56" s="305">
        <v>1.62</v>
      </c>
      <c r="J56" s="306">
        <v>-0.37999681692800003</v>
      </c>
      <c r="K56" s="309">
        <v>0.81000128914500003</v>
      </c>
    </row>
    <row r="57" spans="1:11" ht="14.4" customHeight="1" thickBot="1" x14ac:dyDescent="0.35">
      <c r="A57" s="326" t="s">
        <v>227</v>
      </c>
      <c r="B57" s="310">
        <v>389.72491163334303</v>
      </c>
      <c r="C57" s="310">
        <v>426.51253000000003</v>
      </c>
      <c r="D57" s="311">
        <v>36.787618366655998</v>
      </c>
      <c r="E57" s="312">
        <v>1.0943938077049999</v>
      </c>
      <c r="F57" s="310">
        <v>436.59616931502097</v>
      </c>
      <c r="G57" s="311">
        <v>436.59616931502097</v>
      </c>
      <c r="H57" s="313">
        <v>39.177070000000001</v>
      </c>
      <c r="I57" s="310">
        <v>475.72815000000003</v>
      </c>
      <c r="J57" s="311">
        <v>39.131980684978998</v>
      </c>
      <c r="K57" s="314">
        <v>1.089629693147</v>
      </c>
    </row>
    <row r="58" spans="1:11" ht="14.4" customHeight="1" thickBot="1" x14ac:dyDescent="0.35">
      <c r="A58" s="327" t="s">
        <v>228</v>
      </c>
      <c r="B58" s="305">
        <v>375.22625086611498</v>
      </c>
      <c r="C58" s="305">
        <v>414.91253</v>
      </c>
      <c r="D58" s="306">
        <v>39.686279133885002</v>
      </c>
      <c r="E58" s="307">
        <v>1.1057662651319999</v>
      </c>
      <c r="F58" s="305">
        <v>426.476451106936</v>
      </c>
      <c r="G58" s="306">
        <v>426.476451106936</v>
      </c>
      <c r="H58" s="308">
        <v>38.677070000000001</v>
      </c>
      <c r="I58" s="305">
        <v>418.49767000000003</v>
      </c>
      <c r="J58" s="306">
        <v>-7.9787811069350001</v>
      </c>
      <c r="K58" s="309">
        <v>0.98129139115099995</v>
      </c>
    </row>
    <row r="59" spans="1:11" ht="14.4" customHeight="1" thickBot="1" x14ac:dyDescent="0.35">
      <c r="A59" s="327" t="s">
        <v>229</v>
      </c>
      <c r="B59" s="305">
        <v>0</v>
      </c>
      <c r="C59" s="305">
        <v>0</v>
      </c>
      <c r="D59" s="306">
        <v>0</v>
      </c>
      <c r="E59" s="307">
        <v>1</v>
      </c>
      <c r="F59" s="305">
        <v>0</v>
      </c>
      <c r="G59" s="306">
        <v>0</v>
      </c>
      <c r="H59" s="308">
        <v>0</v>
      </c>
      <c r="I59" s="305">
        <v>49.630479999999999</v>
      </c>
      <c r="J59" s="306">
        <v>49.630479999999999</v>
      </c>
      <c r="K59" s="315" t="s">
        <v>194</v>
      </c>
    </row>
    <row r="60" spans="1:11" ht="14.4" customHeight="1" thickBot="1" x14ac:dyDescent="0.35">
      <c r="A60" s="327" t="s">
        <v>230</v>
      </c>
      <c r="B60" s="305">
        <v>14.498660767227999</v>
      </c>
      <c r="C60" s="305">
        <v>11.6</v>
      </c>
      <c r="D60" s="306">
        <v>-2.8986607672279998</v>
      </c>
      <c r="E60" s="307">
        <v>0.80007389552899999</v>
      </c>
      <c r="F60" s="305">
        <v>10.119718208084</v>
      </c>
      <c r="G60" s="306">
        <v>10.119718208084</v>
      </c>
      <c r="H60" s="308">
        <v>0.5</v>
      </c>
      <c r="I60" s="305">
        <v>7.6</v>
      </c>
      <c r="J60" s="306">
        <v>-2.5197182080839999</v>
      </c>
      <c r="K60" s="309">
        <v>0.75100905417700003</v>
      </c>
    </row>
    <row r="61" spans="1:11" ht="14.4" customHeight="1" thickBot="1" x14ac:dyDescent="0.35">
      <c r="A61" s="326" t="s">
        <v>231</v>
      </c>
      <c r="B61" s="310">
        <v>1259.5092887140499</v>
      </c>
      <c r="C61" s="310">
        <v>1101.1648499999999</v>
      </c>
      <c r="D61" s="311">
        <v>-158.34443871404599</v>
      </c>
      <c r="E61" s="312">
        <v>0.87428084879300005</v>
      </c>
      <c r="F61" s="310">
        <v>1007.8274608605</v>
      </c>
      <c r="G61" s="311">
        <v>1007.8274608605</v>
      </c>
      <c r="H61" s="313">
        <v>32.461449999999999</v>
      </c>
      <c r="I61" s="310">
        <v>1197.9883400000001</v>
      </c>
      <c r="J61" s="311">
        <v>190.160879139504</v>
      </c>
      <c r="K61" s="314">
        <v>1.1886839628050001</v>
      </c>
    </row>
    <row r="62" spans="1:11" ht="14.4" customHeight="1" thickBot="1" x14ac:dyDescent="0.35">
      <c r="A62" s="327" t="s">
        <v>232</v>
      </c>
      <c r="B62" s="305">
        <v>4.5265724092730002</v>
      </c>
      <c r="C62" s="305">
        <v>24.420999999999999</v>
      </c>
      <c r="D62" s="306">
        <v>19.894427590726</v>
      </c>
      <c r="E62" s="307">
        <v>5.395031337611</v>
      </c>
      <c r="F62" s="305">
        <v>4.9999920423219999</v>
      </c>
      <c r="G62" s="306">
        <v>4.9999920423219999</v>
      </c>
      <c r="H62" s="308">
        <v>0</v>
      </c>
      <c r="I62" s="305">
        <v>2.8090000000000002</v>
      </c>
      <c r="J62" s="306">
        <v>-2.1909920423220002</v>
      </c>
      <c r="K62" s="309">
        <v>0.56180089412599998</v>
      </c>
    </row>
    <row r="63" spans="1:11" ht="14.4" customHeight="1" thickBot="1" x14ac:dyDescent="0.35">
      <c r="A63" s="327" t="s">
        <v>233</v>
      </c>
      <c r="B63" s="305">
        <v>1140.6857382846799</v>
      </c>
      <c r="C63" s="305">
        <v>1035.2498499999999</v>
      </c>
      <c r="D63" s="306">
        <v>-105.435888284679</v>
      </c>
      <c r="E63" s="307">
        <v>0.90756797885100005</v>
      </c>
      <c r="F63" s="305">
        <v>933.15222193161696</v>
      </c>
      <c r="G63" s="306">
        <v>933.15222193161696</v>
      </c>
      <c r="H63" s="308">
        <v>20.434449999999998</v>
      </c>
      <c r="I63" s="305">
        <v>1115.6534999999999</v>
      </c>
      <c r="J63" s="306">
        <v>182.50127806838401</v>
      </c>
      <c r="K63" s="309">
        <v>1.195575034575</v>
      </c>
    </row>
    <row r="64" spans="1:11" ht="14.4" customHeight="1" thickBot="1" x14ac:dyDescent="0.35">
      <c r="A64" s="327" t="s">
        <v>234</v>
      </c>
      <c r="B64" s="305">
        <v>0.99999996850200001</v>
      </c>
      <c r="C64" s="305">
        <v>0</v>
      </c>
      <c r="D64" s="306">
        <v>-0.99999996850200001</v>
      </c>
      <c r="E64" s="307">
        <v>0</v>
      </c>
      <c r="F64" s="305">
        <v>3.9999936338570001</v>
      </c>
      <c r="G64" s="306">
        <v>3.9999936338570001</v>
      </c>
      <c r="H64" s="308">
        <v>0</v>
      </c>
      <c r="I64" s="305">
        <v>0</v>
      </c>
      <c r="J64" s="306">
        <v>-3.9999936338570001</v>
      </c>
      <c r="K64" s="309">
        <v>0</v>
      </c>
    </row>
    <row r="65" spans="1:11" ht="14.4" customHeight="1" thickBot="1" x14ac:dyDescent="0.35">
      <c r="A65" s="327" t="s">
        <v>235</v>
      </c>
      <c r="B65" s="305">
        <v>113.296978051591</v>
      </c>
      <c r="C65" s="305">
        <v>41.494</v>
      </c>
      <c r="D65" s="306">
        <v>-71.802978051590998</v>
      </c>
      <c r="E65" s="307">
        <v>0.36624101289799998</v>
      </c>
      <c r="F65" s="305">
        <v>65.675253252698994</v>
      </c>
      <c r="G65" s="306">
        <v>65.675253252698994</v>
      </c>
      <c r="H65" s="308">
        <v>12.026999999999999</v>
      </c>
      <c r="I65" s="305">
        <v>79.525840000000002</v>
      </c>
      <c r="J65" s="306">
        <v>13.8505867473</v>
      </c>
      <c r="K65" s="309">
        <v>1.210895064142</v>
      </c>
    </row>
    <row r="66" spans="1:11" ht="14.4" customHeight="1" thickBot="1" x14ac:dyDescent="0.35">
      <c r="A66" s="326" t="s">
        <v>236</v>
      </c>
      <c r="B66" s="310">
        <v>44.999998582609003</v>
      </c>
      <c r="C66" s="310">
        <v>64.02</v>
      </c>
      <c r="D66" s="311">
        <v>19.020001417389999</v>
      </c>
      <c r="E66" s="312">
        <v>1.422666711477</v>
      </c>
      <c r="F66" s="310">
        <v>26.821659098146</v>
      </c>
      <c r="G66" s="311">
        <v>26.821659098146</v>
      </c>
      <c r="H66" s="313">
        <v>0</v>
      </c>
      <c r="I66" s="310">
        <v>23.484999999999999</v>
      </c>
      <c r="J66" s="311">
        <v>-3.3366590981459998</v>
      </c>
      <c r="K66" s="314">
        <v>0.87559833320000002</v>
      </c>
    </row>
    <row r="67" spans="1:11" ht="14.4" customHeight="1" thickBot="1" x14ac:dyDescent="0.35">
      <c r="A67" s="327" t="s">
        <v>237</v>
      </c>
      <c r="B67" s="305">
        <v>9.9999996850239992</v>
      </c>
      <c r="C67" s="305">
        <v>1.1000000000000001</v>
      </c>
      <c r="D67" s="306">
        <v>-8.8999996850239995</v>
      </c>
      <c r="E67" s="307">
        <v>0.110000003464</v>
      </c>
      <c r="F67" s="305">
        <v>1.8216988865329999</v>
      </c>
      <c r="G67" s="306">
        <v>1.8216988865329999</v>
      </c>
      <c r="H67" s="308">
        <v>0</v>
      </c>
      <c r="I67" s="305">
        <v>1.1000000000000001</v>
      </c>
      <c r="J67" s="306">
        <v>-0.72169888653299996</v>
      </c>
      <c r="K67" s="309">
        <v>0.60383195495700004</v>
      </c>
    </row>
    <row r="68" spans="1:11" ht="14.4" customHeight="1" thickBot="1" x14ac:dyDescent="0.35">
      <c r="A68" s="327" t="s">
        <v>238</v>
      </c>
      <c r="B68" s="305">
        <v>34.999998897584</v>
      </c>
      <c r="C68" s="305">
        <v>62.92</v>
      </c>
      <c r="D68" s="306">
        <v>27.920001102415</v>
      </c>
      <c r="E68" s="307">
        <v>1.7977143423369999</v>
      </c>
      <c r="F68" s="305">
        <v>24.999960211611999</v>
      </c>
      <c r="G68" s="306">
        <v>24.999960211611999</v>
      </c>
      <c r="H68" s="308">
        <v>0</v>
      </c>
      <c r="I68" s="305">
        <v>22.385000000000002</v>
      </c>
      <c r="J68" s="306">
        <v>-2.6149602116119999</v>
      </c>
      <c r="K68" s="309">
        <v>0.89540142506300002</v>
      </c>
    </row>
    <row r="69" spans="1:11" ht="14.4" customHeight="1" thickBot="1" x14ac:dyDescent="0.35">
      <c r="A69" s="324" t="s">
        <v>32</v>
      </c>
      <c r="B69" s="305">
        <v>12179.999616359501</v>
      </c>
      <c r="C69" s="305">
        <v>12207.314469999999</v>
      </c>
      <c r="D69" s="306">
        <v>27.314853640479999</v>
      </c>
      <c r="E69" s="307">
        <v>1.002242598891</v>
      </c>
      <c r="F69" s="305">
        <v>12221.0011033057</v>
      </c>
      <c r="G69" s="306">
        <v>12221.0011033057</v>
      </c>
      <c r="H69" s="308">
        <v>1343.23020000001</v>
      </c>
      <c r="I69" s="305">
        <v>13310.073560000001</v>
      </c>
      <c r="J69" s="306">
        <v>1089.0724566943099</v>
      </c>
      <c r="K69" s="309">
        <v>1.0891148317129999</v>
      </c>
    </row>
    <row r="70" spans="1:11" ht="14.4" customHeight="1" thickBot="1" x14ac:dyDescent="0.35">
      <c r="A70" s="330" t="s">
        <v>239</v>
      </c>
      <c r="B70" s="310">
        <v>9028.9997156083791</v>
      </c>
      <c r="C70" s="310">
        <v>9055.3259999999991</v>
      </c>
      <c r="D70" s="311">
        <v>26.326284391615999</v>
      </c>
      <c r="E70" s="312">
        <v>1.0029157476149999</v>
      </c>
      <c r="F70" s="310">
        <v>9026.0008148627094</v>
      </c>
      <c r="G70" s="311">
        <v>9026.0008148627094</v>
      </c>
      <c r="H70" s="313">
        <v>992.44800000000498</v>
      </c>
      <c r="I70" s="310">
        <v>9831.6970000000001</v>
      </c>
      <c r="J70" s="311">
        <v>805.69618513729301</v>
      </c>
      <c r="K70" s="314">
        <v>1.0892639167289999</v>
      </c>
    </row>
    <row r="71" spans="1:11" ht="14.4" customHeight="1" thickBot="1" x14ac:dyDescent="0.35">
      <c r="A71" s="326" t="s">
        <v>240</v>
      </c>
      <c r="B71" s="310">
        <v>8999.9997165218101</v>
      </c>
      <c r="C71" s="310">
        <v>9004.2279999999992</v>
      </c>
      <c r="D71" s="311">
        <v>4.2282834781869996</v>
      </c>
      <c r="E71" s="312">
        <v>1.00046980929</v>
      </c>
      <c r="F71" s="310">
        <v>9000.00081251544</v>
      </c>
      <c r="G71" s="311">
        <v>9000.00081251544</v>
      </c>
      <c r="H71" s="313">
        <v>987.91400000000499</v>
      </c>
      <c r="I71" s="310">
        <v>9796.7060000000001</v>
      </c>
      <c r="J71" s="311">
        <v>796.70518748456197</v>
      </c>
      <c r="K71" s="314">
        <v>1.0885227906170001</v>
      </c>
    </row>
    <row r="72" spans="1:11" ht="14.4" customHeight="1" thickBot="1" x14ac:dyDescent="0.35">
      <c r="A72" s="327" t="s">
        <v>241</v>
      </c>
      <c r="B72" s="305">
        <v>8999.9997165218101</v>
      </c>
      <c r="C72" s="305">
        <v>9004.2279999999992</v>
      </c>
      <c r="D72" s="306">
        <v>4.2282834781869996</v>
      </c>
      <c r="E72" s="307">
        <v>1.00046980929</v>
      </c>
      <c r="F72" s="305">
        <v>9000.00081251544</v>
      </c>
      <c r="G72" s="306">
        <v>9000.00081251544</v>
      </c>
      <c r="H72" s="308">
        <v>987.91400000000499</v>
      </c>
      <c r="I72" s="305">
        <v>9796.7060000000001</v>
      </c>
      <c r="J72" s="306">
        <v>796.70518748456197</v>
      </c>
      <c r="K72" s="309">
        <v>1.0885227906170001</v>
      </c>
    </row>
    <row r="73" spans="1:11" ht="14.4" customHeight="1" thickBot="1" x14ac:dyDescent="0.35">
      <c r="A73" s="326" t="s">
        <v>242</v>
      </c>
      <c r="B73" s="310">
        <v>28.99999908657</v>
      </c>
      <c r="C73" s="310">
        <v>51.097999999999999</v>
      </c>
      <c r="D73" s="311">
        <v>22.098000913429001</v>
      </c>
      <c r="E73" s="312">
        <v>1.762000055498</v>
      </c>
      <c r="F73" s="310">
        <v>26.000002347266001</v>
      </c>
      <c r="G73" s="311">
        <v>26.000002347266001</v>
      </c>
      <c r="H73" s="313">
        <v>4.5339999999999998</v>
      </c>
      <c r="I73" s="310">
        <v>34.991</v>
      </c>
      <c r="J73" s="311">
        <v>8.9909976527330002</v>
      </c>
      <c r="K73" s="314">
        <v>1.345807570808</v>
      </c>
    </row>
    <row r="74" spans="1:11" ht="14.4" customHeight="1" thickBot="1" x14ac:dyDescent="0.35">
      <c r="A74" s="327" t="s">
        <v>243</v>
      </c>
      <c r="B74" s="305">
        <v>28.99999908657</v>
      </c>
      <c r="C74" s="305">
        <v>51.097999999999999</v>
      </c>
      <c r="D74" s="306">
        <v>22.098000913429001</v>
      </c>
      <c r="E74" s="307">
        <v>1.762000055498</v>
      </c>
      <c r="F74" s="305">
        <v>26.000002347266001</v>
      </c>
      <c r="G74" s="306">
        <v>26.000002347266001</v>
      </c>
      <c r="H74" s="308">
        <v>4.5339999999999998</v>
      </c>
      <c r="I74" s="305">
        <v>34.991</v>
      </c>
      <c r="J74" s="306">
        <v>8.9909976527330002</v>
      </c>
      <c r="K74" s="309">
        <v>1.345807570808</v>
      </c>
    </row>
    <row r="75" spans="1:11" ht="14.4" customHeight="1" thickBot="1" x14ac:dyDescent="0.35">
      <c r="A75" s="325" t="s">
        <v>244</v>
      </c>
      <c r="B75" s="305">
        <v>3059.9999036174199</v>
      </c>
      <c r="C75" s="305">
        <v>3061.4360000000001</v>
      </c>
      <c r="D75" s="306">
        <v>1.436096382583</v>
      </c>
      <c r="E75" s="307">
        <v>1.000469312558</v>
      </c>
      <c r="F75" s="305">
        <v>3060.0002762552499</v>
      </c>
      <c r="G75" s="306">
        <v>3060.0002762552499</v>
      </c>
      <c r="H75" s="308">
        <v>335.89250000000197</v>
      </c>
      <c r="I75" s="305">
        <v>3330.8935000000001</v>
      </c>
      <c r="J75" s="306">
        <v>270.89322374475199</v>
      </c>
      <c r="K75" s="309">
        <v>1.0885271893099999</v>
      </c>
    </row>
    <row r="76" spans="1:11" ht="14.4" customHeight="1" thickBot="1" x14ac:dyDescent="0.35">
      <c r="A76" s="326" t="s">
        <v>245</v>
      </c>
      <c r="B76" s="310">
        <v>809.99997448696297</v>
      </c>
      <c r="C76" s="310">
        <v>810.37900000000002</v>
      </c>
      <c r="D76" s="311">
        <v>0.37902551303699999</v>
      </c>
      <c r="E76" s="312">
        <v>1.000467932746</v>
      </c>
      <c r="F76" s="310">
        <v>810.00007312639002</v>
      </c>
      <c r="G76" s="311">
        <v>810.00007312639002</v>
      </c>
      <c r="H76" s="313">
        <v>88.914000000000001</v>
      </c>
      <c r="I76" s="310">
        <v>881.71699999999998</v>
      </c>
      <c r="J76" s="311">
        <v>71.716926873610007</v>
      </c>
      <c r="K76" s="314">
        <v>1.0885394078999999</v>
      </c>
    </row>
    <row r="77" spans="1:11" ht="14.4" customHeight="1" thickBot="1" x14ac:dyDescent="0.35">
      <c r="A77" s="327" t="s">
        <v>246</v>
      </c>
      <c r="B77" s="305">
        <v>809.99997448696297</v>
      </c>
      <c r="C77" s="305">
        <v>810.37900000000002</v>
      </c>
      <c r="D77" s="306">
        <v>0.37902551303699999</v>
      </c>
      <c r="E77" s="307">
        <v>1.000467932746</v>
      </c>
      <c r="F77" s="305">
        <v>810.00007312639002</v>
      </c>
      <c r="G77" s="306">
        <v>810.00007312639002</v>
      </c>
      <c r="H77" s="308">
        <v>88.914000000000001</v>
      </c>
      <c r="I77" s="305">
        <v>881.71699999999998</v>
      </c>
      <c r="J77" s="306">
        <v>71.716926873610007</v>
      </c>
      <c r="K77" s="309">
        <v>1.0885394078999999</v>
      </c>
    </row>
    <row r="78" spans="1:11" ht="14.4" customHeight="1" thickBot="1" x14ac:dyDescent="0.35">
      <c r="A78" s="326" t="s">
        <v>247</v>
      </c>
      <c r="B78" s="310">
        <v>2249.9999291304498</v>
      </c>
      <c r="C78" s="310">
        <v>2251.0569999999998</v>
      </c>
      <c r="D78" s="311">
        <v>1.057070869546</v>
      </c>
      <c r="E78" s="312">
        <v>1.00046980929</v>
      </c>
      <c r="F78" s="310">
        <v>2250.00020312886</v>
      </c>
      <c r="G78" s="311">
        <v>2250.00020312886</v>
      </c>
      <c r="H78" s="313">
        <v>246.97850000000099</v>
      </c>
      <c r="I78" s="310">
        <v>2449.1765</v>
      </c>
      <c r="J78" s="311">
        <v>199.17629687114001</v>
      </c>
      <c r="K78" s="314">
        <v>1.0885227906170001</v>
      </c>
    </row>
    <row r="79" spans="1:11" ht="14.4" customHeight="1" thickBot="1" x14ac:dyDescent="0.35">
      <c r="A79" s="327" t="s">
        <v>248</v>
      </c>
      <c r="B79" s="305">
        <v>2249.9999291304498</v>
      </c>
      <c r="C79" s="305">
        <v>2251.0569999999998</v>
      </c>
      <c r="D79" s="306">
        <v>1.057070869546</v>
      </c>
      <c r="E79" s="307">
        <v>1.00046980929</v>
      </c>
      <c r="F79" s="305">
        <v>2250.00020312886</v>
      </c>
      <c r="G79" s="306">
        <v>2250.00020312886</v>
      </c>
      <c r="H79" s="308">
        <v>246.97850000000099</v>
      </c>
      <c r="I79" s="305">
        <v>2449.1765</v>
      </c>
      <c r="J79" s="306">
        <v>199.17629687114001</v>
      </c>
      <c r="K79" s="309">
        <v>1.0885227906170001</v>
      </c>
    </row>
    <row r="80" spans="1:11" ht="14.4" customHeight="1" thickBot="1" x14ac:dyDescent="0.35">
      <c r="A80" s="325" t="s">
        <v>249</v>
      </c>
      <c r="B80" s="305">
        <v>90.999997133720001</v>
      </c>
      <c r="C80" s="305">
        <v>90.55247</v>
      </c>
      <c r="D80" s="306">
        <v>-0.44752713372000003</v>
      </c>
      <c r="E80" s="307">
        <v>0.99508211925400003</v>
      </c>
      <c r="F80" s="305">
        <v>135.00001218773201</v>
      </c>
      <c r="G80" s="306">
        <v>135.00001218773201</v>
      </c>
      <c r="H80" s="308">
        <v>14.889699999999999</v>
      </c>
      <c r="I80" s="305">
        <v>147.48305999999999</v>
      </c>
      <c r="J80" s="306">
        <v>12.483047812268</v>
      </c>
      <c r="K80" s="309">
        <v>1.092467012483</v>
      </c>
    </row>
    <row r="81" spans="1:11" ht="14.4" customHeight="1" thickBot="1" x14ac:dyDescent="0.35">
      <c r="A81" s="326" t="s">
        <v>250</v>
      </c>
      <c r="B81" s="310">
        <v>90.999997133720001</v>
      </c>
      <c r="C81" s="310">
        <v>90.55247</v>
      </c>
      <c r="D81" s="311">
        <v>-0.44752713372000003</v>
      </c>
      <c r="E81" s="312">
        <v>0.99508211925400003</v>
      </c>
      <c r="F81" s="310">
        <v>135.00001218773201</v>
      </c>
      <c r="G81" s="311">
        <v>135.00001218773201</v>
      </c>
      <c r="H81" s="313">
        <v>14.889699999999999</v>
      </c>
      <c r="I81" s="310">
        <v>147.48305999999999</v>
      </c>
      <c r="J81" s="311">
        <v>12.483047812268</v>
      </c>
      <c r="K81" s="314">
        <v>1.092467012483</v>
      </c>
    </row>
    <row r="82" spans="1:11" ht="14.4" customHeight="1" thickBot="1" x14ac:dyDescent="0.35">
      <c r="A82" s="327" t="s">
        <v>251</v>
      </c>
      <c r="B82" s="305">
        <v>90.999997133720001</v>
      </c>
      <c r="C82" s="305">
        <v>90.55247</v>
      </c>
      <c r="D82" s="306">
        <v>-0.44752713372000003</v>
      </c>
      <c r="E82" s="307">
        <v>0.99508211925400003</v>
      </c>
      <c r="F82" s="305">
        <v>135.00001218773201</v>
      </c>
      <c r="G82" s="306">
        <v>135.00001218773201</v>
      </c>
      <c r="H82" s="308">
        <v>14.889699999999999</v>
      </c>
      <c r="I82" s="305">
        <v>147.48305999999999</v>
      </c>
      <c r="J82" s="306">
        <v>12.483047812268</v>
      </c>
      <c r="K82" s="309">
        <v>1.092467012483</v>
      </c>
    </row>
    <row r="83" spans="1:11" ht="14.4" customHeight="1" thickBot="1" x14ac:dyDescent="0.35">
      <c r="A83" s="324" t="s">
        <v>252</v>
      </c>
      <c r="B83" s="305">
        <v>0</v>
      </c>
      <c r="C83" s="305">
        <v>5.4480000000000004</v>
      </c>
      <c r="D83" s="306">
        <v>5.4480000000000004</v>
      </c>
      <c r="E83" s="316" t="s">
        <v>177</v>
      </c>
      <c r="F83" s="305">
        <v>0</v>
      </c>
      <c r="G83" s="306">
        <v>0</v>
      </c>
      <c r="H83" s="308">
        <v>0</v>
      </c>
      <c r="I83" s="305">
        <v>0.77583999999999997</v>
      </c>
      <c r="J83" s="306">
        <v>0.77583999999999997</v>
      </c>
      <c r="K83" s="315" t="s">
        <v>177</v>
      </c>
    </row>
    <row r="84" spans="1:11" ht="14.4" customHeight="1" thickBot="1" x14ac:dyDescent="0.35">
      <c r="A84" s="325" t="s">
        <v>253</v>
      </c>
      <c r="B84" s="305">
        <v>0</v>
      </c>
      <c r="C84" s="305">
        <v>5.4480000000000004</v>
      </c>
      <c r="D84" s="306">
        <v>5.4480000000000004</v>
      </c>
      <c r="E84" s="316" t="s">
        <v>177</v>
      </c>
      <c r="F84" s="305">
        <v>0</v>
      </c>
      <c r="G84" s="306">
        <v>0</v>
      </c>
      <c r="H84" s="308">
        <v>0</v>
      </c>
      <c r="I84" s="305">
        <v>0.77583999999999997</v>
      </c>
      <c r="J84" s="306">
        <v>0.77583999999999997</v>
      </c>
      <c r="K84" s="315" t="s">
        <v>177</v>
      </c>
    </row>
    <row r="85" spans="1:11" ht="14.4" customHeight="1" thickBot="1" x14ac:dyDescent="0.35">
      <c r="A85" s="326" t="s">
        <v>254</v>
      </c>
      <c r="B85" s="310">
        <v>0</v>
      </c>
      <c r="C85" s="310">
        <v>0</v>
      </c>
      <c r="D85" s="311">
        <v>0</v>
      </c>
      <c r="E85" s="312">
        <v>1</v>
      </c>
      <c r="F85" s="310">
        <v>0</v>
      </c>
      <c r="G85" s="311">
        <v>0</v>
      </c>
      <c r="H85" s="313">
        <v>0</v>
      </c>
      <c r="I85" s="310">
        <v>0.17584</v>
      </c>
      <c r="J85" s="311">
        <v>0.17584</v>
      </c>
      <c r="K85" s="318" t="s">
        <v>194</v>
      </c>
    </row>
    <row r="86" spans="1:11" ht="14.4" customHeight="1" thickBot="1" x14ac:dyDescent="0.35">
      <c r="A86" s="327" t="s">
        <v>255</v>
      </c>
      <c r="B86" s="305">
        <v>0</v>
      </c>
      <c r="C86" s="305">
        <v>0</v>
      </c>
      <c r="D86" s="306">
        <v>0</v>
      </c>
      <c r="E86" s="307">
        <v>1</v>
      </c>
      <c r="F86" s="305">
        <v>0</v>
      </c>
      <c r="G86" s="306">
        <v>0</v>
      </c>
      <c r="H86" s="308">
        <v>0</v>
      </c>
      <c r="I86" s="305">
        <v>0.17584</v>
      </c>
      <c r="J86" s="306">
        <v>0.17584</v>
      </c>
      <c r="K86" s="315" t="s">
        <v>194</v>
      </c>
    </row>
    <row r="87" spans="1:11" ht="14.4" customHeight="1" thickBot="1" x14ac:dyDescent="0.35">
      <c r="A87" s="329" t="s">
        <v>256</v>
      </c>
      <c r="B87" s="305">
        <v>0</v>
      </c>
      <c r="C87" s="305">
        <v>4.1980000000000004</v>
      </c>
      <c r="D87" s="306">
        <v>4.1980000000000004</v>
      </c>
      <c r="E87" s="316" t="s">
        <v>194</v>
      </c>
      <c r="F87" s="305">
        <v>0</v>
      </c>
      <c r="G87" s="306">
        <v>0</v>
      </c>
      <c r="H87" s="308">
        <v>0</v>
      </c>
      <c r="I87" s="305">
        <v>0</v>
      </c>
      <c r="J87" s="306">
        <v>0</v>
      </c>
      <c r="K87" s="315" t="s">
        <v>177</v>
      </c>
    </row>
    <row r="88" spans="1:11" ht="14.4" customHeight="1" thickBot="1" x14ac:dyDescent="0.35">
      <c r="A88" s="327" t="s">
        <v>257</v>
      </c>
      <c r="B88" s="305">
        <v>0</v>
      </c>
      <c r="C88" s="305">
        <v>4.1980000000000004</v>
      </c>
      <c r="D88" s="306">
        <v>4.1980000000000004</v>
      </c>
      <c r="E88" s="316" t="s">
        <v>194</v>
      </c>
      <c r="F88" s="305">
        <v>0</v>
      </c>
      <c r="G88" s="306">
        <v>0</v>
      </c>
      <c r="H88" s="308">
        <v>0</v>
      </c>
      <c r="I88" s="305">
        <v>0</v>
      </c>
      <c r="J88" s="306">
        <v>0</v>
      </c>
      <c r="K88" s="315" t="s">
        <v>177</v>
      </c>
    </row>
    <row r="89" spans="1:11" ht="14.4" customHeight="1" thickBot="1" x14ac:dyDescent="0.35">
      <c r="A89" s="329" t="s">
        <v>258</v>
      </c>
      <c r="B89" s="305">
        <v>0</v>
      </c>
      <c r="C89" s="305">
        <v>1.25</v>
      </c>
      <c r="D89" s="306">
        <v>1.25</v>
      </c>
      <c r="E89" s="316" t="s">
        <v>177</v>
      </c>
      <c r="F89" s="305">
        <v>0</v>
      </c>
      <c r="G89" s="306">
        <v>0</v>
      </c>
      <c r="H89" s="308">
        <v>0</v>
      </c>
      <c r="I89" s="305">
        <v>0.6</v>
      </c>
      <c r="J89" s="306">
        <v>0.6</v>
      </c>
      <c r="K89" s="315" t="s">
        <v>177</v>
      </c>
    </row>
    <row r="90" spans="1:11" ht="14.4" customHeight="1" thickBot="1" x14ac:dyDescent="0.35">
      <c r="A90" s="327" t="s">
        <v>259</v>
      </c>
      <c r="B90" s="305">
        <v>0</v>
      </c>
      <c r="C90" s="305">
        <v>1.25</v>
      </c>
      <c r="D90" s="306">
        <v>1.25</v>
      </c>
      <c r="E90" s="316" t="s">
        <v>177</v>
      </c>
      <c r="F90" s="305">
        <v>0</v>
      </c>
      <c r="G90" s="306">
        <v>0</v>
      </c>
      <c r="H90" s="308">
        <v>0</v>
      </c>
      <c r="I90" s="305">
        <v>0.6</v>
      </c>
      <c r="J90" s="306">
        <v>0.6</v>
      </c>
      <c r="K90" s="315" t="s">
        <v>177</v>
      </c>
    </row>
    <row r="91" spans="1:11" ht="14.4" customHeight="1" thickBot="1" x14ac:dyDescent="0.35">
      <c r="A91" s="324" t="s">
        <v>260</v>
      </c>
      <c r="B91" s="305">
        <v>2663.9923563981502</v>
      </c>
      <c r="C91" s="305">
        <v>2721.7950000000001</v>
      </c>
      <c r="D91" s="306">
        <v>57.802643601850001</v>
      </c>
      <c r="E91" s="307">
        <v>1.0216977512950001</v>
      </c>
      <c r="F91" s="305">
        <v>2586.3068043716198</v>
      </c>
      <c r="G91" s="306">
        <v>2586.3068043716198</v>
      </c>
      <c r="H91" s="308">
        <v>212.67100000000099</v>
      </c>
      <c r="I91" s="305">
        <v>2585.8150000000001</v>
      </c>
      <c r="J91" s="306">
        <v>-0.49180437161700002</v>
      </c>
      <c r="K91" s="309">
        <v>0.99980984298800002</v>
      </c>
    </row>
    <row r="92" spans="1:11" ht="14.4" customHeight="1" thickBot="1" x14ac:dyDescent="0.35">
      <c r="A92" s="325" t="s">
        <v>261</v>
      </c>
      <c r="B92" s="305">
        <v>2663.9923563981502</v>
      </c>
      <c r="C92" s="305">
        <v>2682.549</v>
      </c>
      <c r="D92" s="306">
        <v>18.556643601849999</v>
      </c>
      <c r="E92" s="307">
        <v>1.0069657270429999</v>
      </c>
      <c r="F92" s="305">
        <v>2564.00592094175</v>
      </c>
      <c r="G92" s="306">
        <v>2564.00592094175</v>
      </c>
      <c r="H92" s="308">
        <v>212.67100000000099</v>
      </c>
      <c r="I92" s="305">
        <v>2569.48</v>
      </c>
      <c r="J92" s="306">
        <v>5.4740790582479999</v>
      </c>
      <c r="K92" s="309">
        <v>1.0021349713009999</v>
      </c>
    </row>
    <row r="93" spans="1:11" ht="14.4" customHeight="1" thickBot="1" x14ac:dyDescent="0.35">
      <c r="A93" s="326" t="s">
        <v>262</v>
      </c>
      <c r="B93" s="310">
        <v>2663.9923563981502</v>
      </c>
      <c r="C93" s="310">
        <v>2673.6610000000001</v>
      </c>
      <c r="D93" s="311">
        <v>9.6686436018500004</v>
      </c>
      <c r="E93" s="312">
        <v>1.003629381134</v>
      </c>
      <c r="F93" s="310">
        <v>2564.00592094175</v>
      </c>
      <c r="G93" s="311">
        <v>2564.00592094175</v>
      </c>
      <c r="H93" s="313">
        <v>212.67100000000099</v>
      </c>
      <c r="I93" s="310">
        <v>2569.2890000000002</v>
      </c>
      <c r="J93" s="311">
        <v>5.2830790582480001</v>
      </c>
      <c r="K93" s="314">
        <v>1.0020604784930001</v>
      </c>
    </row>
    <row r="94" spans="1:11" ht="14.4" customHeight="1" thickBot="1" x14ac:dyDescent="0.35">
      <c r="A94" s="327" t="s">
        <v>263</v>
      </c>
      <c r="B94" s="305">
        <v>104.99999669275201</v>
      </c>
      <c r="C94" s="305">
        <v>105.488</v>
      </c>
      <c r="D94" s="306">
        <v>0.48800330724699997</v>
      </c>
      <c r="E94" s="307">
        <v>1.004647650691</v>
      </c>
      <c r="F94" s="305">
        <v>109.00025170930201</v>
      </c>
      <c r="G94" s="306">
        <v>109.00025170930201</v>
      </c>
      <c r="H94" s="308">
        <v>9.5009999999999994</v>
      </c>
      <c r="I94" s="305">
        <v>109.87</v>
      </c>
      <c r="J94" s="306">
        <v>0.86974829069699999</v>
      </c>
      <c r="K94" s="309">
        <v>1.0079793236900001</v>
      </c>
    </row>
    <row r="95" spans="1:11" ht="14.4" customHeight="1" thickBot="1" x14ac:dyDescent="0.35">
      <c r="A95" s="327" t="s">
        <v>264</v>
      </c>
      <c r="B95" s="305">
        <v>458.99998554259702</v>
      </c>
      <c r="C95" s="305">
        <v>469.07900000000001</v>
      </c>
      <c r="D95" s="306">
        <v>10.079014457403</v>
      </c>
      <c r="E95" s="307">
        <v>1.0219586378529999</v>
      </c>
      <c r="F95" s="305">
        <v>355.00081978717702</v>
      </c>
      <c r="G95" s="306">
        <v>355.00081978717702</v>
      </c>
      <c r="H95" s="308">
        <v>27.206</v>
      </c>
      <c r="I95" s="305">
        <v>355.589</v>
      </c>
      <c r="J95" s="306">
        <v>0.58818021282199995</v>
      </c>
      <c r="K95" s="309">
        <v>1.0016568418430001</v>
      </c>
    </row>
    <row r="96" spans="1:11" ht="14.4" customHeight="1" thickBot="1" x14ac:dyDescent="0.35">
      <c r="A96" s="327" t="s">
        <v>265</v>
      </c>
      <c r="B96" s="305">
        <v>197.000403751379</v>
      </c>
      <c r="C96" s="305">
        <v>197.48699999999999</v>
      </c>
      <c r="D96" s="306">
        <v>0.48659624862099998</v>
      </c>
      <c r="E96" s="307">
        <v>1.002470026656</v>
      </c>
      <c r="F96" s="305">
        <v>198.000457233411</v>
      </c>
      <c r="G96" s="306">
        <v>198.00045723341199</v>
      </c>
      <c r="H96" s="308">
        <v>16.454999999999998</v>
      </c>
      <c r="I96" s="305">
        <v>197.47499999999999</v>
      </c>
      <c r="J96" s="306">
        <v>-0.52545723341100004</v>
      </c>
      <c r="K96" s="309">
        <v>0.99734618171699996</v>
      </c>
    </row>
    <row r="97" spans="1:11" ht="14.4" customHeight="1" thickBot="1" x14ac:dyDescent="0.35">
      <c r="A97" s="327" t="s">
        <v>266</v>
      </c>
      <c r="B97" s="305">
        <v>654.99200972042797</v>
      </c>
      <c r="C97" s="305">
        <v>654.29899999999998</v>
      </c>
      <c r="D97" s="306">
        <v>-0.69300972042700004</v>
      </c>
      <c r="E97" s="307">
        <v>0.99894195698499999</v>
      </c>
      <c r="F97" s="305">
        <v>655.00151256507297</v>
      </c>
      <c r="G97" s="306">
        <v>655.00151256507297</v>
      </c>
      <c r="H97" s="308">
        <v>55.569000000000003</v>
      </c>
      <c r="I97" s="305">
        <v>659.06</v>
      </c>
      <c r="J97" s="306">
        <v>4.0584874349269997</v>
      </c>
      <c r="K97" s="309">
        <v>1.006196149714</v>
      </c>
    </row>
    <row r="98" spans="1:11" ht="14.4" customHeight="1" thickBot="1" x14ac:dyDescent="0.35">
      <c r="A98" s="327" t="s">
        <v>267</v>
      </c>
      <c r="B98" s="305">
        <v>1134.9999642502301</v>
      </c>
      <c r="C98" s="305">
        <v>1134.1600000000001</v>
      </c>
      <c r="D98" s="306">
        <v>-0.83996425022499999</v>
      </c>
      <c r="E98" s="307">
        <v>0.99925994336799995</v>
      </c>
      <c r="F98" s="305">
        <v>1134.0026187004501</v>
      </c>
      <c r="G98" s="306">
        <v>1134.0026187004501</v>
      </c>
      <c r="H98" s="308">
        <v>94.510999999999996</v>
      </c>
      <c r="I98" s="305">
        <v>1134.1469999999999</v>
      </c>
      <c r="J98" s="306">
        <v>0.144381299553</v>
      </c>
      <c r="K98" s="309">
        <v>1.000127320075</v>
      </c>
    </row>
    <row r="99" spans="1:11" ht="14.4" customHeight="1" thickBot="1" x14ac:dyDescent="0.35">
      <c r="A99" s="327" t="s">
        <v>268</v>
      </c>
      <c r="B99" s="305">
        <v>112.99999644077</v>
      </c>
      <c r="C99" s="305">
        <v>113.148</v>
      </c>
      <c r="D99" s="306">
        <v>0.14800355923</v>
      </c>
      <c r="E99" s="307">
        <v>1.0013097660520001</v>
      </c>
      <c r="F99" s="305">
        <v>113.000260946341</v>
      </c>
      <c r="G99" s="306">
        <v>113.000260946341</v>
      </c>
      <c r="H99" s="308">
        <v>9.4290000000000003</v>
      </c>
      <c r="I99" s="305">
        <v>113.148</v>
      </c>
      <c r="J99" s="306">
        <v>0.147739053659</v>
      </c>
      <c r="K99" s="309">
        <v>1.0013074222339999</v>
      </c>
    </row>
    <row r="100" spans="1:11" ht="14.4" customHeight="1" thickBot="1" x14ac:dyDescent="0.35">
      <c r="A100" s="326" t="s">
        <v>269</v>
      </c>
      <c r="B100" s="310">
        <v>0</v>
      </c>
      <c r="C100" s="310">
        <v>8.8879999999999999</v>
      </c>
      <c r="D100" s="311">
        <v>8.8879999999999999</v>
      </c>
      <c r="E100" s="317" t="s">
        <v>194</v>
      </c>
      <c r="F100" s="310">
        <v>0</v>
      </c>
      <c r="G100" s="311">
        <v>0</v>
      </c>
      <c r="H100" s="313">
        <v>0</v>
      </c>
      <c r="I100" s="310">
        <v>0.191</v>
      </c>
      <c r="J100" s="311">
        <v>0.191</v>
      </c>
      <c r="K100" s="318" t="s">
        <v>177</v>
      </c>
    </row>
    <row r="101" spans="1:11" ht="14.4" customHeight="1" thickBot="1" x14ac:dyDescent="0.35">
      <c r="A101" s="327" t="s">
        <v>270</v>
      </c>
      <c r="B101" s="305">
        <v>0</v>
      </c>
      <c r="C101" s="305">
        <v>8.8759999999999994</v>
      </c>
      <c r="D101" s="306">
        <v>8.8759999999999994</v>
      </c>
      <c r="E101" s="316" t="s">
        <v>194</v>
      </c>
      <c r="F101" s="305">
        <v>0</v>
      </c>
      <c r="G101" s="306">
        <v>0</v>
      </c>
      <c r="H101" s="308">
        <v>0</v>
      </c>
      <c r="I101" s="305">
        <v>0.191</v>
      </c>
      <c r="J101" s="306">
        <v>0.191</v>
      </c>
      <c r="K101" s="315" t="s">
        <v>177</v>
      </c>
    </row>
    <row r="102" spans="1:11" ht="14.4" customHeight="1" thickBot="1" x14ac:dyDescent="0.35">
      <c r="A102" s="327" t="s">
        <v>271</v>
      </c>
      <c r="B102" s="305">
        <v>0</v>
      </c>
      <c r="C102" s="305">
        <v>1.2E-2</v>
      </c>
      <c r="D102" s="306">
        <v>1.2E-2</v>
      </c>
      <c r="E102" s="316" t="s">
        <v>194</v>
      </c>
      <c r="F102" s="305">
        <v>0</v>
      </c>
      <c r="G102" s="306">
        <v>0</v>
      </c>
      <c r="H102" s="308">
        <v>0</v>
      </c>
      <c r="I102" s="305">
        <v>0</v>
      </c>
      <c r="J102" s="306">
        <v>0</v>
      </c>
      <c r="K102" s="309">
        <v>12</v>
      </c>
    </row>
    <row r="103" spans="1:11" ht="14.4" customHeight="1" thickBot="1" x14ac:dyDescent="0.35">
      <c r="A103" s="325" t="s">
        <v>272</v>
      </c>
      <c r="B103" s="305">
        <v>0</v>
      </c>
      <c r="C103" s="305">
        <v>39.246000000000002</v>
      </c>
      <c r="D103" s="306">
        <v>39.246000000000002</v>
      </c>
      <c r="E103" s="316" t="s">
        <v>177</v>
      </c>
      <c r="F103" s="305">
        <v>22.300883429864999</v>
      </c>
      <c r="G103" s="306">
        <v>22.300883429864999</v>
      </c>
      <c r="H103" s="308">
        <v>0</v>
      </c>
      <c r="I103" s="305">
        <v>16.335000000000001</v>
      </c>
      <c r="J103" s="306">
        <v>-5.9658834298650003</v>
      </c>
      <c r="K103" s="309">
        <v>0.73248219297499995</v>
      </c>
    </row>
    <row r="104" spans="1:11" ht="14.4" customHeight="1" thickBot="1" x14ac:dyDescent="0.35">
      <c r="A104" s="326" t="s">
        <v>273</v>
      </c>
      <c r="B104" s="310">
        <v>0</v>
      </c>
      <c r="C104" s="310">
        <v>8.9</v>
      </c>
      <c r="D104" s="311">
        <v>8.9</v>
      </c>
      <c r="E104" s="317" t="s">
        <v>177</v>
      </c>
      <c r="F104" s="310">
        <v>22.300883429864999</v>
      </c>
      <c r="G104" s="311">
        <v>22.300883429864999</v>
      </c>
      <c r="H104" s="313">
        <v>0</v>
      </c>
      <c r="I104" s="310">
        <v>9.0749999999999993</v>
      </c>
      <c r="J104" s="311">
        <v>-13.225883429865</v>
      </c>
      <c r="K104" s="314">
        <v>0.40693455165300002</v>
      </c>
    </row>
    <row r="105" spans="1:11" ht="14.4" customHeight="1" thickBot="1" x14ac:dyDescent="0.35">
      <c r="A105" s="327" t="s">
        <v>274</v>
      </c>
      <c r="B105" s="305">
        <v>0</v>
      </c>
      <c r="C105" s="305">
        <v>8.9</v>
      </c>
      <c r="D105" s="306">
        <v>8.9</v>
      </c>
      <c r="E105" s="316" t="s">
        <v>177</v>
      </c>
      <c r="F105" s="305">
        <v>22.300883429864999</v>
      </c>
      <c r="G105" s="306">
        <v>22.300883429864999</v>
      </c>
      <c r="H105" s="308">
        <v>0</v>
      </c>
      <c r="I105" s="305">
        <v>9.0749999999999993</v>
      </c>
      <c r="J105" s="306">
        <v>-13.225883429865</v>
      </c>
      <c r="K105" s="309">
        <v>0.40693455165300002</v>
      </c>
    </row>
    <row r="106" spans="1:11" ht="14.4" customHeight="1" thickBot="1" x14ac:dyDescent="0.35">
      <c r="A106" s="326" t="s">
        <v>275</v>
      </c>
      <c r="B106" s="310">
        <v>0</v>
      </c>
      <c r="C106" s="310">
        <v>30.346</v>
      </c>
      <c r="D106" s="311">
        <v>30.346</v>
      </c>
      <c r="E106" s="317" t="s">
        <v>194</v>
      </c>
      <c r="F106" s="310">
        <v>0</v>
      </c>
      <c r="G106" s="311">
        <v>0</v>
      </c>
      <c r="H106" s="313">
        <v>0</v>
      </c>
      <c r="I106" s="310">
        <v>7.26</v>
      </c>
      <c r="J106" s="311">
        <v>7.26</v>
      </c>
      <c r="K106" s="318" t="s">
        <v>177</v>
      </c>
    </row>
    <row r="107" spans="1:11" ht="14.4" customHeight="1" thickBot="1" x14ac:dyDescent="0.35">
      <c r="A107" s="327" t="s">
        <v>276</v>
      </c>
      <c r="B107" s="305">
        <v>0</v>
      </c>
      <c r="C107" s="305">
        <v>30.346</v>
      </c>
      <c r="D107" s="306">
        <v>30.346</v>
      </c>
      <c r="E107" s="316" t="s">
        <v>194</v>
      </c>
      <c r="F107" s="305">
        <v>0</v>
      </c>
      <c r="G107" s="306">
        <v>0</v>
      </c>
      <c r="H107" s="308">
        <v>0</v>
      </c>
      <c r="I107" s="305">
        <v>7.26</v>
      </c>
      <c r="J107" s="306">
        <v>7.26</v>
      </c>
      <c r="K107" s="315" t="s">
        <v>177</v>
      </c>
    </row>
    <row r="108" spans="1:11" ht="14.4" customHeight="1" thickBot="1" x14ac:dyDescent="0.35">
      <c r="A108" s="323" t="s">
        <v>277</v>
      </c>
      <c r="B108" s="305">
        <v>65.487801607601995</v>
      </c>
      <c r="C108" s="305">
        <v>71.154449999999997</v>
      </c>
      <c r="D108" s="306">
        <v>5.6666483923969997</v>
      </c>
      <c r="E108" s="307">
        <v>1.0865298307969999</v>
      </c>
      <c r="F108" s="305">
        <v>66.393345115147</v>
      </c>
      <c r="G108" s="306">
        <v>66.393345115147</v>
      </c>
      <c r="H108" s="308">
        <v>1.2340899999999999</v>
      </c>
      <c r="I108" s="305">
        <v>65.769329999999997</v>
      </c>
      <c r="J108" s="306">
        <v>-0.62401511514700003</v>
      </c>
      <c r="K108" s="309">
        <v>0.99060124001700001</v>
      </c>
    </row>
    <row r="109" spans="1:11" ht="14.4" customHeight="1" thickBot="1" x14ac:dyDescent="0.35">
      <c r="A109" s="324" t="s">
        <v>278</v>
      </c>
      <c r="B109" s="305">
        <v>65.487801607601995</v>
      </c>
      <c r="C109" s="305">
        <v>71.154449999999997</v>
      </c>
      <c r="D109" s="306">
        <v>5.6666483923969997</v>
      </c>
      <c r="E109" s="307">
        <v>1.0865298307969999</v>
      </c>
      <c r="F109" s="305">
        <v>66.393345115147</v>
      </c>
      <c r="G109" s="306">
        <v>66.393345115147</v>
      </c>
      <c r="H109" s="308">
        <v>1.2340899999999999</v>
      </c>
      <c r="I109" s="305">
        <v>65.769329999999997</v>
      </c>
      <c r="J109" s="306">
        <v>-0.62401511514700003</v>
      </c>
      <c r="K109" s="309">
        <v>0.99060124001700001</v>
      </c>
    </row>
    <row r="110" spans="1:11" ht="14.4" customHeight="1" thickBot="1" x14ac:dyDescent="0.35">
      <c r="A110" s="330" t="s">
        <v>279</v>
      </c>
      <c r="B110" s="310">
        <v>65.487801607601995</v>
      </c>
      <c r="C110" s="310">
        <v>71.154449999999997</v>
      </c>
      <c r="D110" s="311">
        <v>5.6666483923969997</v>
      </c>
      <c r="E110" s="312">
        <v>1.0865298307969999</v>
      </c>
      <c r="F110" s="310">
        <v>66.393345115147</v>
      </c>
      <c r="G110" s="311">
        <v>66.393345115147</v>
      </c>
      <c r="H110" s="313">
        <v>1.2340899999999999</v>
      </c>
      <c r="I110" s="310">
        <v>65.769329999999997</v>
      </c>
      <c r="J110" s="311">
        <v>-0.62401511514700003</v>
      </c>
      <c r="K110" s="314">
        <v>0.99060124001700001</v>
      </c>
    </row>
    <row r="111" spans="1:11" ht="14.4" customHeight="1" thickBot="1" x14ac:dyDescent="0.35">
      <c r="A111" s="326" t="s">
        <v>280</v>
      </c>
      <c r="B111" s="310">
        <v>0</v>
      </c>
      <c r="C111" s="310">
        <v>8.8992400000000007</v>
      </c>
      <c r="D111" s="311">
        <v>8.8992400000000007</v>
      </c>
      <c r="E111" s="317" t="s">
        <v>177</v>
      </c>
      <c r="F111" s="310">
        <v>0</v>
      </c>
      <c r="G111" s="311">
        <v>0</v>
      </c>
      <c r="H111" s="313">
        <v>1.2199999999999999E-3</v>
      </c>
      <c r="I111" s="310">
        <v>4.5900000000000003E-3</v>
      </c>
      <c r="J111" s="311">
        <v>4.5900000000000003E-3</v>
      </c>
      <c r="K111" s="318" t="s">
        <v>177</v>
      </c>
    </row>
    <row r="112" spans="1:11" ht="14.4" customHeight="1" thickBot="1" x14ac:dyDescent="0.35">
      <c r="A112" s="327" t="s">
        <v>281</v>
      </c>
      <c r="B112" s="305">
        <v>0</v>
      </c>
      <c r="C112" s="305">
        <v>-7.6000000000000004E-4</v>
      </c>
      <c r="D112" s="306">
        <v>-7.6000000000000004E-4</v>
      </c>
      <c r="E112" s="316" t="s">
        <v>177</v>
      </c>
      <c r="F112" s="305">
        <v>0</v>
      </c>
      <c r="G112" s="306">
        <v>0</v>
      </c>
      <c r="H112" s="308">
        <v>1.2199999999999999E-3</v>
      </c>
      <c r="I112" s="305">
        <v>4.5900000000000003E-3</v>
      </c>
      <c r="J112" s="306">
        <v>4.5900000000000003E-3</v>
      </c>
      <c r="K112" s="315" t="s">
        <v>177</v>
      </c>
    </row>
    <row r="113" spans="1:11" ht="14.4" customHeight="1" thickBot="1" x14ac:dyDescent="0.35">
      <c r="A113" s="327" t="s">
        <v>282</v>
      </c>
      <c r="B113" s="305">
        <v>0</v>
      </c>
      <c r="C113" s="305">
        <v>8.9</v>
      </c>
      <c r="D113" s="306">
        <v>8.9</v>
      </c>
      <c r="E113" s="316" t="s">
        <v>194</v>
      </c>
      <c r="F113" s="305">
        <v>0</v>
      </c>
      <c r="G113" s="306">
        <v>0</v>
      </c>
      <c r="H113" s="308">
        <v>0</v>
      </c>
      <c r="I113" s="305">
        <v>0</v>
      </c>
      <c r="J113" s="306">
        <v>0</v>
      </c>
      <c r="K113" s="315" t="s">
        <v>177</v>
      </c>
    </row>
    <row r="114" spans="1:11" ht="14.4" customHeight="1" thickBot="1" x14ac:dyDescent="0.35">
      <c r="A114" s="326" t="s">
        <v>283</v>
      </c>
      <c r="B114" s="310">
        <v>65.487801607601995</v>
      </c>
      <c r="C114" s="310">
        <v>62.255209999999998</v>
      </c>
      <c r="D114" s="311">
        <v>-3.232591607602</v>
      </c>
      <c r="E114" s="312">
        <v>0.95063826348900005</v>
      </c>
      <c r="F114" s="310">
        <v>66.393345115147</v>
      </c>
      <c r="G114" s="311">
        <v>66.393345115147</v>
      </c>
      <c r="H114" s="313">
        <v>1.2328699999999999</v>
      </c>
      <c r="I114" s="310">
        <v>65.764740000000003</v>
      </c>
      <c r="J114" s="311">
        <v>-0.62860511514700002</v>
      </c>
      <c r="K114" s="314">
        <v>0.99053210658299995</v>
      </c>
    </row>
    <row r="115" spans="1:11" ht="14.4" customHeight="1" thickBot="1" x14ac:dyDescent="0.35">
      <c r="A115" s="327" t="s">
        <v>284</v>
      </c>
      <c r="B115" s="305">
        <v>0</v>
      </c>
      <c r="C115" s="305">
        <v>0.66700000000000004</v>
      </c>
      <c r="D115" s="306">
        <v>0.66700000000000004</v>
      </c>
      <c r="E115" s="316" t="s">
        <v>177</v>
      </c>
      <c r="F115" s="305">
        <v>0.66260490109600001</v>
      </c>
      <c r="G115" s="306">
        <v>0.66260490109600001</v>
      </c>
      <c r="H115" s="308">
        <v>0</v>
      </c>
      <c r="I115" s="305">
        <v>0</v>
      </c>
      <c r="J115" s="306">
        <v>-0.66260490109600001</v>
      </c>
      <c r="K115" s="309">
        <v>0</v>
      </c>
    </row>
    <row r="116" spans="1:11" ht="14.4" customHeight="1" thickBot="1" x14ac:dyDescent="0.35">
      <c r="A116" s="327" t="s">
        <v>285</v>
      </c>
      <c r="B116" s="305">
        <v>65.487801607601995</v>
      </c>
      <c r="C116" s="305">
        <v>61.588209999999997</v>
      </c>
      <c r="D116" s="306">
        <v>-3.8995916076019999</v>
      </c>
      <c r="E116" s="307">
        <v>0.94045316055999995</v>
      </c>
      <c r="F116" s="305">
        <v>65.730740214050996</v>
      </c>
      <c r="G116" s="306">
        <v>65.730740214050996</v>
      </c>
      <c r="H116" s="308">
        <v>1.2328699999999999</v>
      </c>
      <c r="I116" s="305">
        <v>65.764740000000003</v>
      </c>
      <c r="J116" s="306">
        <v>3.3999785948000003E-2</v>
      </c>
      <c r="K116" s="309">
        <v>1.000517258528</v>
      </c>
    </row>
    <row r="117" spans="1:11" ht="14.4" customHeight="1" thickBot="1" x14ac:dyDescent="0.35">
      <c r="A117" s="323" t="s">
        <v>286</v>
      </c>
      <c r="B117" s="305">
        <v>2257.3612285884301</v>
      </c>
      <c r="C117" s="305">
        <v>2116.3433500000001</v>
      </c>
      <c r="D117" s="306">
        <v>-141.01787858843201</v>
      </c>
      <c r="E117" s="307">
        <v>0.93752976847299996</v>
      </c>
      <c r="F117" s="305">
        <v>2237.4927831473701</v>
      </c>
      <c r="G117" s="306">
        <v>2237.4927831473701</v>
      </c>
      <c r="H117" s="308">
        <v>230.28496000000001</v>
      </c>
      <c r="I117" s="305">
        <v>2251.6234100000001</v>
      </c>
      <c r="J117" s="306">
        <v>14.130626852635</v>
      </c>
      <c r="K117" s="309">
        <v>1.006315384326</v>
      </c>
    </row>
    <row r="118" spans="1:11" ht="14.4" customHeight="1" thickBot="1" x14ac:dyDescent="0.35">
      <c r="A118" s="328" t="s">
        <v>287</v>
      </c>
      <c r="B118" s="310">
        <v>2257.3612285884301</v>
      </c>
      <c r="C118" s="310">
        <v>2116.3433500000001</v>
      </c>
      <c r="D118" s="311">
        <v>-141.01787858843201</v>
      </c>
      <c r="E118" s="312">
        <v>0.93752976847299996</v>
      </c>
      <c r="F118" s="310">
        <v>2237.4927831473701</v>
      </c>
      <c r="G118" s="311">
        <v>2237.4927831473701</v>
      </c>
      <c r="H118" s="313">
        <v>230.28496000000001</v>
      </c>
      <c r="I118" s="310">
        <v>2251.6234100000001</v>
      </c>
      <c r="J118" s="311">
        <v>14.130626852635</v>
      </c>
      <c r="K118" s="314">
        <v>1.006315384326</v>
      </c>
    </row>
    <row r="119" spans="1:11" ht="14.4" customHeight="1" thickBot="1" x14ac:dyDescent="0.35">
      <c r="A119" s="330" t="s">
        <v>38</v>
      </c>
      <c r="B119" s="310">
        <v>2257.3612285884301</v>
      </c>
      <c r="C119" s="310">
        <v>2116.3433500000001</v>
      </c>
      <c r="D119" s="311">
        <v>-141.01787858843201</v>
      </c>
      <c r="E119" s="312">
        <v>0.93752976847299996</v>
      </c>
      <c r="F119" s="310">
        <v>2237.4927831473701</v>
      </c>
      <c r="G119" s="311">
        <v>2237.4927831473701</v>
      </c>
      <c r="H119" s="313">
        <v>230.28496000000001</v>
      </c>
      <c r="I119" s="310">
        <v>2251.6234100000001</v>
      </c>
      <c r="J119" s="311">
        <v>14.130626852635</v>
      </c>
      <c r="K119" s="314">
        <v>1.006315384326</v>
      </c>
    </row>
    <row r="120" spans="1:11" ht="14.4" customHeight="1" thickBot="1" x14ac:dyDescent="0.35">
      <c r="A120" s="326" t="s">
        <v>288</v>
      </c>
      <c r="B120" s="310">
        <v>16.503324840651999</v>
      </c>
      <c r="C120" s="310">
        <v>18.566500000000001</v>
      </c>
      <c r="D120" s="311">
        <v>2.0631751593469998</v>
      </c>
      <c r="E120" s="312">
        <v>1.1250157273920001</v>
      </c>
      <c r="F120" s="310">
        <v>20.331755033198998</v>
      </c>
      <c r="G120" s="311">
        <v>20.331755033198998</v>
      </c>
      <c r="H120" s="313">
        <v>1.5669999999999999</v>
      </c>
      <c r="I120" s="310">
        <v>18.803999999999998</v>
      </c>
      <c r="J120" s="311">
        <v>-1.527755033199</v>
      </c>
      <c r="K120" s="314">
        <v>0.92485867399499999</v>
      </c>
    </row>
    <row r="121" spans="1:11" ht="14.4" customHeight="1" thickBot="1" x14ac:dyDescent="0.35">
      <c r="A121" s="327" t="s">
        <v>289</v>
      </c>
      <c r="B121" s="305">
        <v>16.503324840651999</v>
      </c>
      <c r="C121" s="305">
        <v>18.566500000000001</v>
      </c>
      <c r="D121" s="306">
        <v>2.0631751593469998</v>
      </c>
      <c r="E121" s="307">
        <v>1.1250157273920001</v>
      </c>
      <c r="F121" s="305">
        <v>20.331755033198998</v>
      </c>
      <c r="G121" s="306">
        <v>20.331755033198998</v>
      </c>
      <c r="H121" s="308">
        <v>1.5669999999999999</v>
      </c>
      <c r="I121" s="305">
        <v>18.803999999999998</v>
      </c>
      <c r="J121" s="306">
        <v>-1.527755033199</v>
      </c>
      <c r="K121" s="309">
        <v>0.92485867399499999</v>
      </c>
    </row>
    <row r="122" spans="1:11" ht="14.4" customHeight="1" thickBot="1" x14ac:dyDescent="0.35">
      <c r="A122" s="326" t="s">
        <v>290</v>
      </c>
      <c r="B122" s="310">
        <v>27.848129908158999</v>
      </c>
      <c r="C122" s="310">
        <v>15.749000000000001</v>
      </c>
      <c r="D122" s="311">
        <v>-12.099129908159</v>
      </c>
      <c r="E122" s="312">
        <v>0.56553169106599999</v>
      </c>
      <c r="F122" s="310">
        <v>32.348185356141997</v>
      </c>
      <c r="G122" s="311">
        <v>32.348185356141997</v>
      </c>
      <c r="H122" s="313">
        <v>0.68501999999999996</v>
      </c>
      <c r="I122" s="310">
        <v>24.540320000000001</v>
      </c>
      <c r="J122" s="311">
        <v>-7.8078653561419999</v>
      </c>
      <c r="K122" s="314">
        <v>0.75863049904699997</v>
      </c>
    </row>
    <row r="123" spans="1:11" ht="14.4" customHeight="1" thickBot="1" x14ac:dyDescent="0.35">
      <c r="A123" s="327" t="s">
        <v>291</v>
      </c>
      <c r="B123" s="305">
        <v>0</v>
      </c>
      <c r="C123" s="305">
        <v>1.6279999999999999</v>
      </c>
      <c r="D123" s="306">
        <v>1.6279999999999999</v>
      </c>
      <c r="E123" s="316" t="s">
        <v>194</v>
      </c>
      <c r="F123" s="305">
        <v>0</v>
      </c>
      <c r="G123" s="306">
        <v>0</v>
      </c>
      <c r="H123" s="308">
        <v>0</v>
      </c>
      <c r="I123" s="305">
        <v>0</v>
      </c>
      <c r="J123" s="306">
        <v>0</v>
      </c>
      <c r="K123" s="309">
        <v>12</v>
      </c>
    </row>
    <row r="124" spans="1:11" ht="14.4" customHeight="1" thickBot="1" x14ac:dyDescent="0.35">
      <c r="A124" s="327" t="s">
        <v>292</v>
      </c>
      <c r="B124" s="305">
        <v>0</v>
      </c>
      <c r="C124" s="305">
        <v>0</v>
      </c>
      <c r="D124" s="306">
        <v>0</v>
      </c>
      <c r="E124" s="316" t="s">
        <v>177</v>
      </c>
      <c r="F124" s="305">
        <v>6.671612084046</v>
      </c>
      <c r="G124" s="306">
        <v>6.671612084046</v>
      </c>
      <c r="H124" s="308">
        <v>0</v>
      </c>
      <c r="I124" s="305">
        <v>1.4983</v>
      </c>
      <c r="J124" s="306">
        <v>-5.1733120840459996</v>
      </c>
      <c r="K124" s="309">
        <v>0.22457840490700001</v>
      </c>
    </row>
    <row r="125" spans="1:11" ht="14.4" customHeight="1" thickBot="1" x14ac:dyDescent="0.35">
      <c r="A125" s="327" t="s">
        <v>293</v>
      </c>
      <c r="B125" s="305">
        <v>27.848129908158999</v>
      </c>
      <c r="C125" s="305">
        <v>14.121</v>
      </c>
      <c r="D125" s="306">
        <v>-13.727129908159</v>
      </c>
      <c r="E125" s="307">
        <v>0.50707175119299996</v>
      </c>
      <c r="F125" s="305">
        <v>25.676573272094998</v>
      </c>
      <c r="G125" s="306">
        <v>25.676573272094998</v>
      </c>
      <c r="H125" s="308">
        <v>0.68501999999999996</v>
      </c>
      <c r="I125" s="305">
        <v>23.042020000000001</v>
      </c>
      <c r="J125" s="306">
        <v>-2.6345532720949998</v>
      </c>
      <c r="K125" s="309">
        <v>0.897394670068</v>
      </c>
    </row>
    <row r="126" spans="1:11" ht="14.4" customHeight="1" thickBot="1" x14ac:dyDescent="0.35">
      <c r="A126" s="326" t="s">
        <v>294</v>
      </c>
      <c r="B126" s="310">
        <v>225.55124086632699</v>
      </c>
      <c r="C126" s="310">
        <v>171.65249</v>
      </c>
      <c r="D126" s="311">
        <v>-53.898750866325997</v>
      </c>
      <c r="E126" s="312">
        <v>0.76103544959699998</v>
      </c>
      <c r="F126" s="310">
        <v>166.49510732697601</v>
      </c>
      <c r="G126" s="311">
        <v>166.49510732697601</v>
      </c>
      <c r="H126" s="313">
        <v>13.8613</v>
      </c>
      <c r="I126" s="310">
        <v>172.77231</v>
      </c>
      <c r="J126" s="311">
        <v>6.277202673024</v>
      </c>
      <c r="K126" s="314">
        <v>1.037702024845</v>
      </c>
    </row>
    <row r="127" spans="1:11" ht="14.4" customHeight="1" thickBot="1" x14ac:dyDescent="0.35">
      <c r="A127" s="327" t="s">
        <v>295</v>
      </c>
      <c r="B127" s="305">
        <v>225.55124086632699</v>
      </c>
      <c r="C127" s="305">
        <v>171.65249</v>
      </c>
      <c r="D127" s="306">
        <v>-53.898750866325997</v>
      </c>
      <c r="E127" s="307">
        <v>0.76103544959699998</v>
      </c>
      <c r="F127" s="305">
        <v>166.49510732697601</v>
      </c>
      <c r="G127" s="306">
        <v>166.49510732697601</v>
      </c>
      <c r="H127" s="308">
        <v>13.8613</v>
      </c>
      <c r="I127" s="305">
        <v>172.77231</v>
      </c>
      <c r="J127" s="306">
        <v>6.277202673024</v>
      </c>
      <c r="K127" s="309">
        <v>1.037702024845</v>
      </c>
    </row>
    <row r="128" spans="1:11" ht="14.4" customHeight="1" thickBot="1" x14ac:dyDescent="0.35">
      <c r="A128" s="326" t="s">
        <v>296</v>
      </c>
      <c r="B128" s="310">
        <v>688</v>
      </c>
      <c r="C128" s="310">
        <v>628.6386</v>
      </c>
      <c r="D128" s="311">
        <v>-59.361399999999001</v>
      </c>
      <c r="E128" s="312">
        <v>0.91371889534799999</v>
      </c>
      <c r="F128" s="310">
        <v>699.202834554638</v>
      </c>
      <c r="G128" s="311">
        <v>699.202834554638</v>
      </c>
      <c r="H128" s="313">
        <v>69.830879999999993</v>
      </c>
      <c r="I128" s="310">
        <v>668.98874999999998</v>
      </c>
      <c r="J128" s="311">
        <v>-30.214084554637999</v>
      </c>
      <c r="K128" s="314">
        <v>0.95678781168799998</v>
      </c>
    </row>
    <row r="129" spans="1:11" ht="14.4" customHeight="1" thickBot="1" x14ac:dyDescent="0.35">
      <c r="A129" s="327" t="s">
        <v>297</v>
      </c>
      <c r="B129" s="305">
        <v>688</v>
      </c>
      <c r="C129" s="305">
        <v>628.6386</v>
      </c>
      <c r="D129" s="306">
        <v>-59.361399999999001</v>
      </c>
      <c r="E129" s="307">
        <v>0.91371889534799999</v>
      </c>
      <c r="F129" s="305">
        <v>699.202834554638</v>
      </c>
      <c r="G129" s="306">
        <v>699.202834554638</v>
      </c>
      <c r="H129" s="308">
        <v>69.830879999999993</v>
      </c>
      <c r="I129" s="305">
        <v>668.98874999999998</v>
      </c>
      <c r="J129" s="306">
        <v>-30.214084554637999</v>
      </c>
      <c r="K129" s="309">
        <v>0.95678781168799998</v>
      </c>
    </row>
    <row r="130" spans="1:11" ht="14.4" customHeight="1" thickBot="1" x14ac:dyDescent="0.35">
      <c r="A130" s="326" t="s">
        <v>298</v>
      </c>
      <c r="B130" s="310">
        <v>1299.4585329733</v>
      </c>
      <c r="C130" s="310">
        <v>1281.73676</v>
      </c>
      <c r="D130" s="311">
        <v>-17.721772973294001</v>
      </c>
      <c r="E130" s="312">
        <v>0.98636218661499997</v>
      </c>
      <c r="F130" s="310">
        <v>1319.11490087641</v>
      </c>
      <c r="G130" s="311">
        <v>1319.11490087641</v>
      </c>
      <c r="H130" s="313">
        <v>144.34075999999999</v>
      </c>
      <c r="I130" s="310">
        <v>1366.51803</v>
      </c>
      <c r="J130" s="311">
        <v>47.403129123589999</v>
      </c>
      <c r="K130" s="314">
        <v>1.035935557313</v>
      </c>
    </row>
    <row r="131" spans="1:11" ht="14.4" customHeight="1" thickBot="1" x14ac:dyDescent="0.35">
      <c r="A131" s="327" t="s">
        <v>299</v>
      </c>
      <c r="B131" s="305">
        <v>1299.4585329733</v>
      </c>
      <c r="C131" s="305">
        <v>1281.73676</v>
      </c>
      <c r="D131" s="306">
        <v>-17.721772973294001</v>
      </c>
      <c r="E131" s="307">
        <v>0.98636218661499997</v>
      </c>
      <c r="F131" s="305">
        <v>1319.11490087641</v>
      </c>
      <c r="G131" s="306">
        <v>1319.11490087641</v>
      </c>
      <c r="H131" s="308">
        <v>144.34075999999999</v>
      </c>
      <c r="I131" s="305">
        <v>1366.51803</v>
      </c>
      <c r="J131" s="306">
        <v>47.403129123589999</v>
      </c>
      <c r="K131" s="309">
        <v>1.035935557313</v>
      </c>
    </row>
    <row r="132" spans="1:11" ht="14.4" customHeight="1" thickBot="1" x14ac:dyDescent="0.35">
      <c r="A132" s="331"/>
      <c r="B132" s="305">
        <v>-28283.893113874601</v>
      </c>
      <c r="C132" s="305">
        <v>-28256.12787</v>
      </c>
      <c r="D132" s="306">
        <v>27.765243874557001</v>
      </c>
      <c r="E132" s="307">
        <v>0.99901833726400002</v>
      </c>
      <c r="F132" s="305">
        <v>-27873.493357501698</v>
      </c>
      <c r="G132" s="306">
        <v>-27873.493357501698</v>
      </c>
      <c r="H132" s="308">
        <v>-2980.37718000001</v>
      </c>
      <c r="I132" s="305">
        <v>-29491.361150000001</v>
      </c>
      <c r="J132" s="306">
        <v>-1617.8677924982801</v>
      </c>
      <c r="K132" s="309">
        <v>1.058043237413</v>
      </c>
    </row>
    <row r="133" spans="1:11" ht="14.4" customHeight="1" thickBot="1" x14ac:dyDescent="0.35">
      <c r="A133" s="332" t="s">
        <v>50</v>
      </c>
      <c r="B133" s="319">
        <v>-28283.893113874601</v>
      </c>
      <c r="C133" s="319">
        <v>-28256.12787</v>
      </c>
      <c r="D133" s="320">
        <v>27.765243874557999</v>
      </c>
      <c r="E133" s="321">
        <v>-0.85555762560199999</v>
      </c>
      <c r="F133" s="319">
        <v>-27873.493357501698</v>
      </c>
      <c r="G133" s="320">
        <v>-27873.493357501698</v>
      </c>
      <c r="H133" s="319">
        <v>-2980.37718000001</v>
      </c>
      <c r="I133" s="319">
        <v>-29491.361150000001</v>
      </c>
      <c r="J133" s="320">
        <v>-1617.8677924982901</v>
      </c>
      <c r="K133" s="322">
        <v>1.058043237413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300</v>
      </c>
      <c r="B5" s="334" t="s">
        <v>301</v>
      </c>
      <c r="C5" s="335" t="s">
        <v>302</v>
      </c>
      <c r="D5" s="335" t="s">
        <v>302</v>
      </c>
      <c r="E5" s="335"/>
      <c r="F5" s="335" t="s">
        <v>302</v>
      </c>
      <c r="G5" s="335" t="s">
        <v>302</v>
      </c>
      <c r="H5" s="335" t="s">
        <v>302</v>
      </c>
      <c r="I5" s="336" t="s">
        <v>302</v>
      </c>
      <c r="J5" s="337" t="s">
        <v>53</v>
      </c>
    </row>
    <row r="6" spans="1:10" ht="14.4" customHeight="1" x14ac:dyDescent="0.3">
      <c r="A6" s="333" t="s">
        <v>300</v>
      </c>
      <c r="B6" s="334" t="s">
        <v>183</v>
      </c>
      <c r="C6" s="335">
        <v>55.505649999999989</v>
      </c>
      <c r="D6" s="335">
        <v>61.317899999999995</v>
      </c>
      <c r="E6" s="335"/>
      <c r="F6" s="335">
        <v>58.644699999999013</v>
      </c>
      <c r="G6" s="335">
        <v>55.000004965371005</v>
      </c>
      <c r="H6" s="335">
        <v>3.6446950346280076</v>
      </c>
      <c r="I6" s="336">
        <v>1.0662671764652163</v>
      </c>
      <c r="J6" s="337" t="s">
        <v>1</v>
      </c>
    </row>
    <row r="7" spans="1:10" ht="14.4" customHeight="1" x14ac:dyDescent="0.3">
      <c r="A7" s="333" t="s">
        <v>300</v>
      </c>
      <c r="B7" s="334" t="s">
        <v>303</v>
      </c>
      <c r="C7" s="335">
        <v>55.505649999999989</v>
      </c>
      <c r="D7" s="335">
        <v>61.317899999999995</v>
      </c>
      <c r="E7" s="335"/>
      <c r="F7" s="335">
        <v>58.644699999999013</v>
      </c>
      <c r="G7" s="335">
        <v>55.000004965371005</v>
      </c>
      <c r="H7" s="335">
        <v>3.6446950346280076</v>
      </c>
      <c r="I7" s="336">
        <v>1.0662671764652163</v>
      </c>
      <c r="J7" s="337" t="s">
        <v>304</v>
      </c>
    </row>
    <row r="9" spans="1:10" ht="14.4" customHeight="1" x14ac:dyDescent="0.3">
      <c r="A9" s="333" t="s">
        <v>300</v>
      </c>
      <c r="B9" s="334" t="s">
        <v>301</v>
      </c>
      <c r="C9" s="335" t="s">
        <v>302</v>
      </c>
      <c r="D9" s="335" t="s">
        <v>302</v>
      </c>
      <c r="E9" s="335"/>
      <c r="F9" s="335" t="s">
        <v>302</v>
      </c>
      <c r="G9" s="335" t="s">
        <v>302</v>
      </c>
      <c r="H9" s="335" t="s">
        <v>302</v>
      </c>
      <c r="I9" s="336" t="s">
        <v>302</v>
      </c>
      <c r="J9" s="337" t="s">
        <v>53</v>
      </c>
    </row>
    <row r="10" spans="1:10" ht="14.4" customHeight="1" x14ac:dyDescent="0.3">
      <c r="A10" s="333" t="s">
        <v>305</v>
      </c>
      <c r="B10" s="334" t="s">
        <v>306</v>
      </c>
      <c r="C10" s="335" t="s">
        <v>302</v>
      </c>
      <c r="D10" s="335" t="s">
        <v>302</v>
      </c>
      <c r="E10" s="335"/>
      <c r="F10" s="335" t="s">
        <v>302</v>
      </c>
      <c r="G10" s="335" t="s">
        <v>302</v>
      </c>
      <c r="H10" s="335" t="s">
        <v>302</v>
      </c>
      <c r="I10" s="336" t="s">
        <v>302</v>
      </c>
      <c r="J10" s="337" t="s">
        <v>0</v>
      </c>
    </row>
    <row r="11" spans="1:10" ht="14.4" customHeight="1" x14ac:dyDescent="0.3">
      <c r="A11" s="333" t="s">
        <v>305</v>
      </c>
      <c r="B11" s="334" t="s">
        <v>183</v>
      </c>
      <c r="C11" s="335">
        <v>50.575589999999991</v>
      </c>
      <c r="D11" s="335">
        <v>53.289699999999996</v>
      </c>
      <c r="E11" s="335"/>
      <c r="F11" s="335">
        <v>52.472509999999012</v>
      </c>
      <c r="G11" s="335">
        <v>47.775106542197001</v>
      </c>
      <c r="H11" s="335">
        <v>4.697403457802011</v>
      </c>
      <c r="I11" s="336">
        <v>1.0983232440026705</v>
      </c>
      <c r="J11" s="337" t="s">
        <v>1</v>
      </c>
    </row>
    <row r="12" spans="1:10" ht="14.4" customHeight="1" x14ac:dyDescent="0.3">
      <c r="A12" s="333" t="s">
        <v>305</v>
      </c>
      <c r="B12" s="334" t="s">
        <v>307</v>
      </c>
      <c r="C12" s="335">
        <v>50.575589999999991</v>
      </c>
      <c r="D12" s="335">
        <v>53.289699999999996</v>
      </c>
      <c r="E12" s="335"/>
      <c r="F12" s="335">
        <v>52.472509999999012</v>
      </c>
      <c r="G12" s="335">
        <v>47.775106542197001</v>
      </c>
      <c r="H12" s="335">
        <v>4.697403457802011</v>
      </c>
      <c r="I12" s="336">
        <v>1.0983232440026705</v>
      </c>
      <c r="J12" s="337" t="s">
        <v>308</v>
      </c>
    </row>
    <row r="13" spans="1:10" ht="14.4" customHeight="1" x14ac:dyDescent="0.3">
      <c r="A13" s="333" t="s">
        <v>302</v>
      </c>
      <c r="B13" s="334" t="s">
        <v>302</v>
      </c>
      <c r="C13" s="335" t="s">
        <v>302</v>
      </c>
      <c r="D13" s="335" t="s">
        <v>302</v>
      </c>
      <c r="E13" s="335"/>
      <c r="F13" s="335" t="s">
        <v>302</v>
      </c>
      <c r="G13" s="335" t="s">
        <v>302</v>
      </c>
      <c r="H13" s="335" t="s">
        <v>302</v>
      </c>
      <c r="I13" s="336" t="s">
        <v>302</v>
      </c>
      <c r="J13" s="337" t="s">
        <v>309</v>
      </c>
    </row>
    <row r="14" spans="1:10" ht="14.4" customHeight="1" x14ac:dyDescent="0.3">
      <c r="A14" s="333" t="s">
        <v>310</v>
      </c>
      <c r="B14" s="334" t="s">
        <v>311</v>
      </c>
      <c r="C14" s="335" t="s">
        <v>302</v>
      </c>
      <c r="D14" s="335" t="s">
        <v>302</v>
      </c>
      <c r="E14" s="335"/>
      <c r="F14" s="335" t="s">
        <v>302</v>
      </c>
      <c r="G14" s="335" t="s">
        <v>302</v>
      </c>
      <c r="H14" s="335" t="s">
        <v>302</v>
      </c>
      <c r="I14" s="336" t="s">
        <v>302</v>
      </c>
      <c r="J14" s="337" t="s">
        <v>0</v>
      </c>
    </row>
    <row r="15" spans="1:10" ht="14.4" customHeight="1" x14ac:dyDescent="0.3">
      <c r="A15" s="333" t="s">
        <v>310</v>
      </c>
      <c r="B15" s="334" t="s">
        <v>183</v>
      </c>
      <c r="C15" s="335">
        <v>4.9300600000000001</v>
      </c>
      <c r="D15" s="335">
        <v>8.0282</v>
      </c>
      <c r="E15" s="335"/>
      <c r="F15" s="335">
        <v>6.1721899999999996</v>
      </c>
      <c r="G15" s="335">
        <v>7.2248984231740003</v>
      </c>
      <c r="H15" s="335">
        <v>-1.0527084231740007</v>
      </c>
      <c r="I15" s="336">
        <v>0.85429436353078425</v>
      </c>
      <c r="J15" s="337" t="s">
        <v>1</v>
      </c>
    </row>
    <row r="16" spans="1:10" ht="14.4" customHeight="1" x14ac:dyDescent="0.3">
      <c r="A16" s="333" t="s">
        <v>310</v>
      </c>
      <c r="B16" s="334" t="s">
        <v>312</v>
      </c>
      <c r="C16" s="335">
        <v>4.9300600000000001</v>
      </c>
      <c r="D16" s="335">
        <v>8.0282</v>
      </c>
      <c r="E16" s="335"/>
      <c r="F16" s="335">
        <v>6.1721899999999996</v>
      </c>
      <c r="G16" s="335">
        <v>7.2248984231740003</v>
      </c>
      <c r="H16" s="335">
        <v>-1.0527084231740007</v>
      </c>
      <c r="I16" s="336">
        <v>0.85429436353078425</v>
      </c>
      <c r="J16" s="337" t="s">
        <v>308</v>
      </c>
    </row>
    <row r="17" spans="1:10" ht="14.4" customHeight="1" x14ac:dyDescent="0.3">
      <c r="A17" s="333" t="s">
        <v>302</v>
      </c>
      <c r="B17" s="334" t="s">
        <v>302</v>
      </c>
      <c r="C17" s="335" t="s">
        <v>302</v>
      </c>
      <c r="D17" s="335" t="s">
        <v>302</v>
      </c>
      <c r="E17" s="335"/>
      <c r="F17" s="335" t="s">
        <v>302</v>
      </c>
      <c r="G17" s="335" t="s">
        <v>302</v>
      </c>
      <c r="H17" s="335" t="s">
        <v>302</v>
      </c>
      <c r="I17" s="336" t="s">
        <v>302</v>
      </c>
      <c r="J17" s="337" t="s">
        <v>309</v>
      </c>
    </row>
    <row r="18" spans="1:10" ht="14.4" customHeight="1" x14ac:dyDescent="0.3">
      <c r="A18" s="333" t="s">
        <v>300</v>
      </c>
      <c r="B18" s="334" t="s">
        <v>303</v>
      </c>
      <c r="C18" s="335">
        <v>55.505649999999989</v>
      </c>
      <c r="D18" s="335">
        <v>61.317899999999995</v>
      </c>
      <c r="E18" s="335"/>
      <c r="F18" s="335">
        <v>58.644699999999013</v>
      </c>
      <c r="G18" s="335">
        <v>55.000004965371005</v>
      </c>
      <c r="H18" s="335">
        <v>3.6446950346280076</v>
      </c>
      <c r="I18" s="336">
        <v>1.0662671764652163</v>
      </c>
      <c r="J18" s="337" t="s">
        <v>304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2.664062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144.80174264608948</v>
      </c>
      <c r="M3" s="71">
        <f>SUBTOTAL(9,M5:M1048576)</f>
        <v>405</v>
      </c>
      <c r="N3" s="72">
        <f>SUBTOTAL(9,N5:N1048576)</f>
        <v>58644.705771666238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300</v>
      </c>
      <c r="B5" s="344" t="s">
        <v>301</v>
      </c>
      <c r="C5" s="345" t="s">
        <v>305</v>
      </c>
      <c r="D5" s="346" t="s">
        <v>335</v>
      </c>
      <c r="E5" s="345" t="s">
        <v>313</v>
      </c>
      <c r="F5" s="346" t="s">
        <v>337</v>
      </c>
      <c r="G5" s="345" t="s">
        <v>314</v>
      </c>
      <c r="H5" s="345" t="s">
        <v>315</v>
      </c>
      <c r="I5" s="345" t="s">
        <v>316</v>
      </c>
      <c r="J5" s="345" t="s">
        <v>317</v>
      </c>
      <c r="K5" s="345"/>
      <c r="L5" s="347">
        <v>97.846681905239635</v>
      </c>
      <c r="M5" s="347">
        <v>161</v>
      </c>
      <c r="N5" s="348">
        <v>15753.315786743582</v>
      </c>
    </row>
    <row r="6" spans="1:14" ht="14.4" customHeight="1" x14ac:dyDescent="0.3">
      <c r="A6" s="349" t="s">
        <v>300</v>
      </c>
      <c r="B6" s="350" t="s">
        <v>301</v>
      </c>
      <c r="C6" s="351" t="s">
        <v>305</v>
      </c>
      <c r="D6" s="352" t="s">
        <v>335</v>
      </c>
      <c r="E6" s="351" t="s">
        <v>313</v>
      </c>
      <c r="F6" s="352" t="s">
        <v>337</v>
      </c>
      <c r="G6" s="351" t="s">
        <v>314</v>
      </c>
      <c r="H6" s="351" t="s">
        <v>318</v>
      </c>
      <c r="I6" s="351" t="s">
        <v>316</v>
      </c>
      <c r="J6" s="351" t="s">
        <v>319</v>
      </c>
      <c r="K6" s="351"/>
      <c r="L6" s="353">
        <v>48.629643708811606</v>
      </c>
      <c r="M6" s="353">
        <v>5</v>
      </c>
      <c r="N6" s="354">
        <v>243.14821854405804</v>
      </c>
    </row>
    <row r="7" spans="1:14" ht="14.4" customHeight="1" x14ac:dyDescent="0.3">
      <c r="A7" s="349" t="s">
        <v>300</v>
      </c>
      <c r="B7" s="350" t="s">
        <v>301</v>
      </c>
      <c r="C7" s="351" t="s">
        <v>305</v>
      </c>
      <c r="D7" s="352" t="s">
        <v>335</v>
      </c>
      <c r="E7" s="351" t="s">
        <v>313</v>
      </c>
      <c r="F7" s="352" t="s">
        <v>337</v>
      </c>
      <c r="G7" s="351" t="s">
        <v>314</v>
      </c>
      <c r="H7" s="351" t="s">
        <v>320</v>
      </c>
      <c r="I7" s="351" t="s">
        <v>316</v>
      </c>
      <c r="J7" s="351" t="s">
        <v>321</v>
      </c>
      <c r="K7" s="351" t="s">
        <v>322</v>
      </c>
      <c r="L7" s="353">
        <v>75.020024909183206</v>
      </c>
      <c r="M7" s="353">
        <v>4</v>
      </c>
      <c r="N7" s="354">
        <v>300.08009963673283</v>
      </c>
    </row>
    <row r="8" spans="1:14" ht="14.4" customHeight="1" x14ac:dyDescent="0.3">
      <c r="A8" s="349" t="s">
        <v>300</v>
      </c>
      <c r="B8" s="350" t="s">
        <v>301</v>
      </c>
      <c r="C8" s="351" t="s">
        <v>305</v>
      </c>
      <c r="D8" s="352" t="s">
        <v>335</v>
      </c>
      <c r="E8" s="351" t="s">
        <v>313</v>
      </c>
      <c r="F8" s="352" t="s">
        <v>337</v>
      </c>
      <c r="G8" s="351" t="s">
        <v>314</v>
      </c>
      <c r="H8" s="351" t="s">
        <v>323</v>
      </c>
      <c r="I8" s="351" t="s">
        <v>324</v>
      </c>
      <c r="J8" s="351" t="s">
        <v>325</v>
      </c>
      <c r="K8" s="351" t="s">
        <v>326</v>
      </c>
      <c r="L8" s="353">
        <v>63.649999999999977</v>
      </c>
      <c r="M8" s="353">
        <v>3</v>
      </c>
      <c r="N8" s="354">
        <v>190.94999999999993</v>
      </c>
    </row>
    <row r="9" spans="1:14" ht="14.4" customHeight="1" x14ac:dyDescent="0.3">
      <c r="A9" s="349" t="s">
        <v>300</v>
      </c>
      <c r="B9" s="350" t="s">
        <v>301</v>
      </c>
      <c r="C9" s="351" t="s">
        <v>305</v>
      </c>
      <c r="D9" s="352" t="s">
        <v>335</v>
      </c>
      <c r="E9" s="351" t="s">
        <v>313</v>
      </c>
      <c r="F9" s="352" t="s">
        <v>337</v>
      </c>
      <c r="G9" s="351" t="s">
        <v>314</v>
      </c>
      <c r="H9" s="351" t="s">
        <v>327</v>
      </c>
      <c r="I9" s="351" t="s">
        <v>316</v>
      </c>
      <c r="J9" s="351" t="s">
        <v>328</v>
      </c>
      <c r="K9" s="351" t="s">
        <v>329</v>
      </c>
      <c r="L9" s="353">
        <v>75.01946732467934</v>
      </c>
      <c r="M9" s="353">
        <v>10</v>
      </c>
      <c r="N9" s="354">
        <v>750.1946732467934</v>
      </c>
    </row>
    <row r="10" spans="1:14" ht="14.4" customHeight="1" x14ac:dyDescent="0.3">
      <c r="A10" s="349" t="s">
        <v>300</v>
      </c>
      <c r="B10" s="350" t="s">
        <v>301</v>
      </c>
      <c r="C10" s="351" t="s">
        <v>305</v>
      </c>
      <c r="D10" s="352" t="s">
        <v>335</v>
      </c>
      <c r="E10" s="351" t="s">
        <v>313</v>
      </c>
      <c r="F10" s="352" t="s">
        <v>337</v>
      </c>
      <c r="G10" s="351" t="s">
        <v>314</v>
      </c>
      <c r="H10" s="351" t="s">
        <v>330</v>
      </c>
      <c r="I10" s="351" t="s">
        <v>316</v>
      </c>
      <c r="J10" s="351" t="s">
        <v>331</v>
      </c>
      <c r="K10" s="351"/>
      <c r="L10" s="353">
        <v>206.21339849582893</v>
      </c>
      <c r="M10" s="353">
        <v>168</v>
      </c>
      <c r="N10" s="354">
        <v>34643.850947299259</v>
      </c>
    </row>
    <row r="11" spans="1:14" ht="14.4" customHeight="1" x14ac:dyDescent="0.3">
      <c r="A11" s="349" t="s">
        <v>300</v>
      </c>
      <c r="B11" s="350" t="s">
        <v>301</v>
      </c>
      <c r="C11" s="351" t="s">
        <v>305</v>
      </c>
      <c r="D11" s="352" t="s">
        <v>335</v>
      </c>
      <c r="E11" s="351" t="s">
        <v>313</v>
      </c>
      <c r="F11" s="352" t="s">
        <v>337</v>
      </c>
      <c r="G11" s="351" t="s">
        <v>314</v>
      </c>
      <c r="H11" s="351" t="s">
        <v>332</v>
      </c>
      <c r="I11" s="351" t="s">
        <v>316</v>
      </c>
      <c r="J11" s="351" t="s">
        <v>333</v>
      </c>
      <c r="K11" s="351" t="s">
        <v>334</v>
      </c>
      <c r="L11" s="353">
        <v>65.664149128376437</v>
      </c>
      <c r="M11" s="353">
        <v>9</v>
      </c>
      <c r="N11" s="354">
        <v>590.97734215538799</v>
      </c>
    </row>
    <row r="12" spans="1:14" ht="14.4" customHeight="1" x14ac:dyDescent="0.3">
      <c r="A12" s="349" t="s">
        <v>300</v>
      </c>
      <c r="B12" s="350" t="s">
        <v>301</v>
      </c>
      <c r="C12" s="351" t="s">
        <v>310</v>
      </c>
      <c r="D12" s="352" t="s">
        <v>336</v>
      </c>
      <c r="E12" s="351" t="s">
        <v>313</v>
      </c>
      <c r="F12" s="352" t="s">
        <v>337</v>
      </c>
      <c r="G12" s="351" t="s">
        <v>314</v>
      </c>
      <c r="H12" s="351" t="s">
        <v>315</v>
      </c>
      <c r="I12" s="351" t="s">
        <v>316</v>
      </c>
      <c r="J12" s="351" t="s">
        <v>317</v>
      </c>
      <c r="K12" s="351"/>
      <c r="L12" s="353">
        <v>88.474800000000002</v>
      </c>
      <c r="M12" s="353">
        <v>20</v>
      </c>
      <c r="N12" s="354">
        <v>1769.4960000000001</v>
      </c>
    </row>
    <row r="13" spans="1:14" ht="14.4" customHeight="1" x14ac:dyDescent="0.3">
      <c r="A13" s="349" t="s">
        <v>300</v>
      </c>
      <c r="B13" s="350" t="s">
        <v>301</v>
      </c>
      <c r="C13" s="351" t="s">
        <v>310</v>
      </c>
      <c r="D13" s="352" t="s">
        <v>336</v>
      </c>
      <c r="E13" s="351" t="s">
        <v>313</v>
      </c>
      <c r="F13" s="352" t="s">
        <v>337</v>
      </c>
      <c r="G13" s="351" t="s">
        <v>314</v>
      </c>
      <c r="H13" s="351" t="s">
        <v>327</v>
      </c>
      <c r="I13" s="351" t="s">
        <v>316</v>
      </c>
      <c r="J13" s="351" t="s">
        <v>328</v>
      </c>
      <c r="K13" s="351" t="s">
        <v>329</v>
      </c>
      <c r="L13" s="353">
        <v>75.020101200730068</v>
      </c>
      <c r="M13" s="353">
        <v>5</v>
      </c>
      <c r="N13" s="354">
        <v>375.10050600365037</v>
      </c>
    </row>
    <row r="14" spans="1:14" ht="14.4" customHeight="1" thickBot="1" x14ac:dyDescent="0.35">
      <c r="A14" s="355" t="s">
        <v>300</v>
      </c>
      <c r="B14" s="356" t="s">
        <v>301</v>
      </c>
      <c r="C14" s="357" t="s">
        <v>310</v>
      </c>
      <c r="D14" s="358" t="s">
        <v>336</v>
      </c>
      <c r="E14" s="357" t="s">
        <v>313</v>
      </c>
      <c r="F14" s="358" t="s">
        <v>337</v>
      </c>
      <c r="G14" s="357" t="s">
        <v>314</v>
      </c>
      <c r="H14" s="357" t="s">
        <v>330</v>
      </c>
      <c r="I14" s="357" t="s">
        <v>316</v>
      </c>
      <c r="J14" s="357" t="s">
        <v>331</v>
      </c>
      <c r="K14" s="357"/>
      <c r="L14" s="359">
        <v>201.37960990183859</v>
      </c>
      <c r="M14" s="359">
        <v>20</v>
      </c>
      <c r="N14" s="360">
        <v>4027.5921980367721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176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75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29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3" t="s">
        <v>338</v>
      </c>
      <c r="B6" s="379"/>
      <c r="C6" s="347"/>
      <c r="D6" s="347"/>
      <c r="E6" s="348"/>
      <c r="F6" s="376"/>
      <c r="G6" s="367"/>
      <c r="H6" s="367"/>
      <c r="I6" s="382"/>
      <c r="J6" s="379"/>
      <c r="K6" s="347"/>
      <c r="L6" s="347"/>
      <c r="M6" s="348"/>
      <c r="N6" s="376"/>
      <c r="O6" s="367"/>
      <c r="P6" s="367"/>
      <c r="Q6" s="368"/>
    </row>
    <row r="7" spans="1:17" ht="14.4" customHeight="1" x14ac:dyDescent="0.3">
      <c r="A7" s="374" t="s">
        <v>339</v>
      </c>
      <c r="B7" s="380">
        <v>72</v>
      </c>
      <c r="C7" s="353"/>
      <c r="D7" s="353"/>
      <c r="E7" s="354"/>
      <c r="F7" s="377">
        <v>1</v>
      </c>
      <c r="G7" s="369">
        <v>0</v>
      </c>
      <c r="H7" s="369">
        <v>0</v>
      </c>
      <c r="I7" s="383">
        <v>0</v>
      </c>
      <c r="J7" s="380">
        <v>28</v>
      </c>
      <c r="K7" s="353"/>
      <c r="L7" s="353"/>
      <c r="M7" s="354"/>
      <c r="N7" s="377">
        <v>1</v>
      </c>
      <c r="O7" s="369">
        <v>0</v>
      </c>
      <c r="P7" s="369">
        <v>0</v>
      </c>
      <c r="Q7" s="370">
        <v>0</v>
      </c>
    </row>
    <row r="8" spans="1:17" ht="14.4" customHeight="1" thickBot="1" x14ac:dyDescent="0.35">
      <c r="A8" s="375" t="s">
        <v>340</v>
      </c>
      <c r="B8" s="381">
        <v>3</v>
      </c>
      <c r="C8" s="359"/>
      <c r="D8" s="359"/>
      <c r="E8" s="360"/>
      <c r="F8" s="378">
        <v>1</v>
      </c>
      <c r="G8" s="371">
        <v>0</v>
      </c>
      <c r="H8" s="371">
        <v>0</v>
      </c>
      <c r="I8" s="384">
        <v>0</v>
      </c>
      <c r="J8" s="381">
        <v>1</v>
      </c>
      <c r="K8" s="359"/>
      <c r="L8" s="359"/>
      <c r="M8" s="360"/>
      <c r="N8" s="378">
        <v>1</v>
      </c>
      <c r="O8" s="371">
        <v>0</v>
      </c>
      <c r="P8" s="371">
        <v>0</v>
      </c>
      <c r="Q8" s="3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300</v>
      </c>
      <c r="B5" s="334" t="s">
        <v>301</v>
      </c>
      <c r="C5" s="335" t="s">
        <v>302</v>
      </c>
      <c r="D5" s="335" t="s">
        <v>302</v>
      </c>
      <c r="E5" s="335"/>
      <c r="F5" s="335" t="s">
        <v>302</v>
      </c>
      <c r="G5" s="335" t="s">
        <v>302</v>
      </c>
      <c r="H5" s="335" t="s">
        <v>302</v>
      </c>
      <c r="I5" s="336" t="s">
        <v>302</v>
      </c>
      <c r="J5" s="337" t="s">
        <v>53</v>
      </c>
    </row>
    <row r="6" spans="1:10" ht="14.4" customHeight="1" x14ac:dyDescent="0.3">
      <c r="A6" s="333" t="s">
        <v>300</v>
      </c>
      <c r="B6" s="334" t="s">
        <v>185</v>
      </c>
      <c r="C6" s="335">
        <v>10.222</v>
      </c>
      <c r="D6" s="335">
        <v>10.933999999999999</v>
      </c>
      <c r="E6" s="335"/>
      <c r="F6" s="335">
        <v>18.534739999999001</v>
      </c>
      <c r="G6" s="335">
        <v>20.999999139313001</v>
      </c>
      <c r="H6" s="335">
        <v>-2.465259139314</v>
      </c>
      <c r="I6" s="336">
        <v>0.88260670284033882</v>
      </c>
      <c r="J6" s="337" t="s">
        <v>1</v>
      </c>
    </row>
    <row r="7" spans="1:10" ht="14.4" customHeight="1" x14ac:dyDescent="0.3">
      <c r="A7" s="333" t="s">
        <v>300</v>
      </c>
      <c r="B7" s="334" t="s">
        <v>303</v>
      </c>
      <c r="C7" s="335">
        <v>10.222</v>
      </c>
      <c r="D7" s="335">
        <v>10.933999999999999</v>
      </c>
      <c r="E7" s="335"/>
      <c r="F7" s="335">
        <v>18.534739999999001</v>
      </c>
      <c r="G7" s="335">
        <v>20.999999139313001</v>
      </c>
      <c r="H7" s="335">
        <v>-2.465259139314</v>
      </c>
      <c r="I7" s="336">
        <v>0.88260670284033882</v>
      </c>
      <c r="J7" s="337" t="s">
        <v>304</v>
      </c>
    </row>
    <row r="9" spans="1:10" ht="14.4" customHeight="1" x14ac:dyDescent="0.3">
      <c r="A9" s="333" t="s">
        <v>300</v>
      </c>
      <c r="B9" s="334" t="s">
        <v>301</v>
      </c>
      <c r="C9" s="335" t="s">
        <v>302</v>
      </c>
      <c r="D9" s="335" t="s">
        <v>302</v>
      </c>
      <c r="E9" s="335"/>
      <c r="F9" s="335" t="s">
        <v>302</v>
      </c>
      <c r="G9" s="335" t="s">
        <v>302</v>
      </c>
      <c r="H9" s="335" t="s">
        <v>302</v>
      </c>
      <c r="I9" s="336" t="s">
        <v>302</v>
      </c>
      <c r="J9" s="337" t="s">
        <v>53</v>
      </c>
    </row>
    <row r="10" spans="1:10" ht="14.4" customHeight="1" x14ac:dyDescent="0.3">
      <c r="A10" s="333" t="s">
        <v>305</v>
      </c>
      <c r="B10" s="334" t="s">
        <v>306</v>
      </c>
      <c r="C10" s="335" t="s">
        <v>302</v>
      </c>
      <c r="D10" s="335" t="s">
        <v>302</v>
      </c>
      <c r="E10" s="335"/>
      <c r="F10" s="335" t="s">
        <v>302</v>
      </c>
      <c r="G10" s="335" t="s">
        <v>302</v>
      </c>
      <c r="H10" s="335" t="s">
        <v>302</v>
      </c>
      <c r="I10" s="336" t="s">
        <v>302</v>
      </c>
      <c r="J10" s="337" t="s">
        <v>0</v>
      </c>
    </row>
    <row r="11" spans="1:10" ht="14.4" customHeight="1" x14ac:dyDescent="0.3">
      <c r="A11" s="333" t="s">
        <v>305</v>
      </c>
      <c r="B11" s="334" t="s">
        <v>185</v>
      </c>
      <c r="C11" s="335">
        <v>9.9379999999999988</v>
      </c>
      <c r="D11" s="335">
        <v>10.933999999999999</v>
      </c>
      <c r="E11" s="335"/>
      <c r="F11" s="335">
        <v>18.534739999999001</v>
      </c>
      <c r="G11" s="335">
        <v>20.999999139313001</v>
      </c>
      <c r="H11" s="335">
        <v>-2.465259139314</v>
      </c>
      <c r="I11" s="336">
        <v>0.88260670284033882</v>
      </c>
      <c r="J11" s="337" t="s">
        <v>1</v>
      </c>
    </row>
    <row r="12" spans="1:10" ht="14.4" customHeight="1" x14ac:dyDescent="0.3">
      <c r="A12" s="333" t="s">
        <v>305</v>
      </c>
      <c r="B12" s="334" t="s">
        <v>307</v>
      </c>
      <c r="C12" s="335">
        <v>9.9379999999999988</v>
      </c>
      <c r="D12" s="335">
        <v>10.933999999999999</v>
      </c>
      <c r="E12" s="335"/>
      <c r="F12" s="335">
        <v>18.534739999999001</v>
      </c>
      <c r="G12" s="335">
        <v>20.999999139313001</v>
      </c>
      <c r="H12" s="335">
        <v>-2.465259139314</v>
      </c>
      <c r="I12" s="336">
        <v>0.88260670284033882</v>
      </c>
      <c r="J12" s="337" t="s">
        <v>308</v>
      </c>
    </row>
    <row r="13" spans="1:10" ht="14.4" customHeight="1" x14ac:dyDescent="0.3">
      <c r="A13" s="333" t="s">
        <v>302</v>
      </c>
      <c r="B13" s="334" t="s">
        <v>302</v>
      </c>
      <c r="C13" s="335" t="s">
        <v>302</v>
      </c>
      <c r="D13" s="335" t="s">
        <v>302</v>
      </c>
      <c r="E13" s="335"/>
      <c r="F13" s="335" t="s">
        <v>302</v>
      </c>
      <c r="G13" s="335" t="s">
        <v>302</v>
      </c>
      <c r="H13" s="335" t="s">
        <v>302</v>
      </c>
      <c r="I13" s="336" t="s">
        <v>302</v>
      </c>
      <c r="J13" s="337" t="s">
        <v>309</v>
      </c>
    </row>
    <row r="14" spans="1:10" ht="14.4" customHeight="1" x14ac:dyDescent="0.3">
      <c r="A14" s="333" t="s">
        <v>341</v>
      </c>
      <c r="B14" s="334" t="s">
        <v>342</v>
      </c>
      <c r="C14" s="335" t="s">
        <v>302</v>
      </c>
      <c r="D14" s="335" t="s">
        <v>302</v>
      </c>
      <c r="E14" s="335"/>
      <c r="F14" s="335" t="s">
        <v>302</v>
      </c>
      <c r="G14" s="335" t="s">
        <v>302</v>
      </c>
      <c r="H14" s="335" t="s">
        <v>302</v>
      </c>
      <c r="I14" s="336" t="s">
        <v>302</v>
      </c>
      <c r="J14" s="337" t="s">
        <v>0</v>
      </c>
    </row>
    <row r="15" spans="1:10" ht="14.4" customHeight="1" x14ac:dyDescent="0.3">
      <c r="A15" s="333" t="s">
        <v>341</v>
      </c>
      <c r="B15" s="334" t="s">
        <v>185</v>
      </c>
      <c r="C15" s="335">
        <v>0.28399999999999997</v>
      </c>
      <c r="D15" s="335">
        <v>0</v>
      </c>
      <c r="E15" s="335"/>
      <c r="F15" s="335" t="s">
        <v>302</v>
      </c>
      <c r="G15" s="335" t="s">
        <v>302</v>
      </c>
      <c r="H15" s="335" t="s">
        <v>302</v>
      </c>
      <c r="I15" s="336" t="s">
        <v>302</v>
      </c>
      <c r="J15" s="337" t="s">
        <v>1</v>
      </c>
    </row>
    <row r="16" spans="1:10" ht="14.4" customHeight="1" x14ac:dyDescent="0.3">
      <c r="A16" s="333" t="s">
        <v>341</v>
      </c>
      <c r="B16" s="334" t="s">
        <v>343</v>
      </c>
      <c r="C16" s="335">
        <v>0.28399999999999997</v>
      </c>
      <c r="D16" s="335">
        <v>0</v>
      </c>
      <c r="E16" s="335"/>
      <c r="F16" s="335" t="s">
        <v>302</v>
      </c>
      <c r="G16" s="335" t="s">
        <v>302</v>
      </c>
      <c r="H16" s="335" t="s">
        <v>302</v>
      </c>
      <c r="I16" s="336" t="s">
        <v>302</v>
      </c>
      <c r="J16" s="337" t="s">
        <v>308</v>
      </c>
    </row>
    <row r="17" spans="1:10" ht="14.4" customHeight="1" x14ac:dyDescent="0.3">
      <c r="A17" s="333" t="s">
        <v>302</v>
      </c>
      <c r="B17" s="334" t="s">
        <v>302</v>
      </c>
      <c r="C17" s="335" t="s">
        <v>302</v>
      </c>
      <c r="D17" s="335" t="s">
        <v>302</v>
      </c>
      <c r="E17" s="335"/>
      <c r="F17" s="335" t="s">
        <v>302</v>
      </c>
      <c r="G17" s="335" t="s">
        <v>302</v>
      </c>
      <c r="H17" s="335" t="s">
        <v>302</v>
      </c>
      <c r="I17" s="336" t="s">
        <v>302</v>
      </c>
      <c r="J17" s="337" t="s">
        <v>309</v>
      </c>
    </row>
    <row r="18" spans="1:10" ht="14.4" customHeight="1" x14ac:dyDescent="0.3">
      <c r="A18" s="333" t="s">
        <v>300</v>
      </c>
      <c r="B18" s="334" t="s">
        <v>303</v>
      </c>
      <c r="C18" s="335">
        <v>10.222</v>
      </c>
      <c r="D18" s="335">
        <v>10.933999999999999</v>
      </c>
      <c r="E18" s="335"/>
      <c r="F18" s="335">
        <v>18.534739999999001</v>
      </c>
      <c r="G18" s="335">
        <v>20.999999139313001</v>
      </c>
      <c r="H18" s="335">
        <v>-2.465259139314</v>
      </c>
      <c r="I18" s="336">
        <v>0.88260670284033882</v>
      </c>
      <c r="J18" s="337" t="s">
        <v>304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2017-01-31T12:12:00Z</dcterms:modified>
</cp:coreProperties>
</file>